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6.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mc:AlternateContent xmlns:mc="http://schemas.openxmlformats.org/markup-compatibility/2006">
    <mc:Choice Requires="x15">
      <x15ac:absPath xmlns:x15ac="http://schemas.microsoft.com/office/spreadsheetml/2010/11/ac" url="C:\Users\x376wn\Desktop\"/>
    </mc:Choice>
  </mc:AlternateContent>
  <bookViews>
    <workbookView xWindow="0" yWindow="0" windowWidth="15300" windowHeight="7470" tabRatio="831" activeTab="2"/>
  </bookViews>
  <sheets>
    <sheet name="README" sheetId="1" r:id="rId1"/>
    <sheet name="Data Sheet" sheetId="2" r:id="rId2"/>
    <sheet name="Cover" sheetId="3" r:id="rId3"/>
    <sheet name="Comments" sheetId="4" r:id="rId4"/>
    <sheet name="Gen Inst" sheetId="5" r:id="rId5"/>
    <sheet name="Table" sheetId="6" r:id="rId6"/>
    <sheet name="101" sheetId="7" r:id="rId7"/>
    <sheet name="102" sheetId="8"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2123" sheetId="17" r:id="rId17"/>
    <sheet name="122a122b" sheetId="18" r:id="rId18"/>
    <sheet name="200201" sheetId="19" r:id="rId19"/>
    <sheet name="202203" sheetId="20" r:id="rId20"/>
    <sheet name="204207" sheetId="21" r:id="rId21"/>
    <sheet name="213" sheetId="22" r:id="rId22"/>
    <sheet name="214" sheetId="23" r:id="rId23"/>
    <sheet name="216" sheetId="24" r:id="rId24"/>
    <sheet name="217" sheetId="25" r:id="rId25"/>
    <sheet name="218" sheetId="26" r:id="rId26"/>
    <sheet name="219" sheetId="27" r:id="rId27"/>
    <sheet name="221" sheetId="28" r:id="rId28"/>
    <sheet name="224225" sheetId="29" r:id="rId29"/>
    <sheet name="227" sheetId="30" r:id="rId30"/>
    <sheet name="228229" sheetId="31" r:id="rId31"/>
    <sheet name="230" sheetId="32" r:id="rId32"/>
    <sheet name="231" sheetId="33" r:id="rId33"/>
    <sheet name="232" sheetId="34" r:id="rId34"/>
    <sheet name="233" sheetId="35" r:id="rId35"/>
    <sheet name="234" sheetId="36" r:id="rId36"/>
    <sheet name="250251" sheetId="37" r:id="rId37"/>
    <sheet name="253" sheetId="38" r:id="rId38"/>
    <sheet name="254" sheetId="39" r:id="rId39"/>
    <sheet name="256257" sheetId="40" r:id="rId40"/>
    <sheet name="261" sheetId="41" r:id="rId41"/>
    <sheet name="262263" sheetId="42" r:id="rId42"/>
    <sheet name="266267" sheetId="43" r:id="rId43"/>
    <sheet name="269" sheetId="44" r:id="rId44"/>
    <sheet name="272273" sheetId="45" r:id="rId45"/>
    <sheet name="274275" sheetId="46" r:id="rId46"/>
    <sheet name="276277" sheetId="47" r:id="rId47"/>
    <sheet name="278" sheetId="48" r:id="rId48"/>
    <sheet name="300301" sheetId="49" r:id="rId49"/>
    <sheet name="302" sheetId="50" r:id="rId50"/>
    <sheet name="304" sheetId="51" r:id="rId51"/>
    <sheet name="310311" sheetId="52" r:id="rId52"/>
    <sheet name="320323" sheetId="53" r:id="rId53"/>
    <sheet name="326327" sheetId="54" r:id="rId54"/>
    <sheet name="328330" sheetId="55" r:id="rId55"/>
    <sheet name="331" sheetId="56" r:id="rId56"/>
    <sheet name="332" sheetId="57" r:id="rId57"/>
    <sheet name="335" sheetId="58" r:id="rId58"/>
    <sheet name="336" sheetId="59" r:id="rId59"/>
    <sheet name="337" sheetId="60" r:id="rId60"/>
    <sheet name="340" sheetId="61" r:id="rId61"/>
    <sheet name="350351" sheetId="62" r:id="rId62"/>
    <sheet name="352353" sheetId="63" r:id="rId63"/>
    <sheet name="354355" sheetId="64" r:id="rId64"/>
    <sheet name="356" sheetId="65" r:id="rId65"/>
    <sheet name="397" sheetId="66" r:id="rId66"/>
    <sheet name="398" sheetId="67" r:id="rId67"/>
    <sheet name="400" sheetId="68" r:id="rId68"/>
    <sheet name="400a" sheetId="69" r:id="rId69"/>
    <sheet name="401" sheetId="70" r:id="rId70"/>
    <sheet name="402403" sheetId="71" r:id="rId71"/>
    <sheet name="406407" sheetId="72" r:id="rId72"/>
    <sheet name="408409" sheetId="73" r:id="rId73"/>
    <sheet name="410411" sheetId="74" r:id="rId74"/>
    <sheet name="414416" sheetId="75" r:id="rId75"/>
    <sheet name="419420" sheetId="76" r:id="rId76"/>
    <sheet name="422423" sheetId="77" r:id="rId77"/>
    <sheet name="424425" sheetId="78" r:id="rId78"/>
    <sheet name="426427" sheetId="79" r:id="rId79"/>
    <sheet name="429" sheetId="80" r:id="rId80"/>
    <sheet name="430" sheetId="81" r:id="rId81"/>
    <sheet name="450" sheetId="82" r:id="rId82"/>
    <sheet name="BOOK" sheetId="83" r:id="rId83"/>
  </sheets>
  <externalReferences>
    <externalReference r:id="rId84"/>
    <externalReference r:id="rId85"/>
    <externalReference r:id="rId86"/>
    <externalReference r:id="rId87"/>
  </externalReferences>
  <definedNames>
    <definedName name="_101">'101'!$A$1</definedName>
    <definedName name="_101PM">'101'!$B$66:$B$74</definedName>
    <definedName name="_102">'102'!$A$1</definedName>
    <definedName name="_102PM">'102'!$B$59:$B$67</definedName>
    <definedName name="_103">'103'!$A$1</definedName>
    <definedName name="_103PM">'103'!$B$65:$B$75</definedName>
    <definedName name="_104105">'104105'!$A$1</definedName>
    <definedName name="_104105PM">'104105'!$B$64:$B$74</definedName>
    <definedName name="_106107">'106107'!$A$1</definedName>
    <definedName name="_106107PM">'106107'!$B$116:$B$118</definedName>
    <definedName name="_108109">'108109'!$E$9</definedName>
    <definedName name="_108109PM">'108109'!$B$118:$B$126</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'122123'!$B$144:$B$152</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'213'!$B$69:$B$77</definedName>
    <definedName name="_214">'214'!$A$1</definedName>
    <definedName name="_214PM">'214'!$B$71:$B$79</definedName>
    <definedName name="_216">'216'!$A$1</definedName>
    <definedName name="_216PM">'216'!#REF!</definedName>
    <definedName name="_217">'217'!$A$1</definedName>
    <definedName name="_217PM">'217'!$B$77:$B$85</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#REF!</definedName>
    <definedName name="_252PM">#REF!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'262263'!$B$133:$B$143</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'300301'!$B$71:$B$81</definedName>
    <definedName name="_304">'304'!$A$1</definedName>
    <definedName name="_304PM">'304'!$B$72:$B$80</definedName>
    <definedName name="_310311">'310311'!$A$1</definedName>
    <definedName name="_310311PM">'310311'!$B$62:$B$72</definedName>
    <definedName name="_320323">'320323'!$A$1</definedName>
    <definedName name="_320323PM">'320323'!$C$68:$C$79</definedName>
    <definedName name="_326327">'326327'!$A$1</definedName>
    <definedName name="_326327PM">'326327'!$B$59:$B$69</definedName>
    <definedName name="_328330">'328330'!$A$1</definedName>
    <definedName name="_328330PM">'328330'!$B$65:$B$75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'337'!$B$57:$B$65</definedName>
    <definedName name="_340">'340'!$A$1</definedName>
    <definedName name="_340PM">'340'!$B$71:$B$81</definedName>
    <definedName name="_350351">'350351'!$A$1</definedName>
    <definedName name="_350351PM">'350351'!$B$71:$B$79</definedName>
    <definedName name="_352353">'352353'!$A$1</definedName>
    <definedName name="_352353PM">'352353'!$B$80:$B$92</definedName>
    <definedName name="_354355">'354355'!$A$1</definedName>
    <definedName name="_354355PM">'354355'!$B$134:$B$142</definedName>
    <definedName name="_356">'356'!$A$1</definedName>
    <definedName name="_356PM">'356'!$B$67:$B$77</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'426427'!$B$67:$B$77</definedName>
    <definedName name="_429">'429'!$A$1</definedName>
    <definedName name="_429PM">'429'!$B$70:$B$78</definedName>
    <definedName name="_430">#REF!</definedName>
    <definedName name="_430PM">#REF!</definedName>
    <definedName name="_431">#REF!</definedName>
    <definedName name="_431PM">#REF!</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7">'102'!$A$1:$H$51</definedName>
    <definedName name="_xlnm.Print_Area" localSheetId="10">'106107'!$A$1:$F$176</definedName>
    <definedName name="_xlnm.Print_Area" localSheetId="11">'108109'!$A$1:$H$103</definedName>
    <definedName name="_xlnm.Print_Area" localSheetId="15">'120121'!$A$1:$E$128</definedName>
    <definedName name="_xlnm.Print_Area" localSheetId="16">'122123'!$A$1:$H$130</definedName>
    <definedName name="_xlnm.Print_Area" localSheetId="17">'122a122b'!$A$1:$L$61</definedName>
    <definedName name="_xlnm.Print_Area" localSheetId="22">'214'!$A$1:$E$64</definedName>
    <definedName name="_xlnm.Print_Area" localSheetId="23">'216'!$A$1:$G$60</definedName>
    <definedName name="_xlnm.Print_Area" localSheetId="24">'217'!$A$1:$F$70</definedName>
    <definedName name="_xlnm.Print_Area" localSheetId="25">'218'!$A$1:$G$133</definedName>
    <definedName name="_xlnm.Print_Area" localSheetId="26">'219'!$A$1:$H$58,'219'!$A$62:$H$121</definedName>
    <definedName name="_xlnm.Print_Area" localSheetId="27">'221'!$A$1:$G$130</definedName>
    <definedName name="_xlnm.Print_Area" localSheetId="28">'224225'!$A$1:$M$64</definedName>
    <definedName name="_xlnm.Print_Area" localSheetId="29">'227'!$A$1:$F$63</definedName>
    <definedName name="_xlnm.Print_Area" localSheetId="30">'228229'!$A$1:$O$135</definedName>
    <definedName name="_xlnm.Print_Area" localSheetId="31">'230'!$A$1:$G$66</definedName>
    <definedName name="_xlnm.Print_Area" localSheetId="33">'232'!$A$1:$G$123</definedName>
    <definedName name="_xlnm.Print_Area" localSheetId="34">'233'!$A$1:$G$66</definedName>
    <definedName name="_xlnm.Print_Area" localSheetId="35">'234'!$A$1:$F$242</definedName>
    <definedName name="_xlnm.Print_Area" localSheetId="36">'250251'!$A$1:$M$65</definedName>
    <definedName name="_xlnm.Print_Area" localSheetId="38">'254'!$A$1:$E$60</definedName>
    <definedName name="_xlnm.Print_Area" localSheetId="39">'256257'!$A$1:$L$131</definedName>
    <definedName name="_xlnm.Print_Area" localSheetId="41">'262263'!$A$1:$O$124</definedName>
    <definedName name="_xlnm.Print_Area" localSheetId="43">'269'!$A$1:$G$61</definedName>
    <definedName name="_xlnm.Print_Area" localSheetId="47">'278'!$A$1:$G$127</definedName>
    <definedName name="_xlnm.Print_Area" localSheetId="48">'300301'!$A$1:$J$77</definedName>
    <definedName name="_xlnm.Print_Area" localSheetId="50">'304'!$A$1:$L$137</definedName>
    <definedName name="_xlnm.Print_Area" localSheetId="53">'326327'!$A$1:$Q$123</definedName>
    <definedName name="_xlnm.Print_Area" localSheetId="54">'328330'!$A$1:$S$61</definedName>
    <definedName name="_xlnm.Print_Area" localSheetId="56">'332'!$A$1:$I$63</definedName>
    <definedName name="_xlnm.Print_Area" localSheetId="57">'335'!$A$1:$F$125</definedName>
    <definedName name="_xlnm.Print_Area" localSheetId="58">'336'!$A$1:$H$60</definedName>
    <definedName name="_xlnm.Print_Area" localSheetId="60">'340'!$A$1:$E$189</definedName>
    <definedName name="_xlnm.Print_Area" localSheetId="62">'352353'!$A$1:$L$204</definedName>
    <definedName name="_xlnm.Print_Area" localSheetId="63">'354355'!$A$1:$F$128</definedName>
    <definedName name="_xlnm.Print_Area" localSheetId="65">'397'!$A$1:$F$67</definedName>
    <definedName name="_xlnm.Print_Area" localSheetId="74">'414416'!$A$1:$U$64</definedName>
    <definedName name="_xlnm.Print_Area" localSheetId="82">BOOK!$A$1:$C$645</definedName>
    <definedName name="_xlnm.Print_Area" localSheetId="1">'Data Sheet'!$A$1:$G$70</definedName>
    <definedName name="_xlnm.Print_Area" localSheetId="0">README!$A$1:$F$55</definedName>
    <definedName name="_xlnm.Print_Area" localSheetId="5">Table!$A$1:$E$181</definedName>
    <definedName name="PRINTALLPM">'Data Sheet'!$A$73:$A$145</definedName>
    <definedName name="README">README!$A$2</definedName>
    <definedName name="TABLE">Table!$A$1</definedName>
    <definedName name="TABLEPM">Table!$B$188:$B$196</definedName>
    <definedName name="Z_0F6F7749_E5E2_402C_A332_F358E9F52431_.wvu.Cols" localSheetId="29" hidden="1">'227'!$D:$D</definedName>
    <definedName name="Z_0F6F7749_E5E2_402C_A332_F358E9F52431_.wvu.PrintArea" localSheetId="7" hidden="1">'102'!$A$1:$H$51</definedName>
    <definedName name="Z_0F6F7749_E5E2_402C_A332_F358E9F52431_.wvu.PrintArea" localSheetId="10" hidden="1">'106107'!$A$1:$F$115</definedName>
    <definedName name="Z_0F6F7749_E5E2_402C_A332_F358E9F52431_.wvu.PrintArea" localSheetId="11" hidden="1">'108109'!$A$1:$H$103</definedName>
    <definedName name="Z_0F6F7749_E5E2_402C_A332_F358E9F52431_.wvu.PrintArea" localSheetId="15" hidden="1">'120121'!$A$1:$E$128</definedName>
    <definedName name="Z_0F6F7749_E5E2_402C_A332_F358E9F52431_.wvu.PrintArea" localSheetId="16" hidden="1">'122123'!$A$1:$H$130</definedName>
    <definedName name="Z_0F6F7749_E5E2_402C_A332_F358E9F52431_.wvu.PrintArea" localSheetId="17" hidden="1">'122a122b'!$A$1:$M$61</definedName>
    <definedName name="Z_0F6F7749_E5E2_402C_A332_F358E9F52431_.wvu.PrintArea" localSheetId="22" hidden="1">'214'!$A$1:$E$64</definedName>
    <definedName name="Z_0F6F7749_E5E2_402C_A332_F358E9F52431_.wvu.PrintArea" localSheetId="23" hidden="1">'216'!$A$1:$G$60</definedName>
    <definedName name="Z_0F6F7749_E5E2_402C_A332_F358E9F52431_.wvu.PrintArea" localSheetId="24" hidden="1">'217'!$A$1:$F$70</definedName>
    <definedName name="Z_0F6F7749_E5E2_402C_A332_F358E9F52431_.wvu.PrintArea" localSheetId="25" hidden="1">'218'!$A$1:$G$71</definedName>
    <definedName name="Z_0F6F7749_E5E2_402C_A332_F358E9F52431_.wvu.PrintArea" localSheetId="26" hidden="1">'219'!$A$1:$H$58</definedName>
    <definedName name="Z_0F6F7749_E5E2_402C_A332_F358E9F52431_.wvu.PrintArea" localSheetId="27" hidden="1">'221'!$A$1:$G$130</definedName>
    <definedName name="Z_0F6F7749_E5E2_402C_A332_F358E9F52431_.wvu.PrintArea" localSheetId="28" hidden="1">'224225'!$A$1:$M$64</definedName>
    <definedName name="Z_0F6F7749_E5E2_402C_A332_F358E9F52431_.wvu.PrintArea" localSheetId="29" hidden="1">'227'!$A$1:$F$63</definedName>
    <definedName name="Z_0F6F7749_E5E2_402C_A332_F358E9F52431_.wvu.PrintArea" localSheetId="30" hidden="1">'228229'!$A$1:$O$135</definedName>
    <definedName name="Z_0F6F7749_E5E2_402C_A332_F358E9F52431_.wvu.PrintArea" localSheetId="31" hidden="1">'230'!$A$1:$G$66</definedName>
    <definedName name="Z_0F6F7749_E5E2_402C_A332_F358E9F52431_.wvu.PrintArea" localSheetId="33" hidden="1">'232'!$A$1:$G$65</definedName>
    <definedName name="Z_0F6F7749_E5E2_402C_A332_F358E9F52431_.wvu.PrintArea" localSheetId="34" hidden="1">'233'!$A$1:$G$66</definedName>
    <definedName name="Z_0F6F7749_E5E2_402C_A332_F358E9F52431_.wvu.PrintArea" localSheetId="35" hidden="1">'234'!$A$1:$F$64</definedName>
    <definedName name="Z_0F6F7749_E5E2_402C_A332_F358E9F52431_.wvu.PrintArea" localSheetId="36" hidden="1">'250251'!$A$1:$M$65</definedName>
    <definedName name="Z_0F6F7749_E5E2_402C_A332_F358E9F52431_.wvu.PrintArea" localSheetId="38" hidden="1">'254'!$A$1:$E$60</definedName>
    <definedName name="Z_0F6F7749_E5E2_402C_A332_F358E9F52431_.wvu.PrintArea" localSheetId="47" hidden="1">'278'!$A$1:$G$63</definedName>
    <definedName name="Z_0F6F7749_E5E2_402C_A332_F358E9F52431_.wvu.PrintArea" localSheetId="48" hidden="1">'300301'!$A$1:$J$77</definedName>
    <definedName name="Z_0F6F7749_E5E2_402C_A332_F358E9F52431_.wvu.PrintArea" localSheetId="50" hidden="1">'304'!$I$1:$K$50</definedName>
    <definedName name="Z_0F6F7749_E5E2_402C_A332_F358E9F52431_.wvu.PrintArea" localSheetId="53" hidden="1">'326327'!$A$1:$Q$58</definedName>
    <definedName name="Z_0F6F7749_E5E2_402C_A332_F358E9F52431_.wvu.PrintArea" localSheetId="54" hidden="1">'328330'!$A$1:$S$61</definedName>
    <definedName name="Z_0F6F7749_E5E2_402C_A332_F358E9F52431_.wvu.PrintArea" localSheetId="56" hidden="1">'332'!$A$1:$I$63</definedName>
    <definedName name="Z_0F6F7749_E5E2_402C_A332_F358E9F52431_.wvu.PrintArea" localSheetId="57" hidden="1">'335'!$A$1:$F$64</definedName>
    <definedName name="Z_0F6F7749_E5E2_402C_A332_F358E9F52431_.wvu.PrintArea" localSheetId="58" hidden="1">'336'!$A$1:$H$60</definedName>
    <definedName name="Z_0F6F7749_E5E2_402C_A332_F358E9F52431_.wvu.PrintArea" localSheetId="60" hidden="1">'340'!$A$1:$E$67</definedName>
    <definedName name="Z_0F6F7749_E5E2_402C_A332_F358E9F52431_.wvu.PrintArea" localSheetId="62" hidden="1">'352353'!$A$1:$L$72</definedName>
    <definedName name="Z_0F6F7749_E5E2_402C_A332_F358E9F52431_.wvu.PrintArea" localSheetId="63" hidden="1">'354355'!$A$1:$F$128</definedName>
    <definedName name="Z_0F6F7749_E5E2_402C_A332_F358E9F52431_.wvu.PrintArea" localSheetId="65" hidden="1">'397'!$A$1:$F$67</definedName>
    <definedName name="Z_0F6F7749_E5E2_402C_A332_F358E9F52431_.wvu.PrintArea" localSheetId="74" hidden="1">'414416'!$A$1:$U$64</definedName>
    <definedName name="Z_0F6F7749_E5E2_402C_A332_F358E9F52431_.wvu.PrintArea" localSheetId="82" hidden="1">BOOK!$A$1:$C$645</definedName>
    <definedName name="Z_0F6F7749_E5E2_402C_A332_F358E9F52431_.wvu.PrintArea" localSheetId="1" hidden="1">'Data Sheet'!$A$1:$G$70</definedName>
    <definedName name="Z_0F6F7749_E5E2_402C_A332_F358E9F52431_.wvu.PrintArea" localSheetId="0" hidden="1">README!$A$1:$F$55</definedName>
    <definedName name="Z_0F6F7749_E5E2_402C_A332_F358E9F52431_.wvu.PrintArea" localSheetId="5" hidden="1">Table!$A$1:$E$181</definedName>
    <definedName name="Z_393B765C_BB60_4CEF_9B1B_1517D80E77BC_.wvu.Cols" localSheetId="29" hidden="1">'227'!$D:$D</definedName>
    <definedName name="Z_393B765C_BB60_4CEF_9B1B_1517D80E77BC_.wvu.Cols" localSheetId="33" hidden="1">'232'!$C:$C</definedName>
    <definedName name="Z_393B765C_BB60_4CEF_9B1B_1517D80E77BC_.wvu.PrintArea" localSheetId="7" hidden="1">'102'!$A$1:$H$51</definedName>
    <definedName name="Z_393B765C_BB60_4CEF_9B1B_1517D80E77BC_.wvu.PrintArea" localSheetId="10" hidden="1">'106107'!$A$1:$F$115</definedName>
    <definedName name="Z_393B765C_BB60_4CEF_9B1B_1517D80E77BC_.wvu.PrintArea" localSheetId="11" hidden="1">'108109'!$A$1:$H$103</definedName>
    <definedName name="Z_393B765C_BB60_4CEF_9B1B_1517D80E77BC_.wvu.PrintArea" localSheetId="15" hidden="1">'120121'!$A$1:$E$128</definedName>
    <definedName name="Z_393B765C_BB60_4CEF_9B1B_1517D80E77BC_.wvu.PrintArea" localSheetId="16" hidden="1">'122123'!$A$1:$H$130</definedName>
    <definedName name="Z_393B765C_BB60_4CEF_9B1B_1517D80E77BC_.wvu.PrintArea" localSheetId="17" hidden="1">'122a122b'!$A$1:$L$61</definedName>
    <definedName name="Z_393B765C_BB60_4CEF_9B1B_1517D80E77BC_.wvu.PrintArea" localSheetId="22" hidden="1">'214'!$A$1:$E$64</definedName>
    <definedName name="Z_393B765C_BB60_4CEF_9B1B_1517D80E77BC_.wvu.PrintArea" localSheetId="23" hidden="1">'216'!$A$1:$G$60</definedName>
    <definedName name="Z_393B765C_BB60_4CEF_9B1B_1517D80E77BC_.wvu.PrintArea" localSheetId="24" hidden="1">'217'!$A$1:$F$70</definedName>
    <definedName name="Z_393B765C_BB60_4CEF_9B1B_1517D80E77BC_.wvu.PrintArea" localSheetId="25" hidden="1">'218'!$A$1:$G$71</definedName>
    <definedName name="Z_393B765C_BB60_4CEF_9B1B_1517D80E77BC_.wvu.PrintArea" localSheetId="26" hidden="1">'219'!$A$1:$H$58,'219'!$A$62:$H$121</definedName>
    <definedName name="Z_393B765C_BB60_4CEF_9B1B_1517D80E77BC_.wvu.PrintArea" localSheetId="27" hidden="1">'221'!$A$1:$G$130</definedName>
    <definedName name="Z_393B765C_BB60_4CEF_9B1B_1517D80E77BC_.wvu.PrintArea" localSheetId="28" hidden="1">'224225'!$A$1:$M$64</definedName>
    <definedName name="Z_393B765C_BB60_4CEF_9B1B_1517D80E77BC_.wvu.PrintArea" localSheetId="29" hidden="1">'227'!$A$1:$F$63</definedName>
    <definedName name="Z_393B765C_BB60_4CEF_9B1B_1517D80E77BC_.wvu.PrintArea" localSheetId="30" hidden="1">'228229'!$A$1:$O$135</definedName>
    <definedName name="Z_393B765C_BB60_4CEF_9B1B_1517D80E77BC_.wvu.PrintArea" localSheetId="31" hidden="1">'230'!$A$1:$G$66</definedName>
    <definedName name="Z_393B765C_BB60_4CEF_9B1B_1517D80E77BC_.wvu.PrintArea" localSheetId="33" hidden="1">'232'!$A$1:$G$123</definedName>
    <definedName name="Z_393B765C_BB60_4CEF_9B1B_1517D80E77BC_.wvu.PrintArea" localSheetId="34" hidden="1">'233'!$A$1:$G$66</definedName>
    <definedName name="Z_393B765C_BB60_4CEF_9B1B_1517D80E77BC_.wvu.PrintArea" localSheetId="35" hidden="1">'234'!$A$1:$F$242</definedName>
    <definedName name="Z_393B765C_BB60_4CEF_9B1B_1517D80E77BC_.wvu.PrintArea" localSheetId="36" hidden="1">'250251'!$A$1:$M$65</definedName>
    <definedName name="Z_393B765C_BB60_4CEF_9B1B_1517D80E77BC_.wvu.PrintArea" localSheetId="38" hidden="1">'254'!$A$1:$E$60</definedName>
    <definedName name="Z_393B765C_BB60_4CEF_9B1B_1517D80E77BC_.wvu.PrintArea" localSheetId="41" hidden="1">'262263'!$A$1:$O$124</definedName>
    <definedName name="Z_393B765C_BB60_4CEF_9B1B_1517D80E77BC_.wvu.PrintArea" localSheetId="47" hidden="1">'278'!$A$1:$G$63</definedName>
    <definedName name="Z_393B765C_BB60_4CEF_9B1B_1517D80E77BC_.wvu.PrintArea" localSheetId="48" hidden="1">'300301'!$A$1:$J$77</definedName>
    <definedName name="Z_393B765C_BB60_4CEF_9B1B_1517D80E77BC_.wvu.PrintArea" localSheetId="53" hidden="1">'326327'!$A$1:$Q$123</definedName>
    <definedName name="Z_393B765C_BB60_4CEF_9B1B_1517D80E77BC_.wvu.PrintArea" localSheetId="54" hidden="1">'328330'!$A$1:$S$61</definedName>
    <definedName name="Z_393B765C_BB60_4CEF_9B1B_1517D80E77BC_.wvu.PrintArea" localSheetId="56" hidden="1">'332'!$A$1:$I$63</definedName>
    <definedName name="Z_393B765C_BB60_4CEF_9B1B_1517D80E77BC_.wvu.PrintArea" localSheetId="57" hidden="1">'335'!$A$1:$F$64</definedName>
    <definedName name="Z_393B765C_BB60_4CEF_9B1B_1517D80E77BC_.wvu.PrintArea" localSheetId="58" hidden="1">'336'!$A$1:$H$60</definedName>
    <definedName name="Z_393B765C_BB60_4CEF_9B1B_1517D80E77BC_.wvu.PrintArea" localSheetId="60" hidden="1">'340'!$A$1:$E$189</definedName>
    <definedName name="Z_393B765C_BB60_4CEF_9B1B_1517D80E77BC_.wvu.PrintArea" localSheetId="62" hidden="1">'352353'!$A$1:$L$204</definedName>
    <definedName name="Z_393B765C_BB60_4CEF_9B1B_1517D80E77BC_.wvu.PrintArea" localSheetId="63" hidden="1">'354355'!$A$1:$F$128</definedName>
    <definedName name="Z_393B765C_BB60_4CEF_9B1B_1517D80E77BC_.wvu.PrintArea" localSheetId="65" hidden="1">'397'!$A$1:$F$67</definedName>
    <definedName name="Z_393B765C_BB60_4CEF_9B1B_1517D80E77BC_.wvu.PrintArea" localSheetId="74" hidden="1">'414416'!$A$1:$U$64</definedName>
    <definedName name="Z_393B765C_BB60_4CEF_9B1B_1517D80E77BC_.wvu.PrintArea" localSheetId="82" hidden="1">BOOK!$A$1:$C$645</definedName>
    <definedName name="Z_393B765C_BB60_4CEF_9B1B_1517D80E77BC_.wvu.PrintArea" localSheetId="1" hidden="1">'Data Sheet'!$A$1:$G$70</definedName>
    <definedName name="Z_393B765C_BB60_4CEF_9B1B_1517D80E77BC_.wvu.PrintArea" localSheetId="0" hidden="1">README!$A$1:$F$55</definedName>
    <definedName name="Z_393B765C_BB60_4CEF_9B1B_1517D80E77BC_.wvu.PrintArea" localSheetId="5" hidden="1">Table!$A$1:$E$181</definedName>
    <definedName name="Z_438078D9_73AC_4065_AD12_33C545097290_.wvu.Cols" localSheetId="29" hidden="1">'227'!$D:$D</definedName>
    <definedName name="Z_438078D9_73AC_4065_AD12_33C545097290_.wvu.PrintArea" localSheetId="7" hidden="1">'102'!$A$1:$H$51</definedName>
    <definedName name="Z_438078D9_73AC_4065_AD12_33C545097290_.wvu.PrintArea" localSheetId="10" hidden="1">'106107'!$A$1:$F$115</definedName>
    <definedName name="Z_438078D9_73AC_4065_AD12_33C545097290_.wvu.PrintArea" localSheetId="11" hidden="1">'108109'!$A$1:$H$103</definedName>
    <definedName name="Z_438078D9_73AC_4065_AD12_33C545097290_.wvu.PrintArea" localSheetId="15" hidden="1">'120121'!$A$1:$E$128</definedName>
    <definedName name="Z_438078D9_73AC_4065_AD12_33C545097290_.wvu.PrintArea" localSheetId="16" hidden="1">'122123'!$A$1:$H$130</definedName>
    <definedName name="Z_438078D9_73AC_4065_AD12_33C545097290_.wvu.PrintArea" localSheetId="17" hidden="1">'122a122b'!$A$1:$M$61</definedName>
    <definedName name="Z_438078D9_73AC_4065_AD12_33C545097290_.wvu.PrintArea" localSheetId="22" hidden="1">'214'!$A$1:$E$64</definedName>
    <definedName name="Z_438078D9_73AC_4065_AD12_33C545097290_.wvu.PrintArea" localSheetId="23" hidden="1">'216'!$A$1:$G$60</definedName>
    <definedName name="Z_438078D9_73AC_4065_AD12_33C545097290_.wvu.PrintArea" localSheetId="24" hidden="1">'217'!$A$1:$F$70</definedName>
    <definedName name="Z_438078D9_73AC_4065_AD12_33C545097290_.wvu.PrintArea" localSheetId="25" hidden="1">'218'!$A$1:$G$71</definedName>
    <definedName name="Z_438078D9_73AC_4065_AD12_33C545097290_.wvu.PrintArea" localSheetId="26" hidden="1">'219'!$A$1:$H$58,'219'!$A$62:$H$121</definedName>
    <definedName name="Z_438078D9_73AC_4065_AD12_33C545097290_.wvu.PrintArea" localSheetId="27" hidden="1">'221'!$A$1:$G$130</definedName>
    <definedName name="Z_438078D9_73AC_4065_AD12_33C545097290_.wvu.PrintArea" localSheetId="28" hidden="1">'224225'!$A$1:$M$64</definedName>
    <definedName name="Z_438078D9_73AC_4065_AD12_33C545097290_.wvu.PrintArea" localSheetId="29" hidden="1">'227'!$A$1:$F$63</definedName>
    <definedName name="Z_438078D9_73AC_4065_AD12_33C545097290_.wvu.PrintArea" localSheetId="30" hidden="1">'228229'!$A$1:$O$135</definedName>
    <definedName name="Z_438078D9_73AC_4065_AD12_33C545097290_.wvu.PrintArea" localSheetId="31" hidden="1">'230'!$A$1:$G$66</definedName>
    <definedName name="Z_438078D9_73AC_4065_AD12_33C545097290_.wvu.PrintArea" localSheetId="33" hidden="1">'232'!$A$1:$G$65</definedName>
    <definedName name="Z_438078D9_73AC_4065_AD12_33C545097290_.wvu.PrintArea" localSheetId="34" hidden="1">'233'!$A$1:$G$66</definedName>
    <definedName name="Z_438078D9_73AC_4065_AD12_33C545097290_.wvu.PrintArea" localSheetId="35" hidden="1">'234'!$A$1:$F$64</definedName>
    <definedName name="Z_438078D9_73AC_4065_AD12_33C545097290_.wvu.PrintArea" localSheetId="36" hidden="1">'250251'!$A$1:$M$65</definedName>
    <definedName name="Z_438078D9_73AC_4065_AD12_33C545097290_.wvu.PrintArea" localSheetId="38" hidden="1">'254'!$A$1:$E$60</definedName>
    <definedName name="Z_438078D9_73AC_4065_AD12_33C545097290_.wvu.PrintArea" localSheetId="47" hidden="1">'278'!$A$1:$G$63</definedName>
    <definedName name="Z_438078D9_73AC_4065_AD12_33C545097290_.wvu.PrintArea" localSheetId="48" hidden="1">'300301'!$A$1:$J$77</definedName>
    <definedName name="Z_438078D9_73AC_4065_AD12_33C545097290_.wvu.PrintArea" localSheetId="50" hidden="1">'304'!$I$1:$K$50</definedName>
    <definedName name="Z_438078D9_73AC_4065_AD12_33C545097290_.wvu.PrintArea" localSheetId="53" hidden="1">'326327'!$A$1:$Q$58</definedName>
    <definedName name="Z_438078D9_73AC_4065_AD12_33C545097290_.wvu.PrintArea" localSheetId="54" hidden="1">'328330'!$A$1:$S$61</definedName>
    <definedName name="Z_438078D9_73AC_4065_AD12_33C545097290_.wvu.PrintArea" localSheetId="56" hidden="1">'332'!$A$1:$I$63</definedName>
    <definedName name="Z_438078D9_73AC_4065_AD12_33C545097290_.wvu.PrintArea" localSheetId="57" hidden="1">'335'!$A$1:$F$64</definedName>
    <definedName name="Z_438078D9_73AC_4065_AD12_33C545097290_.wvu.PrintArea" localSheetId="58" hidden="1">'336'!$A$1:$H$60</definedName>
    <definedName name="Z_438078D9_73AC_4065_AD12_33C545097290_.wvu.PrintArea" localSheetId="60" hidden="1">'340'!$A$1:$E$67</definedName>
    <definedName name="Z_438078D9_73AC_4065_AD12_33C545097290_.wvu.PrintArea" localSheetId="62" hidden="1">'352353'!$A$1:$L$72</definedName>
    <definedName name="Z_438078D9_73AC_4065_AD12_33C545097290_.wvu.PrintArea" localSheetId="63" hidden="1">'354355'!$A$1:$F$128</definedName>
    <definedName name="Z_438078D9_73AC_4065_AD12_33C545097290_.wvu.PrintArea" localSheetId="65" hidden="1">'397'!$A$1:$F$67</definedName>
    <definedName name="Z_438078D9_73AC_4065_AD12_33C545097290_.wvu.PrintArea" localSheetId="74" hidden="1">'414416'!$A$1:$U$64</definedName>
    <definedName name="Z_438078D9_73AC_4065_AD12_33C545097290_.wvu.PrintArea" localSheetId="82" hidden="1">BOOK!$A$1:$C$645</definedName>
    <definedName name="Z_438078D9_73AC_4065_AD12_33C545097290_.wvu.PrintArea" localSheetId="1" hidden="1">'Data Sheet'!$A$1:$G$70</definedName>
    <definedName name="Z_438078D9_73AC_4065_AD12_33C545097290_.wvu.PrintArea" localSheetId="0" hidden="1">README!$A$1:$F$55</definedName>
    <definedName name="Z_438078D9_73AC_4065_AD12_33C545097290_.wvu.PrintArea" localSheetId="5" hidden="1">Table!$A$1:$E$181</definedName>
    <definedName name="Z_4AA2BC72_2A29_463C_9964_91A7BC9A705D_.wvu.Cols" localSheetId="29" hidden="1">'227'!$D:$D</definedName>
    <definedName name="Z_4AA2BC72_2A29_463C_9964_91A7BC9A705D_.wvu.Cols" localSheetId="46" hidden="1">'276277'!$I:$I,'276277'!$K:$K</definedName>
    <definedName name="Z_4AA2BC72_2A29_463C_9964_91A7BC9A705D_.wvu.PrintArea" localSheetId="7" hidden="1">'102'!$A$1:$H$51</definedName>
    <definedName name="Z_4AA2BC72_2A29_463C_9964_91A7BC9A705D_.wvu.PrintArea" localSheetId="10" hidden="1">'106107'!$A$1:$F$115</definedName>
    <definedName name="Z_4AA2BC72_2A29_463C_9964_91A7BC9A705D_.wvu.PrintArea" localSheetId="11" hidden="1">'108109'!$A$1:$H$103</definedName>
    <definedName name="Z_4AA2BC72_2A29_463C_9964_91A7BC9A705D_.wvu.PrintArea" localSheetId="15" hidden="1">'120121'!$A$1:$E$128</definedName>
    <definedName name="Z_4AA2BC72_2A29_463C_9964_91A7BC9A705D_.wvu.PrintArea" localSheetId="16" hidden="1">'122123'!$A$1:$H$130</definedName>
    <definedName name="Z_4AA2BC72_2A29_463C_9964_91A7BC9A705D_.wvu.PrintArea" localSheetId="17" hidden="1">'122a122b'!$A$1:$M$61</definedName>
    <definedName name="Z_4AA2BC72_2A29_463C_9964_91A7BC9A705D_.wvu.PrintArea" localSheetId="22" hidden="1">'214'!$A$1:$E$64</definedName>
    <definedName name="Z_4AA2BC72_2A29_463C_9964_91A7BC9A705D_.wvu.PrintArea" localSheetId="23" hidden="1">'216'!$A$1:$G$60</definedName>
    <definedName name="Z_4AA2BC72_2A29_463C_9964_91A7BC9A705D_.wvu.PrintArea" localSheetId="24" hidden="1">'217'!$A$1:$F$70</definedName>
    <definedName name="Z_4AA2BC72_2A29_463C_9964_91A7BC9A705D_.wvu.PrintArea" localSheetId="25" hidden="1">'218'!$A$1:$G$71</definedName>
    <definedName name="Z_4AA2BC72_2A29_463C_9964_91A7BC9A705D_.wvu.PrintArea" localSheetId="26" hidden="1">'219'!$A$1:$H$58,'219'!$A$62:$H$121</definedName>
    <definedName name="Z_4AA2BC72_2A29_463C_9964_91A7BC9A705D_.wvu.PrintArea" localSheetId="27" hidden="1">'221'!$A$1:$G$130</definedName>
    <definedName name="Z_4AA2BC72_2A29_463C_9964_91A7BC9A705D_.wvu.PrintArea" localSheetId="28" hidden="1">'224225'!$A$1:$M$64</definedName>
    <definedName name="Z_4AA2BC72_2A29_463C_9964_91A7BC9A705D_.wvu.PrintArea" localSheetId="29" hidden="1">'227'!$A$1:$F$63</definedName>
    <definedName name="Z_4AA2BC72_2A29_463C_9964_91A7BC9A705D_.wvu.PrintArea" localSheetId="30" hidden="1">'228229'!$A$1:$O$135</definedName>
    <definedName name="Z_4AA2BC72_2A29_463C_9964_91A7BC9A705D_.wvu.PrintArea" localSheetId="31" hidden="1">'230'!$A$1:$G$66</definedName>
    <definedName name="Z_4AA2BC72_2A29_463C_9964_91A7BC9A705D_.wvu.PrintArea" localSheetId="33" hidden="1">'232'!$A$1:$G$65</definedName>
    <definedName name="Z_4AA2BC72_2A29_463C_9964_91A7BC9A705D_.wvu.PrintArea" localSheetId="34" hidden="1">'233'!$A$1:$G$66</definedName>
    <definedName name="Z_4AA2BC72_2A29_463C_9964_91A7BC9A705D_.wvu.PrintArea" localSheetId="35" hidden="1">'234'!$A$1:$F$64</definedName>
    <definedName name="Z_4AA2BC72_2A29_463C_9964_91A7BC9A705D_.wvu.PrintArea" localSheetId="36" hidden="1">'250251'!$A$1:$M$65</definedName>
    <definedName name="Z_4AA2BC72_2A29_463C_9964_91A7BC9A705D_.wvu.PrintArea" localSheetId="38" hidden="1">'254'!$A$1:$E$60</definedName>
    <definedName name="Z_4AA2BC72_2A29_463C_9964_91A7BC9A705D_.wvu.PrintArea" localSheetId="47" hidden="1">'278'!$A$1:$G$63</definedName>
    <definedName name="Z_4AA2BC72_2A29_463C_9964_91A7BC9A705D_.wvu.PrintArea" localSheetId="48" hidden="1">'300301'!$A$1:$J$77</definedName>
    <definedName name="Z_4AA2BC72_2A29_463C_9964_91A7BC9A705D_.wvu.PrintArea" localSheetId="50" hidden="1">'304'!$I$1:$K$50</definedName>
    <definedName name="Z_4AA2BC72_2A29_463C_9964_91A7BC9A705D_.wvu.PrintArea" localSheetId="53" hidden="1">'326327'!$A$1:$Q$58</definedName>
    <definedName name="Z_4AA2BC72_2A29_463C_9964_91A7BC9A705D_.wvu.PrintArea" localSheetId="54" hidden="1">'328330'!$A$1:$S$61</definedName>
    <definedName name="Z_4AA2BC72_2A29_463C_9964_91A7BC9A705D_.wvu.PrintArea" localSheetId="56" hidden="1">'332'!$A$1:$I$63</definedName>
    <definedName name="Z_4AA2BC72_2A29_463C_9964_91A7BC9A705D_.wvu.PrintArea" localSheetId="57" hidden="1">'335'!$A$1:$F$64</definedName>
    <definedName name="Z_4AA2BC72_2A29_463C_9964_91A7BC9A705D_.wvu.PrintArea" localSheetId="58" hidden="1">'336'!$A$1:$H$60</definedName>
    <definedName name="Z_4AA2BC72_2A29_463C_9964_91A7BC9A705D_.wvu.PrintArea" localSheetId="60" hidden="1">'340'!$A$1:$E$67</definedName>
    <definedName name="Z_4AA2BC72_2A29_463C_9964_91A7BC9A705D_.wvu.PrintArea" localSheetId="62" hidden="1">'352353'!$A$1:$L$72</definedName>
    <definedName name="Z_4AA2BC72_2A29_463C_9964_91A7BC9A705D_.wvu.PrintArea" localSheetId="63" hidden="1">'354355'!$A$1:$F$128</definedName>
    <definedName name="Z_4AA2BC72_2A29_463C_9964_91A7BC9A705D_.wvu.PrintArea" localSheetId="65" hidden="1">'397'!$A$1:$F$67</definedName>
    <definedName name="Z_4AA2BC72_2A29_463C_9964_91A7BC9A705D_.wvu.PrintArea" localSheetId="74" hidden="1">'414416'!$A$1:$U$64</definedName>
    <definedName name="Z_4AA2BC72_2A29_463C_9964_91A7BC9A705D_.wvu.PrintArea" localSheetId="82" hidden="1">BOOK!$A$1:$C$645</definedName>
    <definedName name="Z_4AA2BC72_2A29_463C_9964_91A7BC9A705D_.wvu.PrintArea" localSheetId="1" hidden="1">'Data Sheet'!$A$1:$G$70</definedName>
    <definedName name="Z_4AA2BC72_2A29_463C_9964_91A7BC9A705D_.wvu.PrintArea" localSheetId="0" hidden="1">README!$A$1:$F$55</definedName>
    <definedName name="Z_4AA2BC72_2A29_463C_9964_91A7BC9A705D_.wvu.PrintArea" localSheetId="5" hidden="1">Table!$A$1:$E$181</definedName>
    <definedName name="Z_4AA2BC72_2A29_463C_9964_91A7BC9A705D_.wvu.Rows" localSheetId="40" hidden="1">'261'!$124:$133</definedName>
    <definedName name="Z_4E7170B9_0E13_4551_BA0F_F43020F5D14F_.wvu.Cols" localSheetId="29" hidden="1">'227'!$D:$D</definedName>
    <definedName name="Z_4E7170B9_0E13_4551_BA0F_F43020F5D14F_.wvu.PrintArea" localSheetId="7" hidden="1">'102'!$A$1:$H$51</definedName>
    <definedName name="Z_4E7170B9_0E13_4551_BA0F_F43020F5D14F_.wvu.PrintArea" localSheetId="10" hidden="1">'106107'!$A$1:$F$115</definedName>
    <definedName name="Z_4E7170B9_0E13_4551_BA0F_F43020F5D14F_.wvu.PrintArea" localSheetId="11" hidden="1">'108109'!$A$1:$H$103</definedName>
    <definedName name="Z_4E7170B9_0E13_4551_BA0F_F43020F5D14F_.wvu.PrintArea" localSheetId="15" hidden="1">'120121'!$A$1:$E$128</definedName>
    <definedName name="Z_4E7170B9_0E13_4551_BA0F_F43020F5D14F_.wvu.PrintArea" localSheetId="16" hidden="1">'122123'!$A$1:$H$130</definedName>
    <definedName name="Z_4E7170B9_0E13_4551_BA0F_F43020F5D14F_.wvu.PrintArea" localSheetId="17" hidden="1">'122a122b'!$A$1:$M$61</definedName>
    <definedName name="Z_4E7170B9_0E13_4551_BA0F_F43020F5D14F_.wvu.PrintArea" localSheetId="22" hidden="1">'214'!$A$1:$E$64</definedName>
    <definedName name="Z_4E7170B9_0E13_4551_BA0F_F43020F5D14F_.wvu.PrintArea" localSheetId="23" hidden="1">'216'!$A$1:$G$60</definedName>
    <definedName name="Z_4E7170B9_0E13_4551_BA0F_F43020F5D14F_.wvu.PrintArea" localSheetId="24" hidden="1">'217'!$A$1:$F$70</definedName>
    <definedName name="Z_4E7170B9_0E13_4551_BA0F_F43020F5D14F_.wvu.PrintArea" localSheetId="25" hidden="1">'218'!$A$1:$G$133</definedName>
    <definedName name="Z_4E7170B9_0E13_4551_BA0F_F43020F5D14F_.wvu.PrintArea" localSheetId="26" hidden="1">'219'!$A$1:$H$121</definedName>
    <definedName name="Z_4E7170B9_0E13_4551_BA0F_F43020F5D14F_.wvu.PrintArea" localSheetId="27" hidden="1">'221'!$A$1:$G$130</definedName>
    <definedName name="Z_4E7170B9_0E13_4551_BA0F_F43020F5D14F_.wvu.PrintArea" localSheetId="28" hidden="1">'224225'!$A$1:$M$64</definedName>
    <definedName name="Z_4E7170B9_0E13_4551_BA0F_F43020F5D14F_.wvu.PrintArea" localSheetId="29" hidden="1">'227'!$A$1:$F$63</definedName>
    <definedName name="Z_4E7170B9_0E13_4551_BA0F_F43020F5D14F_.wvu.PrintArea" localSheetId="30" hidden="1">'228229'!$A$1:$O$135</definedName>
    <definedName name="Z_4E7170B9_0E13_4551_BA0F_F43020F5D14F_.wvu.PrintArea" localSheetId="31" hidden="1">'230'!$A$1:$G$66</definedName>
    <definedName name="Z_4E7170B9_0E13_4551_BA0F_F43020F5D14F_.wvu.PrintArea" localSheetId="33" hidden="1">'232'!$A$1:$G$65</definedName>
    <definedName name="Z_4E7170B9_0E13_4551_BA0F_F43020F5D14F_.wvu.PrintArea" localSheetId="34" hidden="1">'233'!$A$1:$G$66</definedName>
    <definedName name="Z_4E7170B9_0E13_4551_BA0F_F43020F5D14F_.wvu.PrintArea" localSheetId="35" hidden="1">'234'!$A$1:$F$64,'234'!$A$67:$F$125,'234'!$A$127:$F$184,'234'!$A$186:$F$241</definedName>
    <definedName name="Z_4E7170B9_0E13_4551_BA0F_F43020F5D14F_.wvu.PrintArea" localSheetId="36" hidden="1">'250251'!$A$1:$M$65</definedName>
    <definedName name="Z_4E7170B9_0E13_4551_BA0F_F43020F5D14F_.wvu.PrintArea" localSheetId="38" hidden="1">'254'!$A$1:$E$60</definedName>
    <definedName name="Z_4E7170B9_0E13_4551_BA0F_F43020F5D14F_.wvu.PrintArea" localSheetId="47" hidden="1">'278'!$A$1:$G$63</definedName>
    <definedName name="Z_4E7170B9_0E13_4551_BA0F_F43020F5D14F_.wvu.PrintArea" localSheetId="48" hidden="1">'300301'!$A$1:$J$77</definedName>
    <definedName name="Z_4E7170B9_0E13_4551_BA0F_F43020F5D14F_.wvu.PrintArea" localSheetId="53" hidden="1">'326327'!$A$1:$Q$58</definedName>
    <definedName name="Z_4E7170B9_0E13_4551_BA0F_F43020F5D14F_.wvu.PrintArea" localSheetId="54" hidden="1">'328330'!$A$1:$S$61</definedName>
    <definedName name="Z_4E7170B9_0E13_4551_BA0F_F43020F5D14F_.wvu.PrintArea" localSheetId="56" hidden="1">'332'!$A$1:$I$63</definedName>
    <definedName name="Z_4E7170B9_0E13_4551_BA0F_F43020F5D14F_.wvu.PrintArea" localSheetId="57" hidden="1">'335'!$A$1:$F$64</definedName>
    <definedName name="Z_4E7170B9_0E13_4551_BA0F_F43020F5D14F_.wvu.PrintArea" localSheetId="58" hidden="1">'336'!$A$1:$H$60</definedName>
    <definedName name="Z_4E7170B9_0E13_4551_BA0F_F43020F5D14F_.wvu.PrintArea" localSheetId="60" hidden="1">'340'!$A$1:$E$67</definedName>
    <definedName name="Z_4E7170B9_0E13_4551_BA0F_F43020F5D14F_.wvu.PrintArea" localSheetId="62" hidden="1">'352353'!$A$1:$L$72</definedName>
    <definedName name="Z_4E7170B9_0E13_4551_BA0F_F43020F5D14F_.wvu.PrintArea" localSheetId="63" hidden="1">'354355'!$A$1:$F$128</definedName>
    <definedName name="Z_4E7170B9_0E13_4551_BA0F_F43020F5D14F_.wvu.PrintArea" localSheetId="65" hidden="1">'397'!$A$1:$F$67</definedName>
    <definedName name="Z_4E7170B9_0E13_4551_BA0F_F43020F5D14F_.wvu.PrintArea" localSheetId="74" hidden="1">'414416'!$A$1:$U$64</definedName>
    <definedName name="Z_4E7170B9_0E13_4551_BA0F_F43020F5D14F_.wvu.PrintArea" localSheetId="82" hidden="1">BOOK!$A$1:$C$645</definedName>
    <definedName name="Z_4E7170B9_0E13_4551_BA0F_F43020F5D14F_.wvu.PrintArea" localSheetId="1" hidden="1">'Data Sheet'!$A$1:$G$70</definedName>
    <definedName name="Z_4E7170B9_0E13_4551_BA0F_F43020F5D14F_.wvu.PrintArea" localSheetId="0" hidden="1">README!$A$1:$F$55</definedName>
    <definedName name="Z_4E7170B9_0E13_4551_BA0F_F43020F5D14F_.wvu.PrintArea" localSheetId="5" hidden="1">Table!$A$1:$E$181</definedName>
    <definedName name="Z_5CF51FF9_A1DC_465C_8702_577480B671DB_.wvu.Cols" localSheetId="29" hidden="1">'227'!$D:$D</definedName>
    <definedName name="Z_5CF51FF9_A1DC_465C_8702_577480B671DB_.wvu.PrintArea" localSheetId="7" hidden="1">'102'!$A$1:$H$51</definedName>
    <definedName name="Z_5CF51FF9_A1DC_465C_8702_577480B671DB_.wvu.PrintArea" localSheetId="10" hidden="1">'106107'!$A$1:$F$115</definedName>
    <definedName name="Z_5CF51FF9_A1DC_465C_8702_577480B671DB_.wvu.PrintArea" localSheetId="11" hidden="1">'108109'!$A$1:$H$103</definedName>
    <definedName name="Z_5CF51FF9_A1DC_465C_8702_577480B671DB_.wvu.PrintArea" localSheetId="15" hidden="1">'120121'!$A$1:$E$128</definedName>
    <definedName name="Z_5CF51FF9_A1DC_465C_8702_577480B671DB_.wvu.PrintArea" localSheetId="16" hidden="1">'122123'!$A$1:$H$130</definedName>
    <definedName name="Z_5CF51FF9_A1DC_465C_8702_577480B671DB_.wvu.PrintArea" localSheetId="17" hidden="1">'122a122b'!$A$1:$M$61</definedName>
    <definedName name="Z_5CF51FF9_A1DC_465C_8702_577480B671DB_.wvu.PrintArea" localSheetId="22" hidden="1">'214'!$A$1:$E$64</definedName>
    <definedName name="Z_5CF51FF9_A1DC_465C_8702_577480B671DB_.wvu.PrintArea" localSheetId="23" hidden="1">'216'!$A$1:$G$60</definedName>
    <definedName name="Z_5CF51FF9_A1DC_465C_8702_577480B671DB_.wvu.PrintArea" localSheetId="24" hidden="1">'217'!$A$1:$F$70</definedName>
    <definedName name="Z_5CF51FF9_A1DC_465C_8702_577480B671DB_.wvu.PrintArea" localSheetId="25" hidden="1">'218'!$A$1:$G$71</definedName>
    <definedName name="Z_5CF51FF9_A1DC_465C_8702_577480B671DB_.wvu.PrintArea" localSheetId="26" hidden="1">'219'!$A$1:$H$58,'219'!$A$62:$H$121</definedName>
    <definedName name="Z_5CF51FF9_A1DC_465C_8702_577480B671DB_.wvu.PrintArea" localSheetId="27" hidden="1">'221'!$A$1:$G$130</definedName>
    <definedName name="Z_5CF51FF9_A1DC_465C_8702_577480B671DB_.wvu.PrintArea" localSheetId="28" hidden="1">'224225'!$A$1:$M$64</definedName>
    <definedName name="Z_5CF51FF9_A1DC_465C_8702_577480B671DB_.wvu.PrintArea" localSheetId="29" hidden="1">'227'!$A$1:$F$63</definedName>
    <definedName name="Z_5CF51FF9_A1DC_465C_8702_577480B671DB_.wvu.PrintArea" localSheetId="30" hidden="1">'228229'!$A$1:$O$135</definedName>
    <definedName name="Z_5CF51FF9_A1DC_465C_8702_577480B671DB_.wvu.PrintArea" localSheetId="31" hidden="1">'230'!$A$1:$G$66</definedName>
    <definedName name="Z_5CF51FF9_A1DC_465C_8702_577480B671DB_.wvu.PrintArea" localSheetId="33" hidden="1">'232'!$A$1:$G$65</definedName>
    <definedName name="Z_5CF51FF9_A1DC_465C_8702_577480B671DB_.wvu.PrintArea" localSheetId="34" hidden="1">'233'!$A$1:$G$66</definedName>
    <definedName name="Z_5CF51FF9_A1DC_465C_8702_577480B671DB_.wvu.PrintArea" localSheetId="35" hidden="1">'234'!$A$1:$F$64</definedName>
    <definedName name="Z_5CF51FF9_A1DC_465C_8702_577480B671DB_.wvu.PrintArea" localSheetId="36" hidden="1">'250251'!$A$1:$M$65</definedName>
    <definedName name="Z_5CF51FF9_A1DC_465C_8702_577480B671DB_.wvu.PrintArea" localSheetId="38" hidden="1">'254'!$A$1:$E$60</definedName>
    <definedName name="Z_5CF51FF9_A1DC_465C_8702_577480B671DB_.wvu.PrintArea" localSheetId="47" hidden="1">'278'!$A$1:$G$63</definedName>
    <definedName name="Z_5CF51FF9_A1DC_465C_8702_577480B671DB_.wvu.PrintArea" localSheetId="48" hidden="1">'300301'!$A$1:$J$77</definedName>
    <definedName name="Z_5CF51FF9_A1DC_465C_8702_577480B671DB_.wvu.PrintArea" localSheetId="50" hidden="1">'304'!$I$1:$K$50</definedName>
    <definedName name="Z_5CF51FF9_A1DC_465C_8702_577480B671DB_.wvu.PrintArea" localSheetId="53" hidden="1">'326327'!$A$1:$Q$58</definedName>
    <definedName name="Z_5CF51FF9_A1DC_465C_8702_577480B671DB_.wvu.PrintArea" localSheetId="54" hidden="1">'328330'!$A$1:$S$61</definedName>
    <definedName name="Z_5CF51FF9_A1DC_465C_8702_577480B671DB_.wvu.PrintArea" localSheetId="56" hidden="1">'332'!$A$1:$I$63</definedName>
    <definedName name="Z_5CF51FF9_A1DC_465C_8702_577480B671DB_.wvu.PrintArea" localSheetId="57" hidden="1">'335'!$A$1:$F$64</definedName>
    <definedName name="Z_5CF51FF9_A1DC_465C_8702_577480B671DB_.wvu.PrintArea" localSheetId="58" hidden="1">'336'!$A$1:$H$60</definedName>
    <definedName name="Z_5CF51FF9_A1DC_465C_8702_577480B671DB_.wvu.PrintArea" localSheetId="60" hidden="1">'340'!$A$1:$E$67</definedName>
    <definedName name="Z_5CF51FF9_A1DC_465C_8702_577480B671DB_.wvu.PrintArea" localSheetId="62" hidden="1">'352353'!$A$1:$L$72</definedName>
    <definedName name="Z_5CF51FF9_A1DC_465C_8702_577480B671DB_.wvu.PrintArea" localSheetId="63" hidden="1">'354355'!$A$1:$F$128</definedName>
    <definedName name="Z_5CF51FF9_A1DC_465C_8702_577480B671DB_.wvu.PrintArea" localSheetId="65" hidden="1">'397'!$A$1:$F$67</definedName>
    <definedName name="Z_5CF51FF9_A1DC_465C_8702_577480B671DB_.wvu.PrintArea" localSheetId="74" hidden="1">'414416'!$A$1:$U$64</definedName>
    <definedName name="Z_5CF51FF9_A1DC_465C_8702_577480B671DB_.wvu.PrintArea" localSheetId="82" hidden="1">BOOK!$A$1:$C$645</definedName>
    <definedName name="Z_5CF51FF9_A1DC_465C_8702_577480B671DB_.wvu.PrintArea" localSheetId="1" hidden="1">'Data Sheet'!$A$1:$G$70</definedName>
    <definedName name="Z_5CF51FF9_A1DC_465C_8702_577480B671DB_.wvu.PrintArea" localSheetId="0" hidden="1">README!$A$1:$F$55</definedName>
    <definedName name="Z_5CF51FF9_A1DC_465C_8702_577480B671DB_.wvu.PrintArea" localSheetId="5" hidden="1">Table!$A$1:$E$181</definedName>
    <definedName name="Z_63051384_6030_4837_BDE8_8D47319E9310_.wvu.Cols" localSheetId="29" hidden="1">'227'!$D:$D</definedName>
    <definedName name="Z_63051384_6030_4837_BDE8_8D47319E9310_.wvu.PrintArea" localSheetId="7" hidden="1">'102'!$A$1:$H$51</definedName>
    <definedName name="Z_63051384_6030_4837_BDE8_8D47319E9310_.wvu.PrintArea" localSheetId="10" hidden="1">'106107'!$A$1:$F$115</definedName>
    <definedName name="Z_63051384_6030_4837_BDE8_8D47319E9310_.wvu.PrintArea" localSheetId="11" hidden="1">'108109'!$A$1:$H$103</definedName>
    <definedName name="Z_63051384_6030_4837_BDE8_8D47319E9310_.wvu.PrintArea" localSheetId="15" hidden="1">'120121'!$A$1:$E$128</definedName>
    <definedName name="Z_63051384_6030_4837_BDE8_8D47319E9310_.wvu.PrintArea" localSheetId="16" hidden="1">'122123'!$A$1:$H$130</definedName>
    <definedName name="Z_63051384_6030_4837_BDE8_8D47319E9310_.wvu.PrintArea" localSheetId="17" hidden="1">'122a122b'!$A$1:$M$61</definedName>
    <definedName name="Z_63051384_6030_4837_BDE8_8D47319E9310_.wvu.PrintArea" localSheetId="22" hidden="1">'214'!$A$1:$E$64</definedName>
    <definedName name="Z_63051384_6030_4837_BDE8_8D47319E9310_.wvu.PrintArea" localSheetId="23" hidden="1">'216'!$A$1:$G$60</definedName>
    <definedName name="Z_63051384_6030_4837_BDE8_8D47319E9310_.wvu.PrintArea" localSheetId="24" hidden="1">'217'!$A$1:$F$70</definedName>
    <definedName name="Z_63051384_6030_4837_BDE8_8D47319E9310_.wvu.PrintArea" localSheetId="25" hidden="1">'218'!$A$1:$G$71</definedName>
    <definedName name="Z_63051384_6030_4837_BDE8_8D47319E9310_.wvu.PrintArea" localSheetId="26" hidden="1">'219'!$A$1:$H$58,'219'!$A$62:$H$121</definedName>
    <definedName name="Z_63051384_6030_4837_BDE8_8D47319E9310_.wvu.PrintArea" localSheetId="27" hidden="1">'221'!$A$1:$G$130</definedName>
    <definedName name="Z_63051384_6030_4837_BDE8_8D47319E9310_.wvu.PrintArea" localSheetId="28" hidden="1">'224225'!$A$1:$M$64</definedName>
    <definedName name="Z_63051384_6030_4837_BDE8_8D47319E9310_.wvu.PrintArea" localSheetId="29" hidden="1">'227'!$A$1:$F$63</definedName>
    <definedName name="Z_63051384_6030_4837_BDE8_8D47319E9310_.wvu.PrintArea" localSheetId="30" hidden="1">'228229'!$A$1:$O$135</definedName>
    <definedName name="Z_63051384_6030_4837_BDE8_8D47319E9310_.wvu.PrintArea" localSheetId="31" hidden="1">'230'!$A$1:$G$66</definedName>
    <definedName name="Z_63051384_6030_4837_BDE8_8D47319E9310_.wvu.PrintArea" localSheetId="33" hidden="1">'232'!$A$1:$G$65</definedName>
    <definedName name="Z_63051384_6030_4837_BDE8_8D47319E9310_.wvu.PrintArea" localSheetId="34" hidden="1">'233'!$A$1:$G$66</definedName>
    <definedName name="Z_63051384_6030_4837_BDE8_8D47319E9310_.wvu.PrintArea" localSheetId="35" hidden="1">'234'!$A$1:$F$64</definedName>
    <definedName name="Z_63051384_6030_4837_BDE8_8D47319E9310_.wvu.PrintArea" localSheetId="36" hidden="1">'250251'!$A$1:$M$65</definedName>
    <definedName name="Z_63051384_6030_4837_BDE8_8D47319E9310_.wvu.PrintArea" localSheetId="38" hidden="1">'254'!$A$1:$E$60</definedName>
    <definedName name="Z_63051384_6030_4837_BDE8_8D47319E9310_.wvu.PrintArea" localSheetId="47" hidden="1">'278'!$A$1:$G$63</definedName>
    <definedName name="Z_63051384_6030_4837_BDE8_8D47319E9310_.wvu.PrintArea" localSheetId="48" hidden="1">'300301'!$A$1:$J$77</definedName>
    <definedName name="Z_63051384_6030_4837_BDE8_8D47319E9310_.wvu.PrintArea" localSheetId="50" hidden="1">'304'!$I$1:$K$50</definedName>
    <definedName name="Z_63051384_6030_4837_BDE8_8D47319E9310_.wvu.PrintArea" localSheetId="53" hidden="1">'326327'!$A$1:$Q$58</definedName>
    <definedName name="Z_63051384_6030_4837_BDE8_8D47319E9310_.wvu.PrintArea" localSheetId="54" hidden="1">'328330'!$A$1:$S$61</definedName>
    <definedName name="Z_63051384_6030_4837_BDE8_8D47319E9310_.wvu.PrintArea" localSheetId="56" hidden="1">'332'!$A$1:$I$63</definedName>
    <definedName name="Z_63051384_6030_4837_BDE8_8D47319E9310_.wvu.PrintArea" localSheetId="57" hidden="1">'335'!$A$1:$F$64</definedName>
    <definedName name="Z_63051384_6030_4837_BDE8_8D47319E9310_.wvu.PrintArea" localSheetId="58" hidden="1">'336'!$A$1:$H$60</definedName>
    <definedName name="Z_63051384_6030_4837_BDE8_8D47319E9310_.wvu.PrintArea" localSheetId="60" hidden="1">'340'!$A$1:$E$67</definedName>
    <definedName name="Z_63051384_6030_4837_BDE8_8D47319E9310_.wvu.PrintArea" localSheetId="62" hidden="1">'352353'!$A$1:$L$72</definedName>
    <definedName name="Z_63051384_6030_4837_BDE8_8D47319E9310_.wvu.PrintArea" localSheetId="63" hidden="1">'354355'!$A$1:$F$128</definedName>
    <definedName name="Z_63051384_6030_4837_BDE8_8D47319E9310_.wvu.PrintArea" localSheetId="65" hidden="1">'397'!$A$1:$F$67</definedName>
    <definedName name="Z_63051384_6030_4837_BDE8_8D47319E9310_.wvu.PrintArea" localSheetId="74" hidden="1">'414416'!$A$1:$U$64</definedName>
    <definedName name="Z_63051384_6030_4837_BDE8_8D47319E9310_.wvu.PrintArea" localSheetId="82" hidden="1">BOOK!$A$1:$C$645</definedName>
    <definedName name="Z_63051384_6030_4837_BDE8_8D47319E9310_.wvu.PrintArea" localSheetId="1" hidden="1">'Data Sheet'!$A$1:$G$70</definedName>
    <definedName name="Z_63051384_6030_4837_BDE8_8D47319E9310_.wvu.PrintArea" localSheetId="0" hidden="1">README!$A$1:$F$55</definedName>
    <definedName name="Z_63051384_6030_4837_BDE8_8D47319E9310_.wvu.PrintArea" localSheetId="5" hidden="1">Table!$A$1:$E$181</definedName>
    <definedName name="Z_665C0630_746D_4A38_99D5_558A3A80C435_.wvu.Cols" localSheetId="29" hidden="1">'227'!$D:$D</definedName>
    <definedName name="Z_665C0630_746D_4A38_99D5_558A3A80C435_.wvu.PrintArea" localSheetId="7" hidden="1">'102'!$A$1:$H$51</definedName>
    <definedName name="Z_665C0630_746D_4A38_99D5_558A3A80C435_.wvu.PrintArea" localSheetId="10" hidden="1">'106107'!$A$1:$F$115</definedName>
    <definedName name="Z_665C0630_746D_4A38_99D5_558A3A80C435_.wvu.PrintArea" localSheetId="11" hidden="1">'108109'!$A$1:$H$103</definedName>
    <definedName name="Z_665C0630_746D_4A38_99D5_558A3A80C435_.wvu.PrintArea" localSheetId="15" hidden="1">'120121'!$A$1:$E$128</definedName>
    <definedName name="Z_665C0630_746D_4A38_99D5_558A3A80C435_.wvu.PrintArea" localSheetId="16" hidden="1">'122123'!$A$1:$H$130</definedName>
    <definedName name="Z_665C0630_746D_4A38_99D5_558A3A80C435_.wvu.PrintArea" localSheetId="17" hidden="1">'122a122b'!$A$1:$M$61</definedName>
    <definedName name="Z_665C0630_746D_4A38_99D5_558A3A80C435_.wvu.PrintArea" localSheetId="22" hidden="1">'214'!$A$1:$E$64</definedName>
    <definedName name="Z_665C0630_746D_4A38_99D5_558A3A80C435_.wvu.PrintArea" localSheetId="23" hidden="1">'216'!$A$1:$G$60</definedName>
    <definedName name="Z_665C0630_746D_4A38_99D5_558A3A80C435_.wvu.PrintArea" localSheetId="24" hidden="1">'217'!$A$1:$F$70</definedName>
    <definedName name="Z_665C0630_746D_4A38_99D5_558A3A80C435_.wvu.PrintArea" localSheetId="25" hidden="1">'218'!$A$1:$G$71</definedName>
    <definedName name="Z_665C0630_746D_4A38_99D5_558A3A80C435_.wvu.PrintArea" localSheetId="26" hidden="1">'219'!$A$1:$H$58,'219'!$A$62:$H$121</definedName>
    <definedName name="Z_665C0630_746D_4A38_99D5_558A3A80C435_.wvu.PrintArea" localSheetId="27" hidden="1">'221'!$A$1:$G$130</definedName>
    <definedName name="Z_665C0630_746D_4A38_99D5_558A3A80C435_.wvu.PrintArea" localSheetId="28" hidden="1">'224225'!$A$1:$M$64</definedName>
    <definedName name="Z_665C0630_746D_4A38_99D5_558A3A80C435_.wvu.PrintArea" localSheetId="29" hidden="1">'227'!$A$1:$F$63</definedName>
    <definedName name="Z_665C0630_746D_4A38_99D5_558A3A80C435_.wvu.PrintArea" localSheetId="30" hidden="1">'228229'!$A$1:$O$135</definedName>
    <definedName name="Z_665C0630_746D_4A38_99D5_558A3A80C435_.wvu.PrintArea" localSheetId="31" hidden="1">'230'!$A$1:$G$66</definedName>
    <definedName name="Z_665C0630_746D_4A38_99D5_558A3A80C435_.wvu.PrintArea" localSheetId="33" hidden="1">'232'!$A$1:$G$65</definedName>
    <definedName name="Z_665C0630_746D_4A38_99D5_558A3A80C435_.wvu.PrintArea" localSheetId="34" hidden="1">'233'!$A$1:$G$66</definedName>
    <definedName name="Z_665C0630_746D_4A38_99D5_558A3A80C435_.wvu.PrintArea" localSheetId="35" hidden="1">'234'!$A$1:$F$64</definedName>
    <definedName name="Z_665C0630_746D_4A38_99D5_558A3A80C435_.wvu.PrintArea" localSheetId="36" hidden="1">'250251'!$A$1:$M$65</definedName>
    <definedName name="Z_665C0630_746D_4A38_99D5_558A3A80C435_.wvu.PrintArea" localSheetId="38" hidden="1">'254'!$A$1:$E$60</definedName>
    <definedName name="Z_665C0630_746D_4A38_99D5_558A3A80C435_.wvu.PrintArea" localSheetId="47" hidden="1">'278'!$A$1:$G$63</definedName>
    <definedName name="Z_665C0630_746D_4A38_99D5_558A3A80C435_.wvu.PrintArea" localSheetId="48" hidden="1">'300301'!$A$1:$J$77</definedName>
    <definedName name="Z_665C0630_746D_4A38_99D5_558A3A80C435_.wvu.PrintArea" localSheetId="50" hidden="1">'304'!$I$1:$K$50</definedName>
    <definedName name="Z_665C0630_746D_4A38_99D5_558A3A80C435_.wvu.PrintArea" localSheetId="53" hidden="1">'326327'!$A$1:$Q$58</definedName>
    <definedName name="Z_665C0630_746D_4A38_99D5_558A3A80C435_.wvu.PrintArea" localSheetId="54" hidden="1">'328330'!$A$1:$S$61</definedName>
    <definedName name="Z_665C0630_746D_4A38_99D5_558A3A80C435_.wvu.PrintArea" localSheetId="56" hidden="1">'332'!$A$1:$I$63</definedName>
    <definedName name="Z_665C0630_746D_4A38_99D5_558A3A80C435_.wvu.PrintArea" localSheetId="57" hidden="1">'335'!$A$1:$F$64</definedName>
    <definedName name="Z_665C0630_746D_4A38_99D5_558A3A80C435_.wvu.PrintArea" localSheetId="58" hidden="1">'336'!$A$1:$H$60</definedName>
    <definedName name="Z_665C0630_746D_4A38_99D5_558A3A80C435_.wvu.PrintArea" localSheetId="60" hidden="1">'340'!$A$1:$E$67</definedName>
    <definedName name="Z_665C0630_746D_4A38_99D5_558A3A80C435_.wvu.PrintArea" localSheetId="62" hidden="1">'352353'!$A$1:$L$72</definedName>
    <definedName name="Z_665C0630_746D_4A38_99D5_558A3A80C435_.wvu.PrintArea" localSheetId="63" hidden="1">'354355'!$A$1:$F$128</definedName>
    <definedName name="Z_665C0630_746D_4A38_99D5_558A3A80C435_.wvu.PrintArea" localSheetId="65" hidden="1">'397'!$A$1:$F$67</definedName>
    <definedName name="Z_665C0630_746D_4A38_99D5_558A3A80C435_.wvu.PrintArea" localSheetId="74" hidden="1">'414416'!$A$1:$U$64</definedName>
    <definedName name="Z_665C0630_746D_4A38_99D5_558A3A80C435_.wvu.PrintArea" localSheetId="82" hidden="1">BOOK!$A$1:$C$645</definedName>
    <definedName name="Z_665C0630_746D_4A38_99D5_558A3A80C435_.wvu.PrintArea" localSheetId="1" hidden="1">'Data Sheet'!$A$1:$G$70</definedName>
    <definedName name="Z_665C0630_746D_4A38_99D5_558A3A80C435_.wvu.PrintArea" localSheetId="0" hidden="1">README!$A$1:$F$55</definedName>
    <definedName name="Z_665C0630_746D_4A38_99D5_558A3A80C435_.wvu.PrintArea" localSheetId="5" hidden="1">Table!$A$1:$E$181</definedName>
    <definedName name="Z_7923C648_7509_4E75_B568_BE9D1A032E56_.wvu.Cols" localSheetId="29" hidden="1">'227'!$D:$D</definedName>
    <definedName name="Z_7923C648_7509_4E75_B568_BE9D1A032E56_.wvu.Cols" localSheetId="33" hidden="1">'232'!$C:$C</definedName>
    <definedName name="Z_7923C648_7509_4E75_B568_BE9D1A032E56_.wvu.PrintArea" localSheetId="7" hidden="1">'102'!$A$1:$H$51</definedName>
    <definedName name="Z_7923C648_7509_4E75_B568_BE9D1A032E56_.wvu.PrintArea" localSheetId="10" hidden="1">'106107'!$A$1:$F$115</definedName>
    <definedName name="Z_7923C648_7509_4E75_B568_BE9D1A032E56_.wvu.PrintArea" localSheetId="11" hidden="1">'108109'!$A$1:$H$103</definedName>
    <definedName name="Z_7923C648_7509_4E75_B568_BE9D1A032E56_.wvu.PrintArea" localSheetId="15" hidden="1">'120121'!$A$1:$E$128</definedName>
    <definedName name="Z_7923C648_7509_4E75_B568_BE9D1A032E56_.wvu.PrintArea" localSheetId="16" hidden="1">'122123'!$A$1:$H$130</definedName>
    <definedName name="Z_7923C648_7509_4E75_B568_BE9D1A032E56_.wvu.PrintArea" localSheetId="17" hidden="1">'122a122b'!$A$1:$L$61</definedName>
    <definedName name="Z_7923C648_7509_4E75_B568_BE9D1A032E56_.wvu.PrintArea" localSheetId="22" hidden="1">'214'!$A$1:$E$64</definedName>
    <definedName name="Z_7923C648_7509_4E75_B568_BE9D1A032E56_.wvu.PrintArea" localSheetId="23" hidden="1">'216'!$A$1:$G$60</definedName>
    <definedName name="Z_7923C648_7509_4E75_B568_BE9D1A032E56_.wvu.PrintArea" localSheetId="24" hidden="1">'217'!$A$1:$F$70</definedName>
    <definedName name="Z_7923C648_7509_4E75_B568_BE9D1A032E56_.wvu.PrintArea" localSheetId="25" hidden="1">'218'!$A$1:$G$71</definedName>
    <definedName name="Z_7923C648_7509_4E75_B568_BE9D1A032E56_.wvu.PrintArea" localSheetId="26" hidden="1">'219'!$A$1:$H$58,'219'!$A$62:$H$121</definedName>
    <definedName name="Z_7923C648_7509_4E75_B568_BE9D1A032E56_.wvu.PrintArea" localSheetId="27" hidden="1">'221'!$A$1:$G$130</definedName>
    <definedName name="Z_7923C648_7509_4E75_B568_BE9D1A032E56_.wvu.PrintArea" localSheetId="28" hidden="1">'224225'!$A$1:$M$64</definedName>
    <definedName name="Z_7923C648_7509_4E75_B568_BE9D1A032E56_.wvu.PrintArea" localSheetId="29" hidden="1">'227'!$A$1:$F$63</definedName>
    <definedName name="Z_7923C648_7509_4E75_B568_BE9D1A032E56_.wvu.PrintArea" localSheetId="30" hidden="1">'228229'!$A$1:$O$135</definedName>
    <definedName name="Z_7923C648_7509_4E75_B568_BE9D1A032E56_.wvu.PrintArea" localSheetId="31" hidden="1">'230'!$A$1:$G$66</definedName>
    <definedName name="Z_7923C648_7509_4E75_B568_BE9D1A032E56_.wvu.PrintArea" localSheetId="33" hidden="1">'232'!$A$1:$G$123</definedName>
    <definedName name="Z_7923C648_7509_4E75_B568_BE9D1A032E56_.wvu.PrintArea" localSheetId="34" hidden="1">'233'!$A$1:$G$66</definedName>
    <definedName name="Z_7923C648_7509_4E75_B568_BE9D1A032E56_.wvu.PrintArea" localSheetId="35" hidden="1">'234'!$A$1:$F$242</definedName>
    <definedName name="Z_7923C648_7509_4E75_B568_BE9D1A032E56_.wvu.PrintArea" localSheetId="36" hidden="1">'250251'!$A$1:$M$65</definedName>
    <definedName name="Z_7923C648_7509_4E75_B568_BE9D1A032E56_.wvu.PrintArea" localSheetId="38" hidden="1">'254'!$A$1:$E$60</definedName>
    <definedName name="Z_7923C648_7509_4E75_B568_BE9D1A032E56_.wvu.PrintArea" localSheetId="41" hidden="1">'262263'!$A$1:$O$124</definedName>
    <definedName name="Z_7923C648_7509_4E75_B568_BE9D1A032E56_.wvu.PrintArea" localSheetId="47" hidden="1">'278'!$A$1:$G$63</definedName>
    <definedName name="Z_7923C648_7509_4E75_B568_BE9D1A032E56_.wvu.PrintArea" localSheetId="48" hidden="1">'300301'!$A$1:$J$77</definedName>
    <definedName name="Z_7923C648_7509_4E75_B568_BE9D1A032E56_.wvu.PrintArea" localSheetId="53" hidden="1">'326327'!$A$1:$Q$123</definedName>
    <definedName name="Z_7923C648_7509_4E75_B568_BE9D1A032E56_.wvu.PrintArea" localSheetId="54" hidden="1">'328330'!$A$1:$S$61</definedName>
    <definedName name="Z_7923C648_7509_4E75_B568_BE9D1A032E56_.wvu.PrintArea" localSheetId="56" hidden="1">'332'!$A$1:$I$63</definedName>
    <definedName name="Z_7923C648_7509_4E75_B568_BE9D1A032E56_.wvu.PrintArea" localSheetId="57" hidden="1">'335'!$A$1:$F$64</definedName>
    <definedName name="Z_7923C648_7509_4E75_B568_BE9D1A032E56_.wvu.PrintArea" localSheetId="58" hidden="1">'336'!$A$1:$H$60</definedName>
    <definedName name="Z_7923C648_7509_4E75_B568_BE9D1A032E56_.wvu.PrintArea" localSheetId="60" hidden="1">'340'!$A$1:$E$189</definedName>
    <definedName name="Z_7923C648_7509_4E75_B568_BE9D1A032E56_.wvu.PrintArea" localSheetId="62" hidden="1">'352353'!$A$1:$L$204</definedName>
    <definedName name="Z_7923C648_7509_4E75_B568_BE9D1A032E56_.wvu.PrintArea" localSheetId="63" hidden="1">'354355'!$A$1:$F$128</definedName>
    <definedName name="Z_7923C648_7509_4E75_B568_BE9D1A032E56_.wvu.PrintArea" localSheetId="65" hidden="1">'397'!$A$1:$F$67</definedName>
    <definedName name="Z_7923C648_7509_4E75_B568_BE9D1A032E56_.wvu.PrintArea" localSheetId="74" hidden="1">'414416'!$A$1:$U$64</definedName>
    <definedName name="Z_7923C648_7509_4E75_B568_BE9D1A032E56_.wvu.PrintArea" localSheetId="82" hidden="1">BOOK!$A$1:$C$645</definedName>
    <definedName name="Z_7923C648_7509_4E75_B568_BE9D1A032E56_.wvu.PrintArea" localSheetId="1" hidden="1">'Data Sheet'!$A$1:$G$70</definedName>
    <definedName name="Z_7923C648_7509_4E75_B568_BE9D1A032E56_.wvu.PrintArea" localSheetId="0" hidden="1">README!$A$1:$F$55</definedName>
    <definedName name="Z_7923C648_7509_4E75_B568_BE9D1A032E56_.wvu.PrintArea" localSheetId="5" hidden="1">Table!$A$1:$E$181</definedName>
    <definedName name="Z_7BB49942_3332_4916_8C9A_7E0718D9BD15_.wvu.Cols" localSheetId="29" hidden="1">'227'!$D:$D</definedName>
    <definedName name="Z_7BB49942_3332_4916_8C9A_7E0718D9BD15_.wvu.PrintArea" localSheetId="7" hidden="1">'102'!$A$1:$H$51</definedName>
    <definedName name="Z_7BB49942_3332_4916_8C9A_7E0718D9BD15_.wvu.PrintArea" localSheetId="10" hidden="1">'106107'!$A$1:$F$115</definedName>
    <definedName name="Z_7BB49942_3332_4916_8C9A_7E0718D9BD15_.wvu.PrintArea" localSheetId="11" hidden="1">'108109'!$A$1:$H$103</definedName>
    <definedName name="Z_7BB49942_3332_4916_8C9A_7E0718D9BD15_.wvu.PrintArea" localSheetId="15" hidden="1">'120121'!$A$1:$E$128</definedName>
    <definedName name="Z_7BB49942_3332_4916_8C9A_7E0718D9BD15_.wvu.PrintArea" localSheetId="16" hidden="1">'122123'!$A$1:$H$130</definedName>
    <definedName name="Z_7BB49942_3332_4916_8C9A_7E0718D9BD15_.wvu.PrintArea" localSheetId="17" hidden="1">'122a122b'!$A$1:$M$61</definedName>
    <definedName name="Z_7BB49942_3332_4916_8C9A_7E0718D9BD15_.wvu.PrintArea" localSheetId="22" hidden="1">'214'!$A$1:$E$64</definedName>
    <definedName name="Z_7BB49942_3332_4916_8C9A_7E0718D9BD15_.wvu.PrintArea" localSheetId="23" hidden="1">'216'!$A$1:$G$60</definedName>
    <definedName name="Z_7BB49942_3332_4916_8C9A_7E0718D9BD15_.wvu.PrintArea" localSheetId="24" hidden="1">'217'!$A$1:$F$70</definedName>
    <definedName name="Z_7BB49942_3332_4916_8C9A_7E0718D9BD15_.wvu.PrintArea" localSheetId="25" hidden="1">'218'!$A$1:$G$71</definedName>
    <definedName name="Z_7BB49942_3332_4916_8C9A_7E0718D9BD15_.wvu.PrintArea" localSheetId="26" hidden="1">'219'!$A$1:$H$58,'219'!$A$62:$H$121</definedName>
    <definedName name="Z_7BB49942_3332_4916_8C9A_7E0718D9BD15_.wvu.PrintArea" localSheetId="27" hidden="1">'221'!$A$1:$G$130</definedName>
    <definedName name="Z_7BB49942_3332_4916_8C9A_7E0718D9BD15_.wvu.PrintArea" localSheetId="28" hidden="1">'224225'!$A$1:$M$64</definedName>
    <definedName name="Z_7BB49942_3332_4916_8C9A_7E0718D9BD15_.wvu.PrintArea" localSheetId="29" hidden="1">'227'!$A$1:$F$63</definedName>
    <definedName name="Z_7BB49942_3332_4916_8C9A_7E0718D9BD15_.wvu.PrintArea" localSheetId="30" hidden="1">'228229'!$A$1:$O$135</definedName>
    <definedName name="Z_7BB49942_3332_4916_8C9A_7E0718D9BD15_.wvu.PrintArea" localSheetId="31" hidden="1">'230'!$A$1:$G$66</definedName>
    <definedName name="Z_7BB49942_3332_4916_8C9A_7E0718D9BD15_.wvu.PrintArea" localSheetId="33" hidden="1">'232'!$A$1:$G$65</definedName>
    <definedName name="Z_7BB49942_3332_4916_8C9A_7E0718D9BD15_.wvu.PrintArea" localSheetId="34" hidden="1">'233'!$A$1:$G$66</definedName>
    <definedName name="Z_7BB49942_3332_4916_8C9A_7E0718D9BD15_.wvu.PrintArea" localSheetId="35" hidden="1">'234'!$A$1:$F$64</definedName>
    <definedName name="Z_7BB49942_3332_4916_8C9A_7E0718D9BD15_.wvu.PrintArea" localSheetId="36" hidden="1">'250251'!$A$1:$M$65</definedName>
    <definedName name="Z_7BB49942_3332_4916_8C9A_7E0718D9BD15_.wvu.PrintArea" localSheetId="38" hidden="1">'254'!$A$1:$E$60</definedName>
    <definedName name="Z_7BB49942_3332_4916_8C9A_7E0718D9BD15_.wvu.PrintArea" localSheetId="47" hidden="1">'278'!$A$1:$G$63</definedName>
    <definedName name="Z_7BB49942_3332_4916_8C9A_7E0718D9BD15_.wvu.PrintArea" localSheetId="48" hidden="1">'300301'!$A$1:$J$77</definedName>
    <definedName name="Z_7BB49942_3332_4916_8C9A_7E0718D9BD15_.wvu.PrintArea" localSheetId="50" hidden="1">'304'!$I$1:$K$50</definedName>
    <definedName name="Z_7BB49942_3332_4916_8C9A_7E0718D9BD15_.wvu.PrintArea" localSheetId="53" hidden="1">'326327'!$A$1:$Q$58</definedName>
    <definedName name="Z_7BB49942_3332_4916_8C9A_7E0718D9BD15_.wvu.PrintArea" localSheetId="54" hidden="1">'328330'!$A$1:$S$61</definedName>
    <definedName name="Z_7BB49942_3332_4916_8C9A_7E0718D9BD15_.wvu.PrintArea" localSheetId="56" hidden="1">'332'!$A$1:$I$63</definedName>
    <definedName name="Z_7BB49942_3332_4916_8C9A_7E0718D9BD15_.wvu.PrintArea" localSheetId="57" hidden="1">'335'!$A$1:$F$126</definedName>
    <definedName name="Z_7BB49942_3332_4916_8C9A_7E0718D9BD15_.wvu.PrintArea" localSheetId="58" hidden="1">'336'!$A$1:$H$60</definedName>
    <definedName name="Z_7BB49942_3332_4916_8C9A_7E0718D9BD15_.wvu.PrintArea" localSheetId="60" hidden="1">'340'!$A$1:$E$67</definedName>
    <definedName name="Z_7BB49942_3332_4916_8C9A_7E0718D9BD15_.wvu.PrintArea" localSheetId="62" hidden="1">'352353'!$A$1:$L$72</definedName>
    <definedName name="Z_7BB49942_3332_4916_8C9A_7E0718D9BD15_.wvu.PrintArea" localSheetId="63" hidden="1">'354355'!$A$1:$F$128</definedName>
    <definedName name="Z_7BB49942_3332_4916_8C9A_7E0718D9BD15_.wvu.PrintArea" localSheetId="65" hidden="1">'397'!$A$1:$F$67</definedName>
    <definedName name="Z_7BB49942_3332_4916_8C9A_7E0718D9BD15_.wvu.PrintArea" localSheetId="74" hidden="1">'414416'!$A$1:$U$64</definedName>
    <definedName name="Z_7BB49942_3332_4916_8C9A_7E0718D9BD15_.wvu.PrintArea" localSheetId="82" hidden="1">BOOK!$A$1:$C$645</definedName>
    <definedName name="Z_7BB49942_3332_4916_8C9A_7E0718D9BD15_.wvu.PrintArea" localSheetId="1" hidden="1">'Data Sheet'!$A$1:$G$70</definedName>
    <definedName name="Z_7BB49942_3332_4916_8C9A_7E0718D9BD15_.wvu.PrintArea" localSheetId="0" hidden="1">README!$A$1:$F$55</definedName>
    <definedName name="Z_7BB49942_3332_4916_8C9A_7E0718D9BD15_.wvu.PrintArea" localSheetId="5" hidden="1">Table!$A$1:$E$181</definedName>
    <definedName name="Z_84131046_9492_4BD4_95BF_1101D54B6750_.wvu.Cols" localSheetId="29" hidden="1">'227'!$D:$D</definedName>
    <definedName name="Z_84131046_9492_4BD4_95BF_1101D54B6750_.wvu.PrintArea" localSheetId="7" hidden="1">'102'!$A$1:$H$51</definedName>
    <definedName name="Z_84131046_9492_4BD4_95BF_1101D54B6750_.wvu.PrintArea" localSheetId="10" hidden="1">'106107'!$A$1:$F$115</definedName>
    <definedName name="Z_84131046_9492_4BD4_95BF_1101D54B6750_.wvu.PrintArea" localSheetId="11" hidden="1">'108109'!$A$1:$H$103</definedName>
    <definedName name="Z_84131046_9492_4BD4_95BF_1101D54B6750_.wvu.PrintArea" localSheetId="15" hidden="1">'120121'!$A$1:$E$128</definedName>
    <definedName name="Z_84131046_9492_4BD4_95BF_1101D54B6750_.wvu.PrintArea" localSheetId="16" hidden="1">'122123'!$A$1:$H$130</definedName>
    <definedName name="Z_84131046_9492_4BD4_95BF_1101D54B6750_.wvu.PrintArea" localSheetId="17" hidden="1">'122a122b'!$A$1:$M$61</definedName>
    <definedName name="Z_84131046_9492_4BD4_95BF_1101D54B6750_.wvu.PrintArea" localSheetId="22" hidden="1">'214'!$A$1:$E$64</definedName>
    <definedName name="Z_84131046_9492_4BD4_95BF_1101D54B6750_.wvu.PrintArea" localSheetId="23" hidden="1">'216'!$A$1:$G$60</definedName>
    <definedName name="Z_84131046_9492_4BD4_95BF_1101D54B6750_.wvu.PrintArea" localSheetId="24" hidden="1">'217'!$A$1:$F$70</definedName>
    <definedName name="Z_84131046_9492_4BD4_95BF_1101D54B6750_.wvu.PrintArea" localSheetId="25" hidden="1">'218'!$A$1:$G$71</definedName>
    <definedName name="Z_84131046_9492_4BD4_95BF_1101D54B6750_.wvu.PrintArea" localSheetId="26" hidden="1">'219'!$A$1:$H$58</definedName>
    <definedName name="Z_84131046_9492_4BD4_95BF_1101D54B6750_.wvu.PrintArea" localSheetId="27" hidden="1">'221'!$A$1:$G$130</definedName>
    <definedName name="Z_84131046_9492_4BD4_95BF_1101D54B6750_.wvu.PrintArea" localSheetId="28" hidden="1">'224225'!$A$1:$M$64</definedName>
    <definedName name="Z_84131046_9492_4BD4_95BF_1101D54B6750_.wvu.PrintArea" localSheetId="29" hidden="1">'227'!$A$1:$F$63</definedName>
    <definedName name="Z_84131046_9492_4BD4_95BF_1101D54B6750_.wvu.PrintArea" localSheetId="30" hidden="1">'228229'!$A$1:$O$135</definedName>
    <definedName name="Z_84131046_9492_4BD4_95BF_1101D54B6750_.wvu.PrintArea" localSheetId="31" hidden="1">'230'!$A$1:$G$66</definedName>
    <definedName name="Z_84131046_9492_4BD4_95BF_1101D54B6750_.wvu.PrintArea" localSheetId="33" hidden="1">'232'!$A$1:$G$65</definedName>
    <definedName name="Z_84131046_9492_4BD4_95BF_1101D54B6750_.wvu.PrintArea" localSheetId="34" hidden="1">'233'!$A$1:$G$66</definedName>
    <definedName name="Z_84131046_9492_4BD4_95BF_1101D54B6750_.wvu.PrintArea" localSheetId="35" hidden="1">'234'!$A$1:$F$64,'234'!$A$67:$F$125,'234'!$A$127:$F$184,'234'!$A$186:$F$241</definedName>
    <definedName name="Z_84131046_9492_4BD4_95BF_1101D54B6750_.wvu.PrintArea" localSheetId="36" hidden="1">'250251'!$A$1:$M$65</definedName>
    <definedName name="Z_84131046_9492_4BD4_95BF_1101D54B6750_.wvu.PrintArea" localSheetId="38" hidden="1">'254'!$A$1:$E$60</definedName>
    <definedName name="Z_84131046_9492_4BD4_95BF_1101D54B6750_.wvu.PrintArea" localSheetId="47" hidden="1">'278'!$A$1:$G$63</definedName>
    <definedName name="Z_84131046_9492_4BD4_95BF_1101D54B6750_.wvu.PrintArea" localSheetId="48" hidden="1">'300301'!$A$1:$J$77</definedName>
    <definedName name="Z_84131046_9492_4BD4_95BF_1101D54B6750_.wvu.PrintArea" localSheetId="53" hidden="1">'326327'!$A$1:$Q$58</definedName>
    <definedName name="Z_84131046_9492_4BD4_95BF_1101D54B6750_.wvu.PrintArea" localSheetId="54" hidden="1">'328330'!$A$1:$S$61</definedName>
    <definedName name="Z_84131046_9492_4BD4_95BF_1101D54B6750_.wvu.PrintArea" localSheetId="56" hidden="1">'332'!$A$1:$I$63</definedName>
    <definedName name="Z_84131046_9492_4BD4_95BF_1101D54B6750_.wvu.PrintArea" localSheetId="57" hidden="1">'335'!$A$1:$F$64</definedName>
    <definedName name="Z_84131046_9492_4BD4_95BF_1101D54B6750_.wvu.PrintArea" localSheetId="58" hidden="1">'336'!$A$1:$H$60</definedName>
    <definedName name="Z_84131046_9492_4BD4_95BF_1101D54B6750_.wvu.PrintArea" localSheetId="60" hidden="1">'340'!$A$1:$E$67</definedName>
    <definedName name="Z_84131046_9492_4BD4_95BF_1101D54B6750_.wvu.PrintArea" localSheetId="62" hidden="1">'352353'!$A$1:$L$72</definedName>
    <definedName name="Z_84131046_9492_4BD4_95BF_1101D54B6750_.wvu.PrintArea" localSheetId="63" hidden="1">'354355'!$A$1:$F$128</definedName>
    <definedName name="Z_84131046_9492_4BD4_95BF_1101D54B6750_.wvu.PrintArea" localSheetId="65" hidden="1">'397'!$A$1:$F$67</definedName>
    <definedName name="Z_84131046_9492_4BD4_95BF_1101D54B6750_.wvu.PrintArea" localSheetId="74" hidden="1">'414416'!$A$1:$U$64</definedName>
    <definedName name="Z_84131046_9492_4BD4_95BF_1101D54B6750_.wvu.PrintArea" localSheetId="82" hidden="1">BOOK!$A$1:$C$645</definedName>
    <definedName name="Z_84131046_9492_4BD4_95BF_1101D54B6750_.wvu.PrintArea" localSheetId="1" hidden="1">'Data Sheet'!$A$1:$G$70</definedName>
    <definedName name="Z_84131046_9492_4BD4_95BF_1101D54B6750_.wvu.PrintArea" localSheetId="0" hidden="1">README!$A$1:$F$55</definedName>
    <definedName name="Z_84131046_9492_4BD4_95BF_1101D54B6750_.wvu.PrintArea" localSheetId="5" hidden="1">Table!$A$1:$E$181</definedName>
    <definedName name="Z_8A94D2EC_B2C5_4234_9443_0DC03802E12D_.wvu.Cols" localSheetId="29" hidden="1">'227'!$D:$D</definedName>
    <definedName name="Z_8A94D2EC_B2C5_4234_9443_0DC03802E12D_.wvu.PrintArea" localSheetId="7" hidden="1">'102'!$A$1:$H$51</definedName>
    <definedName name="Z_8A94D2EC_B2C5_4234_9443_0DC03802E12D_.wvu.PrintArea" localSheetId="10" hidden="1">'106107'!$A$1:$F$115</definedName>
    <definedName name="Z_8A94D2EC_B2C5_4234_9443_0DC03802E12D_.wvu.PrintArea" localSheetId="11" hidden="1">'108109'!$A$1:$H$103</definedName>
    <definedName name="Z_8A94D2EC_B2C5_4234_9443_0DC03802E12D_.wvu.PrintArea" localSheetId="15" hidden="1">'120121'!$A$1:$E$128</definedName>
    <definedName name="Z_8A94D2EC_B2C5_4234_9443_0DC03802E12D_.wvu.PrintArea" localSheetId="16" hidden="1">'122123'!$A$1:$H$130</definedName>
    <definedName name="Z_8A94D2EC_B2C5_4234_9443_0DC03802E12D_.wvu.PrintArea" localSheetId="17" hidden="1">'122a122b'!$A$1:$M$61</definedName>
    <definedName name="Z_8A94D2EC_B2C5_4234_9443_0DC03802E12D_.wvu.PrintArea" localSheetId="22" hidden="1">'214'!$A$1:$E$64</definedName>
    <definedName name="Z_8A94D2EC_B2C5_4234_9443_0DC03802E12D_.wvu.PrintArea" localSheetId="23" hidden="1">'216'!$A$1:$G$60</definedName>
    <definedName name="Z_8A94D2EC_B2C5_4234_9443_0DC03802E12D_.wvu.PrintArea" localSheetId="24" hidden="1">'217'!$A$1:$F$70</definedName>
    <definedName name="Z_8A94D2EC_B2C5_4234_9443_0DC03802E12D_.wvu.PrintArea" localSheetId="25" hidden="1">'218'!$A$1:$G$71</definedName>
    <definedName name="Z_8A94D2EC_B2C5_4234_9443_0DC03802E12D_.wvu.PrintArea" localSheetId="26" hidden="1">'219'!$A$1:$H$58,'219'!$A$62:$H$121</definedName>
    <definedName name="Z_8A94D2EC_B2C5_4234_9443_0DC03802E12D_.wvu.PrintArea" localSheetId="27" hidden="1">'221'!$A$1:$G$130</definedName>
    <definedName name="Z_8A94D2EC_B2C5_4234_9443_0DC03802E12D_.wvu.PrintArea" localSheetId="28" hidden="1">'224225'!$A$1:$M$64</definedName>
    <definedName name="Z_8A94D2EC_B2C5_4234_9443_0DC03802E12D_.wvu.PrintArea" localSheetId="29" hidden="1">'227'!$A$1:$F$63</definedName>
    <definedName name="Z_8A94D2EC_B2C5_4234_9443_0DC03802E12D_.wvu.PrintArea" localSheetId="30" hidden="1">'228229'!$A$1:$O$135</definedName>
    <definedName name="Z_8A94D2EC_B2C5_4234_9443_0DC03802E12D_.wvu.PrintArea" localSheetId="31" hidden="1">'230'!$A$1:$G$66</definedName>
    <definedName name="Z_8A94D2EC_B2C5_4234_9443_0DC03802E12D_.wvu.PrintArea" localSheetId="33" hidden="1">'232'!$A$1:$G$65</definedName>
    <definedName name="Z_8A94D2EC_B2C5_4234_9443_0DC03802E12D_.wvu.PrintArea" localSheetId="34" hidden="1">'233'!$A$1:$G$66</definedName>
    <definedName name="Z_8A94D2EC_B2C5_4234_9443_0DC03802E12D_.wvu.PrintArea" localSheetId="35" hidden="1">'234'!$A$1:$F$64</definedName>
    <definedName name="Z_8A94D2EC_B2C5_4234_9443_0DC03802E12D_.wvu.PrintArea" localSheetId="36" hidden="1">'250251'!$A$1:$M$65</definedName>
    <definedName name="Z_8A94D2EC_B2C5_4234_9443_0DC03802E12D_.wvu.PrintArea" localSheetId="38" hidden="1">'254'!$A$1:$E$60</definedName>
    <definedName name="Z_8A94D2EC_B2C5_4234_9443_0DC03802E12D_.wvu.PrintArea" localSheetId="47" hidden="1">'278'!$A$1:$G$63</definedName>
    <definedName name="Z_8A94D2EC_B2C5_4234_9443_0DC03802E12D_.wvu.PrintArea" localSheetId="48" hidden="1">'300301'!$A$1:$J$77</definedName>
    <definedName name="Z_8A94D2EC_B2C5_4234_9443_0DC03802E12D_.wvu.PrintArea" localSheetId="50" hidden="1">'304'!$I$1:$K$50</definedName>
    <definedName name="Z_8A94D2EC_B2C5_4234_9443_0DC03802E12D_.wvu.PrintArea" localSheetId="53" hidden="1">'326327'!$A$1:$Q$58</definedName>
    <definedName name="Z_8A94D2EC_B2C5_4234_9443_0DC03802E12D_.wvu.PrintArea" localSheetId="54" hidden="1">'328330'!$A$1:$S$61</definedName>
    <definedName name="Z_8A94D2EC_B2C5_4234_9443_0DC03802E12D_.wvu.PrintArea" localSheetId="56" hidden="1">'332'!$A$1:$I$63</definedName>
    <definedName name="Z_8A94D2EC_B2C5_4234_9443_0DC03802E12D_.wvu.PrintArea" localSheetId="57" hidden="1">'335'!$A$1:$F$64</definedName>
    <definedName name="Z_8A94D2EC_B2C5_4234_9443_0DC03802E12D_.wvu.PrintArea" localSheetId="58" hidden="1">'336'!$A$1:$H$60</definedName>
    <definedName name="Z_8A94D2EC_B2C5_4234_9443_0DC03802E12D_.wvu.PrintArea" localSheetId="60" hidden="1">'340'!$A$1:$E$189</definedName>
    <definedName name="Z_8A94D2EC_B2C5_4234_9443_0DC03802E12D_.wvu.PrintArea" localSheetId="62" hidden="1">'352353'!$A$1:$L$72</definedName>
    <definedName name="Z_8A94D2EC_B2C5_4234_9443_0DC03802E12D_.wvu.PrintArea" localSheetId="63" hidden="1">'354355'!$A$1:$F$128</definedName>
    <definedName name="Z_8A94D2EC_B2C5_4234_9443_0DC03802E12D_.wvu.PrintArea" localSheetId="65" hidden="1">'397'!$A$1:$F$67</definedName>
    <definedName name="Z_8A94D2EC_B2C5_4234_9443_0DC03802E12D_.wvu.PrintArea" localSheetId="74" hidden="1">'414416'!$A$1:$U$64</definedName>
    <definedName name="Z_8A94D2EC_B2C5_4234_9443_0DC03802E12D_.wvu.PrintArea" localSheetId="82" hidden="1">BOOK!$A$1:$C$645</definedName>
    <definedName name="Z_8A94D2EC_B2C5_4234_9443_0DC03802E12D_.wvu.PrintArea" localSheetId="1" hidden="1">'Data Sheet'!$A$1:$G$70</definedName>
    <definedName name="Z_8A94D2EC_B2C5_4234_9443_0DC03802E12D_.wvu.PrintArea" localSheetId="0" hidden="1">README!$A$1:$F$55</definedName>
    <definedName name="Z_8A94D2EC_B2C5_4234_9443_0DC03802E12D_.wvu.PrintArea" localSheetId="5" hidden="1">Table!$A$1:$E$181</definedName>
    <definedName name="Z_8BA73436_2F9B_4210_BD10_5C9B0EE18A6F_.wvu.Cols" localSheetId="29" hidden="1">'227'!$D:$D</definedName>
    <definedName name="Z_8BA73436_2F9B_4210_BD10_5C9B0EE18A6F_.wvu.Cols" localSheetId="33" hidden="1">'232'!$C:$C</definedName>
    <definedName name="Z_8BA73436_2F9B_4210_BD10_5C9B0EE18A6F_.wvu.PrintArea" localSheetId="7" hidden="1">'102'!$A$1:$H$51</definedName>
    <definedName name="Z_8BA73436_2F9B_4210_BD10_5C9B0EE18A6F_.wvu.PrintArea" localSheetId="10" hidden="1">'106107'!$A$1:$F$115</definedName>
    <definedName name="Z_8BA73436_2F9B_4210_BD10_5C9B0EE18A6F_.wvu.PrintArea" localSheetId="11" hidden="1">'108109'!$A$1:$H$103</definedName>
    <definedName name="Z_8BA73436_2F9B_4210_BD10_5C9B0EE18A6F_.wvu.PrintArea" localSheetId="15" hidden="1">'120121'!$A$1:$E$128</definedName>
    <definedName name="Z_8BA73436_2F9B_4210_BD10_5C9B0EE18A6F_.wvu.PrintArea" localSheetId="16" hidden="1">'122123'!$A$1:$H$130</definedName>
    <definedName name="Z_8BA73436_2F9B_4210_BD10_5C9B0EE18A6F_.wvu.PrintArea" localSheetId="17" hidden="1">'122a122b'!$A$1:$M$61</definedName>
    <definedName name="Z_8BA73436_2F9B_4210_BD10_5C9B0EE18A6F_.wvu.PrintArea" localSheetId="22" hidden="1">'214'!$A$1:$E$64</definedName>
    <definedName name="Z_8BA73436_2F9B_4210_BD10_5C9B0EE18A6F_.wvu.PrintArea" localSheetId="23" hidden="1">'216'!$A$1:$G$60</definedName>
    <definedName name="Z_8BA73436_2F9B_4210_BD10_5C9B0EE18A6F_.wvu.PrintArea" localSheetId="24" hidden="1">'217'!$A$1:$F$70</definedName>
    <definedName name="Z_8BA73436_2F9B_4210_BD10_5C9B0EE18A6F_.wvu.PrintArea" localSheetId="25" hidden="1">'218'!$A$1:$G$71</definedName>
    <definedName name="Z_8BA73436_2F9B_4210_BD10_5C9B0EE18A6F_.wvu.PrintArea" localSheetId="26" hidden="1">'219'!$A$1:$H$58</definedName>
    <definedName name="Z_8BA73436_2F9B_4210_BD10_5C9B0EE18A6F_.wvu.PrintArea" localSheetId="27" hidden="1">'221'!$A$1:$G$130</definedName>
    <definedName name="Z_8BA73436_2F9B_4210_BD10_5C9B0EE18A6F_.wvu.PrintArea" localSheetId="28" hidden="1">'224225'!$A$1:$M$64</definedName>
    <definedName name="Z_8BA73436_2F9B_4210_BD10_5C9B0EE18A6F_.wvu.PrintArea" localSheetId="29" hidden="1">'227'!$A$1:$F$63</definedName>
    <definedName name="Z_8BA73436_2F9B_4210_BD10_5C9B0EE18A6F_.wvu.PrintArea" localSheetId="30" hidden="1">'228229'!$A$1:$O$135</definedName>
    <definedName name="Z_8BA73436_2F9B_4210_BD10_5C9B0EE18A6F_.wvu.PrintArea" localSheetId="31" hidden="1">'230'!$A$1:$G$66</definedName>
    <definedName name="Z_8BA73436_2F9B_4210_BD10_5C9B0EE18A6F_.wvu.PrintArea" localSheetId="33" hidden="1">'232'!$A$1:$G$65</definedName>
    <definedName name="Z_8BA73436_2F9B_4210_BD10_5C9B0EE18A6F_.wvu.PrintArea" localSheetId="34" hidden="1">'233'!$A$1:$G$66</definedName>
    <definedName name="Z_8BA73436_2F9B_4210_BD10_5C9B0EE18A6F_.wvu.PrintArea" localSheetId="35" hidden="1">'234'!$A$1:$F$64,'234'!$A$67:$F$125,'234'!$A$127:$F$184,'234'!$A$186:$F$241</definedName>
    <definedName name="Z_8BA73436_2F9B_4210_BD10_5C9B0EE18A6F_.wvu.PrintArea" localSheetId="36" hidden="1">'250251'!$A$1:$M$65</definedName>
    <definedName name="Z_8BA73436_2F9B_4210_BD10_5C9B0EE18A6F_.wvu.PrintArea" localSheetId="38" hidden="1">'254'!$A$1:$E$60</definedName>
    <definedName name="Z_8BA73436_2F9B_4210_BD10_5C9B0EE18A6F_.wvu.PrintArea" localSheetId="47" hidden="1">'278'!$A$1:$G$63</definedName>
    <definedName name="Z_8BA73436_2F9B_4210_BD10_5C9B0EE18A6F_.wvu.PrintArea" localSheetId="48" hidden="1">'300301'!$A$1:$J$77</definedName>
    <definedName name="Z_8BA73436_2F9B_4210_BD10_5C9B0EE18A6F_.wvu.PrintArea" localSheetId="53" hidden="1">'326327'!$A$1:$Q$123</definedName>
    <definedName name="Z_8BA73436_2F9B_4210_BD10_5C9B0EE18A6F_.wvu.PrintArea" localSheetId="54" hidden="1">'328330'!$A$1:$S$61</definedName>
    <definedName name="Z_8BA73436_2F9B_4210_BD10_5C9B0EE18A6F_.wvu.PrintArea" localSheetId="56" hidden="1">'332'!$A$1:$I$63</definedName>
    <definedName name="Z_8BA73436_2F9B_4210_BD10_5C9B0EE18A6F_.wvu.PrintArea" localSheetId="57" hidden="1">'335'!$A$1:$F$64</definedName>
    <definedName name="Z_8BA73436_2F9B_4210_BD10_5C9B0EE18A6F_.wvu.PrintArea" localSheetId="58" hidden="1">'336'!$A$1:$H$60</definedName>
    <definedName name="Z_8BA73436_2F9B_4210_BD10_5C9B0EE18A6F_.wvu.PrintArea" localSheetId="60" hidden="1">'340'!$A$1:$E$67</definedName>
    <definedName name="Z_8BA73436_2F9B_4210_BD10_5C9B0EE18A6F_.wvu.PrintArea" localSheetId="62" hidden="1">'352353'!$A$1:$L$205</definedName>
    <definedName name="Z_8BA73436_2F9B_4210_BD10_5C9B0EE18A6F_.wvu.PrintArea" localSheetId="63" hidden="1">'354355'!$A$1:$F$128</definedName>
    <definedName name="Z_8BA73436_2F9B_4210_BD10_5C9B0EE18A6F_.wvu.PrintArea" localSheetId="65" hidden="1">'397'!$A$1:$F$67</definedName>
    <definedName name="Z_8BA73436_2F9B_4210_BD10_5C9B0EE18A6F_.wvu.PrintArea" localSheetId="74" hidden="1">'414416'!$A$1:$U$64</definedName>
    <definedName name="Z_8BA73436_2F9B_4210_BD10_5C9B0EE18A6F_.wvu.PrintArea" localSheetId="82" hidden="1">BOOK!$A$1:$C$645</definedName>
    <definedName name="Z_8BA73436_2F9B_4210_BD10_5C9B0EE18A6F_.wvu.PrintArea" localSheetId="1" hidden="1">'Data Sheet'!$A$1:$G$70</definedName>
    <definedName name="Z_8BA73436_2F9B_4210_BD10_5C9B0EE18A6F_.wvu.PrintArea" localSheetId="0" hidden="1">README!$A$1:$F$55</definedName>
    <definedName name="Z_8BA73436_2F9B_4210_BD10_5C9B0EE18A6F_.wvu.PrintArea" localSheetId="5" hidden="1">Table!$A$1:$E$181</definedName>
    <definedName name="Z_8C259C24_A4E4_4974_8C90_A0F5B4CE3394_.wvu.Cols" localSheetId="29" hidden="1">'227'!$D:$D</definedName>
    <definedName name="Z_8C259C24_A4E4_4974_8C90_A0F5B4CE3394_.wvu.PrintArea" localSheetId="7" hidden="1">'102'!$A$1:$H$51</definedName>
    <definedName name="Z_8C259C24_A4E4_4974_8C90_A0F5B4CE3394_.wvu.PrintArea" localSheetId="10" hidden="1">'106107'!$A$1:$F$115</definedName>
    <definedName name="Z_8C259C24_A4E4_4974_8C90_A0F5B4CE3394_.wvu.PrintArea" localSheetId="11" hidden="1">'108109'!$A$1:$H$103</definedName>
    <definedName name="Z_8C259C24_A4E4_4974_8C90_A0F5B4CE3394_.wvu.PrintArea" localSheetId="15" hidden="1">'120121'!$A$1:$E$128</definedName>
    <definedName name="Z_8C259C24_A4E4_4974_8C90_A0F5B4CE3394_.wvu.PrintArea" localSheetId="16" hidden="1">'122123'!$A$1:$H$130</definedName>
    <definedName name="Z_8C259C24_A4E4_4974_8C90_A0F5B4CE3394_.wvu.PrintArea" localSheetId="17" hidden="1">'122a122b'!$A$1:$M$61</definedName>
    <definedName name="Z_8C259C24_A4E4_4974_8C90_A0F5B4CE3394_.wvu.PrintArea" localSheetId="22" hidden="1">'214'!$A$1:$E$64</definedName>
    <definedName name="Z_8C259C24_A4E4_4974_8C90_A0F5B4CE3394_.wvu.PrintArea" localSheetId="23" hidden="1">'216'!$A$1:$G$60</definedName>
    <definedName name="Z_8C259C24_A4E4_4974_8C90_A0F5B4CE3394_.wvu.PrintArea" localSheetId="24" hidden="1">'217'!$A$1:$F$70</definedName>
    <definedName name="Z_8C259C24_A4E4_4974_8C90_A0F5B4CE3394_.wvu.PrintArea" localSheetId="25" hidden="1">'218'!$A$1:$G$71</definedName>
    <definedName name="Z_8C259C24_A4E4_4974_8C90_A0F5B4CE3394_.wvu.PrintArea" localSheetId="26" hidden="1">'219'!$A$1:$H$58</definedName>
    <definedName name="Z_8C259C24_A4E4_4974_8C90_A0F5B4CE3394_.wvu.PrintArea" localSheetId="27" hidden="1">'221'!$A$1:$G$130</definedName>
    <definedName name="Z_8C259C24_A4E4_4974_8C90_A0F5B4CE3394_.wvu.PrintArea" localSheetId="28" hidden="1">'224225'!$A$1:$M$64</definedName>
    <definedName name="Z_8C259C24_A4E4_4974_8C90_A0F5B4CE3394_.wvu.PrintArea" localSheetId="29" hidden="1">'227'!$A$1:$F$63</definedName>
    <definedName name="Z_8C259C24_A4E4_4974_8C90_A0F5B4CE3394_.wvu.PrintArea" localSheetId="30" hidden="1">'228229'!$A$1:$O$135</definedName>
    <definedName name="Z_8C259C24_A4E4_4974_8C90_A0F5B4CE3394_.wvu.PrintArea" localSheetId="31" hidden="1">'230'!$A$1:$G$66</definedName>
    <definedName name="Z_8C259C24_A4E4_4974_8C90_A0F5B4CE3394_.wvu.PrintArea" localSheetId="33" hidden="1">'232'!$A$1:$G$65</definedName>
    <definedName name="Z_8C259C24_A4E4_4974_8C90_A0F5B4CE3394_.wvu.PrintArea" localSheetId="34" hidden="1">'233'!$A$1:$G$66</definedName>
    <definedName name="Z_8C259C24_A4E4_4974_8C90_A0F5B4CE3394_.wvu.PrintArea" localSheetId="35" hidden="1">'234'!$A$1:$F$64,'234'!$A$67:$F$125,'234'!$A$127:$F$184,'234'!$A$186:$F$241</definedName>
    <definedName name="Z_8C259C24_A4E4_4974_8C90_A0F5B4CE3394_.wvu.PrintArea" localSheetId="36" hidden="1">'250251'!$A$1:$M$65</definedName>
    <definedName name="Z_8C259C24_A4E4_4974_8C90_A0F5B4CE3394_.wvu.PrintArea" localSheetId="38" hidden="1">'254'!$A$1:$E$60</definedName>
    <definedName name="Z_8C259C24_A4E4_4974_8C90_A0F5B4CE3394_.wvu.PrintArea" localSheetId="47" hidden="1">'278'!$A$1:$G$63</definedName>
    <definedName name="Z_8C259C24_A4E4_4974_8C90_A0F5B4CE3394_.wvu.PrintArea" localSheetId="48" hidden="1">'300301'!$A$1:$J$77</definedName>
    <definedName name="Z_8C259C24_A4E4_4974_8C90_A0F5B4CE3394_.wvu.PrintArea" localSheetId="53" hidden="1">'326327'!$A$1:$Q$58</definedName>
    <definedName name="Z_8C259C24_A4E4_4974_8C90_A0F5B4CE3394_.wvu.PrintArea" localSheetId="54" hidden="1">'328330'!$A$1:$S$61</definedName>
    <definedName name="Z_8C259C24_A4E4_4974_8C90_A0F5B4CE3394_.wvu.PrintArea" localSheetId="56" hidden="1">'332'!$A$1:$I$63</definedName>
    <definedName name="Z_8C259C24_A4E4_4974_8C90_A0F5B4CE3394_.wvu.PrintArea" localSheetId="57" hidden="1">'335'!$A$1:$F$64</definedName>
    <definedName name="Z_8C259C24_A4E4_4974_8C90_A0F5B4CE3394_.wvu.PrintArea" localSheetId="58" hidden="1">'336'!$A$1:$H$60</definedName>
    <definedName name="Z_8C259C24_A4E4_4974_8C90_A0F5B4CE3394_.wvu.PrintArea" localSheetId="60" hidden="1">'340'!$A$1:$E$67</definedName>
    <definedName name="Z_8C259C24_A4E4_4974_8C90_A0F5B4CE3394_.wvu.PrintArea" localSheetId="62" hidden="1">'352353'!$A$1:$L$72</definedName>
    <definedName name="Z_8C259C24_A4E4_4974_8C90_A0F5B4CE3394_.wvu.PrintArea" localSheetId="63" hidden="1">'354355'!$A$1:$F$128</definedName>
    <definedName name="Z_8C259C24_A4E4_4974_8C90_A0F5B4CE3394_.wvu.PrintArea" localSheetId="65" hidden="1">'397'!$A$1:$F$67</definedName>
    <definedName name="Z_8C259C24_A4E4_4974_8C90_A0F5B4CE3394_.wvu.PrintArea" localSheetId="74" hidden="1">'414416'!$A$1:$U$64</definedName>
    <definedName name="Z_8C259C24_A4E4_4974_8C90_A0F5B4CE3394_.wvu.PrintArea" localSheetId="82" hidden="1">BOOK!$A$1:$C$645</definedName>
    <definedName name="Z_8C259C24_A4E4_4974_8C90_A0F5B4CE3394_.wvu.PrintArea" localSheetId="1" hidden="1">'Data Sheet'!$A$1:$G$70</definedName>
    <definedName name="Z_8C259C24_A4E4_4974_8C90_A0F5B4CE3394_.wvu.PrintArea" localSheetId="0" hidden="1">README!$A$1:$F$55</definedName>
    <definedName name="Z_8C259C24_A4E4_4974_8C90_A0F5B4CE3394_.wvu.PrintArea" localSheetId="5" hidden="1">Table!$A$1:$E$181</definedName>
    <definedName name="Z_96E61F17_B7D0_43DF_A042_AB82DEADF71D_.wvu.Cols" localSheetId="29" hidden="1">'227'!$D:$D</definedName>
    <definedName name="Z_96E61F17_B7D0_43DF_A042_AB82DEADF71D_.wvu.PrintArea" localSheetId="7" hidden="1">'102'!$A$1:$H$51</definedName>
    <definedName name="Z_96E61F17_B7D0_43DF_A042_AB82DEADF71D_.wvu.PrintArea" localSheetId="10" hidden="1">'106107'!$A$1:$F$115</definedName>
    <definedName name="Z_96E61F17_B7D0_43DF_A042_AB82DEADF71D_.wvu.PrintArea" localSheetId="11" hidden="1">'108109'!$A$1:$H$103</definedName>
    <definedName name="Z_96E61F17_B7D0_43DF_A042_AB82DEADF71D_.wvu.PrintArea" localSheetId="15" hidden="1">'120121'!$A$1:$E$128</definedName>
    <definedName name="Z_96E61F17_B7D0_43DF_A042_AB82DEADF71D_.wvu.PrintArea" localSheetId="16" hidden="1">'122123'!$A$1:$H$130</definedName>
    <definedName name="Z_96E61F17_B7D0_43DF_A042_AB82DEADF71D_.wvu.PrintArea" localSheetId="17" hidden="1">'122a122b'!$A$1:$M$61</definedName>
    <definedName name="Z_96E61F17_B7D0_43DF_A042_AB82DEADF71D_.wvu.PrintArea" localSheetId="22" hidden="1">'214'!$A$1:$E$64</definedName>
    <definedName name="Z_96E61F17_B7D0_43DF_A042_AB82DEADF71D_.wvu.PrintArea" localSheetId="23" hidden="1">'216'!$A$1:$G$60</definedName>
    <definedName name="Z_96E61F17_B7D0_43DF_A042_AB82DEADF71D_.wvu.PrintArea" localSheetId="24" hidden="1">'217'!$A$1:$F$70</definedName>
    <definedName name="Z_96E61F17_B7D0_43DF_A042_AB82DEADF71D_.wvu.PrintArea" localSheetId="25" hidden="1">'218'!$A$1:$G$71</definedName>
    <definedName name="Z_96E61F17_B7D0_43DF_A042_AB82DEADF71D_.wvu.PrintArea" localSheetId="26" hidden="1">'219'!$A$1:$H$58,'219'!$A$62:$H$121</definedName>
    <definedName name="Z_96E61F17_B7D0_43DF_A042_AB82DEADF71D_.wvu.PrintArea" localSheetId="27" hidden="1">'221'!$A$1:$G$130</definedName>
    <definedName name="Z_96E61F17_B7D0_43DF_A042_AB82DEADF71D_.wvu.PrintArea" localSheetId="28" hidden="1">'224225'!$A$1:$M$64</definedName>
    <definedName name="Z_96E61F17_B7D0_43DF_A042_AB82DEADF71D_.wvu.PrintArea" localSheetId="29" hidden="1">'227'!$A$1:$F$63</definedName>
    <definedName name="Z_96E61F17_B7D0_43DF_A042_AB82DEADF71D_.wvu.PrintArea" localSheetId="30" hidden="1">'228229'!$A$1:$O$135</definedName>
    <definedName name="Z_96E61F17_B7D0_43DF_A042_AB82DEADF71D_.wvu.PrintArea" localSheetId="31" hidden="1">'230'!$A$1:$G$66</definedName>
    <definedName name="Z_96E61F17_B7D0_43DF_A042_AB82DEADF71D_.wvu.PrintArea" localSheetId="33" hidden="1">'232'!$A$1:$G$65</definedName>
    <definedName name="Z_96E61F17_B7D0_43DF_A042_AB82DEADF71D_.wvu.PrintArea" localSheetId="34" hidden="1">'233'!$A$1:$G$66</definedName>
    <definedName name="Z_96E61F17_B7D0_43DF_A042_AB82DEADF71D_.wvu.PrintArea" localSheetId="35" hidden="1">'234'!$A$1:$F$64</definedName>
    <definedName name="Z_96E61F17_B7D0_43DF_A042_AB82DEADF71D_.wvu.PrintArea" localSheetId="36" hidden="1">'250251'!$A$1:$M$65</definedName>
    <definedName name="Z_96E61F17_B7D0_43DF_A042_AB82DEADF71D_.wvu.PrintArea" localSheetId="38" hidden="1">'254'!$A$1:$E$60</definedName>
    <definedName name="Z_96E61F17_B7D0_43DF_A042_AB82DEADF71D_.wvu.PrintArea" localSheetId="47" hidden="1">'278'!$A$1:$G$63</definedName>
    <definedName name="Z_96E61F17_B7D0_43DF_A042_AB82DEADF71D_.wvu.PrintArea" localSheetId="48" hidden="1">'300301'!$A$1:$J$77</definedName>
    <definedName name="Z_96E61F17_B7D0_43DF_A042_AB82DEADF71D_.wvu.PrintArea" localSheetId="50" hidden="1">'304'!$I$1:$K$50</definedName>
    <definedName name="Z_96E61F17_B7D0_43DF_A042_AB82DEADF71D_.wvu.PrintArea" localSheetId="53" hidden="1">'326327'!$A$1:$Q$58</definedName>
    <definedName name="Z_96E61F17_B7D0_43DF_A042_AB82DEADF71D_.wvu.PrintArea" localSheetId="54" hidden="1">'328330'!$A$1:$S$61</definedName>
    <definedName name="Z_96E61F17_B7D0_43DF_A042_AB82DEADF71D_.wvu.PrintArea" localSheetId="56" hidden="1">'332'!$A$1:$I$63</definedName>
    <definedName name="Z_96E61F17_B7D0_43DF_A042_AB82DEADF71D_.wvu.PrintArea" localSheetId="57" hidden="1">'335'!$A$1:$F$64</definedName>
    <definedName name="Z_96E61F17_B7D0_43DF_A042_AB82DEADF71D_.wvu.PrintArea" localSheetId="58" hidden="1">'336'!$A$1:$H$60</definedName>
    <definedName name="Z_96E61F17_B7D0_43DF_A042_AB82DEADF71D_.wvu.PrintArea" localSheetId="60" hidden="1">'340'!$A$1:$E$67</definedName>
    <definedName name="Z_96E61F17_B7D0_43DF_A042_AB82DEADF71D_.wvu.PrintArea" localSheetId="62" hidden="1">'352353'!$A$1:$L$72</definedName>
    <definedName name="Z_96E61F17_B7D0_43DF_A042_AB82DEADF71D_.wvu.PrintArea" localSheetId="63" hidden="1">'354355'!$A$1:$F$128</definedName>
    <definedName name="Z_96E61F17_B7D0_43DF_A042_AB82DEADF71D_.wvu.PrintArea" localSheetId="65" hidden="1">'397'!$A$1:$F$67</definedName>
    <definedName name="Z_96E61F17_B7D0_43DF_A042_AB82DEADF71D_.wvu.PrintArea" localSheetId="74" hidden="1">'414416'!$A$1:$U$64</definedName>
    <definedName name="Z_96E61F17_B7D0_43DF_A042_AB82DEADF71D_.wvu.PrintArea" localSheetId="82" hidden="1">BOOK!$A$1:$C$645</definedName>
    <definedName name="Z_96E61F17_B7D0_43DF_A042_AB82DEADF71D_.wvu.PrintArea" localSheetId="1" hidden="1">'Data Sheet'!$A$1:$G$70</definedName>
    <definedName name="Z_96E61F17_B7D0_43DF_A042_AB82DEADF71D_.wvu.PrintArea" localSheetId="0" hidden="1">README!$A$1:$F$55</definedName>
    <definedName name="Z_96E61F17_B7D0_43DF_A042_AB82DEADF71D_.wvu.PrintArea" localSheetId="5" hidden="1">Table!$A$1:$E$181</definedName>
    <definedName name="Z_B94A4E40_0E04_4C7F_92F0_F173BDD19C5E_.wvu.Cols" localSheetId="29" hidden="1">'227'!$D:$D</definedName>
    <definedName name="Z_B94A4E40_0E04_4C7F_92F0_F173BDD19C5E_.wvu.PrintArea" localSheetId="7" hidden="1">'102'!$A$1:$H$51</definedName>
    <definedName name="Z_B94A4E40_0E04_4C7F_92F0_F173BDD19C5E_.wvu.PrintArea" localSheetId="10" hidden="1">'106107'!$A$1:$F$115</definedName>
    <definedName name="Z_B94A4E40_0E04_4C7F_92F0_F173BDD19C5E_.wvu.PrintArea" localSheetId="11" hidden="1">'108109'!$A$1:$H$103</definedName>
    <definedName name="Z_B94A4E40_0E04_4C7F_92F0_F173BDD19C5E_.wvu.PrintArea" localSheetId="15" hidden="1">'120121'!$A$1:$E$128</definedName>
    <definedName name="Z_B94A4E40_0E04_4C7F_92F0_F173BDD19C5E_.wvu.PrintArea" localSheetId="16" hidden="1">'122123'!$A$1:$H$130</definedName>
    <definedName name="Z_B94A4E40_0E04_4C7F_92F0_F173BDD19C5E_.wvu.PrintArea" localSheetId="17" hidden="1">'122a122b'!$A$1:$M$61</definedName>
    <definedName name="Z_B94A4E40_0E04_4C7F_92F0_F173BDD19C5E_.wvu.PrintArea" localSheetId="22" hidden="1">'214'!$A$1:$E$64</definedName>
    <definedName name="Z_B94A4E40_0E04_4C7F_92F0_F173BDD19C5E_.wvu.PrintArea" localSheetId="23" hidden="1">'216'!$A$1:$G$60</definedName>
    <definedName name="Z_B94A4E40_0E04_4C7F_92F0_F173BDD19C5E_.wvu.PrintArea" localSheetId="24" hidden="1">'217'!$A$1:$F$70</definedName>
    <definedName name="Z_B94A4E40_0E04_4C7F_92F0_F173BDD19C5E_.wvu.PrintArea" localSheetId="25" hidden="1">'218'!$A$1:$G$71</definedName>
    <definedName name="Z_B94A4E40_0E04_4C7F_92F0_F173BDD19C5E_.wvu.PrintArea" localSheetId="26" hidden="1">'219'!$A$1:$H$58,'219'!$A$62:$H$121</definedName>
    <definedName name="Z_B94A4E40_0E04_4C7F_92F0_F173BDD19C5E_.wvu.PrintArea" localSheetId="27" hidden="1">'221'!$A$1:$G$130</definedName>
    <definedName name="Z_B94A4E40_0E04_4C7F_92F0_F173BDD19C5E_.wvu.PrintArea" localSheetId="28" hidden="1">'224225'!$A$1:$M$64</definedName>
    <definedName name="Z_B94A4E40_0E04_4C7F_92F0_F173BDD19C5E_.wvu.PrintArea" localSheetId="29" hidden="1">'227'!$A$1:$F$63</definedName>
    <definedName name="Z_B94A4E40_0E04_4C7F_92F0_F173BDD19C5E_.wvu.PrintArea" localSheetId="30" hidden="1">'228229'!$A$1:$O$135</definedName>
    <definedName name="Z_B94A4E40_0E04_4C7F_92F0_F173BDD19C5E_.wvu.PrintArea" localSheetId="31" hidden="1">'230'!$A$1:$G$66</definedName>
    <definedName name="Z_B94A4E40_0E04_4C7F_92F0_F173BDD19C5E_.wvu.PrintArea" localSheetId="33" hidden="1">'232'!$A$1:$G$65</definedName>
    <definedName name="Z_B94A4E40_0E04_4C7F_92F0_F173BDD19C5E_.wvu.PrintArea" localSheetId="34" hidden="1">'233'!$A$1:$G$66</definedName>
    <definedName name="Z_B94A4E40_0E04_4C7F_92F0_F173BDD19C5E_.wvu.PrintArea" localSheetId="35" hidden="1">'234'!$A$1:$F$64</definedName>
    <definedName name="Z_B94A4E40_0E04_4C7F_92F0_F173BDD19C5E_.wvu.PrintArea" localSheetId="36" hidden="1">'250251'!$A$1:$M$65</definedName>
    <definedName name="Z_B94A4E40_0E04_4C7F_92F0_F173BDD19C5E_.wvu.PrintArea" localSheetId="38" hidden="1">'254'!$A$1:$E$60</definedName>
    <definedName name="Z_B94A4E40_0E04_4C7F_92F0_F173BDD19C5E_.wvu.PrintArea" localSheetId="47" hidden="1">'278'!$A$1:$G$63</definedName>
    <definedName name="Z_B94A4E40_0E04_4C7F_92F0_F173BDD19C5E_.wvu.PrintArea" localSheetId="48" hidden="1">'300301'!$A$1:$J$77</definedName>
    <definedName name="Z_B94A4E40_0E04_4C7F_92F0_F173BDD19C5E_.wvu.PrintArea" localSheetId="50" hidden="1">'304'!$I$1:$K$50</definedName>
    <definedName name="Z_B94A4E40_0E04_4C7F_92F0_F173BDD19C5E_.wvu.PrintArea" localSheetId="53" hidden="1">'326327'!$A$1:$Q$58</definedName>
    <definedName name="Z_B94A4E40_0E04_4C7F_92F0_F173BDD19C5E_.wvu.PrintArea" localSheetId="54" hidden="1">'328330'!$A$1:$S$61</definedName>
    <definedName name="Z_B94A4E40_0E04_4C7F_92F0_F173BDD19C5E_.wvu.PrintArea" localSheetId="56" hidden="1">'332'!$A$1:$I$63</definedName>
    <definedName name="Z_B94A4E40_0E04_4C7F_92F0_F173BDD19C5E_.wvu.PrintArea" localSheetId="57" hidden="1">'335'!$A$1:$F$64</definedName>
    <definedName name="Z_B94A4E40_0E04_4C7F_92F0_F173BDD19C5E_.wvu.PrintArea" localSheetId="58" hidden="1">'336'!$A$1:$H$60</definedName>
    <definedName name="Z_B94A4E40_0E04_4C7F_92F0_F173BDD19C5E_.wvu.PrintArea" localSheetId="60" hidden="1">'340'!$A$1:$E$67</definedName>
    <definedName name="Z_B94A4E40_0E04_4C7F_92F0_F173BDD19C5E_.wvu.PrintArea" localSheetId="62" hidden="1">'352353'!$A$1:$L$72</definedName>
    <definedName name="Z_B94A4E40_0E04_4C7F_92F0_F173BDD19C5E_.wvu.PrintArea" localSheetId="63" hidden="1">'354355'!$A$1:$F$128</definedName>
    <definedName name="Z_B94A4E40_0E04_4C7F_92F0_F173BDD19C5E_.wvu.PrintArea" localSheetId="65" hidden="1">'397'!$A$1:$F$67</definedName>
    <definedName name="Z_B94A4E40_0E04_4C7F_92F0_F173BDD19C5E_.wvu.PrintArea" localSheetId="74" hidden="1">'414416'!$A$1:$U$64</definedName>
    <definedName name="Z_B94A4E40_0E04_4C7F_92F0_F173BDD19C5E_.wvu.PrintArea" localSheetId="82" hidden="1">BOOK!$A$1:$C$645</definedName>
    <definedName name="Z_B94A4E40_0E04_4C7F_92F0_F173BDD19C5E_.wvu.PrintArea" localSheetId="1" hidden="1">'Data Sheet'!$A$1:$G$70</definedName>
    <definedName name="Z_B94A4E40_0E04_4C7F_92F0_F173BDD19C5E_.wvu.PrintArea" localSheetId="0" hidden="1">README!$A$1:$F$55</definedName>
    <definedName name="Z_B94A4E40_0E04_4C7F_92F0_F173BDD19C5E_.wvu.PrintArea" localSheetId="5" hidden="1">Table!$A$1:$E$181</definedName>
    <definedName name="Z_C7AF6775_1D27_4B5E_A593_2A35D0B4D89B_.wvu.Cols" localSheetId="29" hidden="1">'227'!$D:$D</definedName>
    <definedName name="Z_C7AF6775_1D27_4B5E_A593_2A35D0B4D89B_.wvu.PrintArea" localSheetId="7" hidden="1">'102'!$A$1:$H$51</definedName>
    <definedName name="Z_C7AF6775_1D27_4B5E_A593_2A35D0B4D89B_.wvu.PrintArea" localSheetId="10" hidden="1">'106107'!$A$1:$F$115</definedName>
    <definedName name="Z_C7AF6775_1D27_4B5E_A593_2A35D0B4D89B_.wvu.PrintArea" localSheetId="11" hidden="1">'108109'!$A$1:$H$103</definedName>
    <definedName name="Z_C7AF6775_1D27_4B5E_A593_2A35D0B4D89B_.wvu.PrintArea" localSheetId="15" hidden="1">'120121'!$A$1:$E$128</definedName>
    <definedName name="Z_C7AF6775_1D27_4B5E_A593_2A35D0B4D89B_.wvu.PrintArea" localSheetId="16" hidden="1">'122123'!$A$1:$H$130</definedName>
    <definedName name="Z_C7AF6775_1D27_4B5E_A593_2A35D0B4D89B_.wvu.PrintArea" localSheetId="17" hidden="1">'122a122b'!$A$1:$M$61</definedName>
    <definedName name="Z_C7AF6775_1D27_4B5E_A593_2A35D0B4D89B_.wvu.PrintArea" localSheetId="22" hidden="1">'214'!$A$1:$E$64</definedName>
    <definedName name="Z_C7AF6775_1D27_4B5E_A593_2A35D0B4D89B_.wvu.PrintArea" localSheetId="23" hidden="1">'216'!$A$1:$G$60</definedName>
    <definedName name="Z_C7AF6775_1D27_4B5E_A593_2A35D0B4D89B_.wvu.PrintArea" localSheetId="24" hidden="1">'217'!$A$1:$F$70</definedName>
    <definedName name="Z_C7AF6775_1D27_4B5E_A593_2A35D0B4D89B_.wvu.PrintArea" localSheetId="25" hidden="1">'218'!$A$1:$G$71</definedName>
    <definedName name="Z_C7AF6775_1D27_4B5E_A593_2A35D0B4D89B_.wvu.PrintArea" localSheetId="26" hidden="1">'219'!$A$1:$H$58</definedName>
    <definedName name="Z_C7AF6775_1D27_4B5E_A593_2A35D0B4D89B_.wvu.PrintArea" localSheetId="27" hidden="1">'221'!$A$1:$G$130</definedName>
    <definedName name="Z_C7AF6775_1D27_4B5E_A593_2A35D0B4D89B_.wvu.PrintArea" localSheetId="28" hidden="1">'224225'!$A$1:$M$64</definedName>
    <definedName name="Z_C7AF6775_1D27_4B5E_A593_2A35D0B4D89B_.wvu.PrintArea" localSheetId="29" hidden="1">'227'!$A$1:$F$63</definedName>
    <definedName name="Z_C7AF6775_1D27_4B5E_A593_2A35D0B4D89B_.wvu.PrintArea" localSheetId="30" hidden="1">'228229'!$A$1:$O$135</definedName>
    <definedName name="Z_C7AF6775_1D27_4B5E_A593_2A35D0B4D89B_.wvu.PrintArea" localSheetId="31" hidden="1">'230'!$A$1:$G$66</definedName>
    <definedName name="Z_C7AF6775_1D27_4B5E_A593_2A35D0B4D89B_.wvu.PrintArea" localSheetId="33" hidden="1">'232'!$A$1:$G$65</definedName>
    <definedName name="Z_C7AF6775_1D27_4B5E_A593_2A35D0B4D89B_.wvu.PrintArea" localSheetId="34" hidden="1">'233'!$A$1:$G$66</definedName>
    <definedName name="Z_C7AF6775_1D27_4B5E_A593_2A35D0B4D89B_.wvu.PrintArea" localSheetId="35" hidden="1">'234'!$A$1:$F$64</definedName>
    <definedName name="Z_C7AF6775_1D27_4B5E_A593_2A35D0B4D89B_.wvu.PrintArea" localSheetId="36" hidden="1">'250251'!$A$1:$M$65</definedName>
    <definedName name="Z_C7AF6775_1D27_4B5E_A593_2A35D0B4D89B_.wvu.PrintArea" localSheetId="38" hidden="1">'254'!$A$1:$E$60</definedName>
    <definedName name="Z_C7AF6775_1D27_4B5E_A593_2A35D0B4D89B_.wvu.PrintArea" localSheetId="47" hidden="1">'278'!$A$1:$G$63</definedName>
    <definedName name="Z_C7AF6775_1D27_4B5E_A593_2A35D0B4D89B_.wvu.PrintArea" localSheetId="48" hidden="1">'300301'!$A$1:$J$77</definedName>
    <definedName name="Z_C7AF6775_1D27_4B5E_A593_2A35D0B4D89B_.wvu.PrintArea" localSheetId="50" hidden="1">'304'!$A$1:$G$68</definedName>
    <definedName name="Z_C7AF6775_1D27_4B5E_A593_2A35D0B4D89B_.wvu.PrintArea" localSheetId="53" hidden="1">'326327'!$A$1:$Q$58</definedName>
    <definedName name="Z_C7AF6775_1D27_4B5E_A593_2A35D0B4D89B_.wvu.PrintArea" localSheetId="54" hidden="1">'328330'!$A$1:$S$61</definedName>
    <definedName name="Z_C7AF6775_1D27_4B5E_A593_2A35D0B4D89B_.wvu.PrintArea" localSheetId="56" hidden="1">'332'!$A$1:$I$63</definedName>
    <definedName name="Z_C7AF6775_1D27_4B5E_A593_2A35D0B4D89B_.wvu.PrintArea" localSheetId="57" hidden="1">'335'!$A$1:$F$64</definedName>
    <definedName name="Z_C7AF6775_1D27_4B5E_A593_2A35D0B4D89B_.wvu.PrintArea" localSheetId="58" hidden="1">'336'!$A$1:$H$60</definedName>
    <definedName name="Z_C7AF6775_1D27_4B5E_A593_2A35D0B4D89B_.wvu.PrintArea" localSheetId="60" hidden="1">'340'!$A$1:$E$67</definedName>
    <definedName name="Z_C7AF6775_1D27_4B5E_A593_2A35D0B4D89B_.wvu.PrintArea" localSheetId="62" hidden="1">'352353'!$A$1:$L$72</definedName>
    <definedName name="Z_C7AF6775_1D27_4B5E_A593_2A35D0B4D89B_.wvu.PrintArea" localSheetId="63" hidden="1">'354355'!$A$1:$F$128</definedName>
    <definedName name="Z_C7AF6775_1D27_4B5E_A593_2A35D0B4D89B_.wvu.PrintArea" localSheetId="65" hidden="1">'397'!$A$1:$F$67</definedName>
    <definedName name="Z_C7AF6775_1D27_4B5E_A593_2A35D0B4D89B_.wvu.PrintArea" localSheetId="74" hidden="1">'414416'!$A$1:$U$64</definedName>
    <definedName name="Z_C7AF6775_1D27_4B5E_A593_2A35D0B4D89B_.wvu.PrintArea" localSheetId="82" hidden="1">BOOK!$A$1:$C$645</definedName>
    <definedName name="Z_C7AF6775_1D27_4B5E_A593_2A35D0B4D89B_.wvu.PrintArea" localSheetId="1" hidden="1">'Data Sheet'!$A$1:$G$70</definedName>
    <definedName name="Z_C7AF6775_1D27_4B5E_A593_2A35D0B4D89B_.wvu.PrintArea" localSheetId="0" hidden="1">README!$A$1:$F$55</definedName>
    <definedName name="Z_C7AF6775_1D27_4B5E_A593_2A35D0B4D89B_.wvu.PrintArea" localSheetId="5" hidden="1">Table!$A$1:$E$181</definedName>
    <definedName name="Z_CDDD69AD_D96A_45A7_95A3_6DE883419332_.wvu.Cols" localSheetId="29" hidden="1">'227'!$D:$D</definedName>
    <definedName name="Z_CDDD69AD_D96A_45A7_95A3_6DE883419332_.wvu.PrintArea" localSheetId="7" hidden="1">'102'!$A$1:$H$51</definedName>
    <definedName name="Z_CDDD69AD_D96A_45A7_95A3_6DE883419332_.wvu.PrintArea" localSheetId="10" hidden="1">'106107'!$A$1:$F$115</definedName>
    <definedName name="Z_CDDD69AD_D96A_45A7_95A3_6DE883419332_.wvu.PrintArea" localSheetId="11" hidden="1">'108109'!$A$1:$H$103</definedName>
    <definedName name="Z_CDDD69AD_D96A_45A7_95A3_6DE883419332_.wvu.PrintArea" localSheetId="15" hidden="1">'120121'!$A$1:$E$128</definedName>
    <definedName name="Z_CDDD69AD_D96A_45A7_95A3_6DE883419332_.wvu.PrintArea" localSheetId="16" hidden="1">'122123'!$A$1:$H$130</definedName>
    <definedName name="Z_CDDD69AD_D96A_45A7_95A3_6DE883419332_.wvu.PrintArea" localSheetId="17" hidden="1">'122a122b'!$A$1:$M$61</definedName>
    <definedName name="Z_CDDD69AD_D96A_45A7_95A3_6DE883419332_.wvu.PrintArea" localSheetId="22" hidden="1">'214'!$A$1:$E$64</definedName>
    <definedName name="Z_CDDD69AD_D96A_45A7_95A3_6DE883419332_.wvu.PrintArea" localSheetId="23" hidden="1">'216'!$A$1:$G$60</definedName>
    <definedName name="Z_CDDD69AD_D96A_45A7_95A3_6DE883419332_.wvu.PrintArea" localSheetId="24" hidden="1">'217'!$A$1:$F$70</definedName>
    <definedName name="Z_CDDD69AD_D96A_45A7_95A3_6DE883419332_.wvu.PrintArea" localSheetId="25" hidden="1">'218'!$A$1:$G$71</definedName>
    <definedName name="Z_CDDD69AD_D96A_45A7_95A3_6DE883419332_.wvu.PrintArea" localSheetId="26" hidden="1">'219'!$A$1:$H$58,'219'!$A$62:$H$121</definedName>
    <definedName name="Z_CDDD69AD_D96A_45A7_95A3_6DE883419332_.wvu.PrintArea" localSheetId="27" hidden="1">'221'!$A$1:$G$130</definedName>
    <definedName name="Z_CDDD69AD_D96A_45A7_95A3_6DE883419332_.wvu.PrintArea" localSheetId="28" hidden="1">'224225'!$A$1:$M$64</definedName>
    <definedName name="Z_CDDD69AD_D96A_45A7_95A3_6DE883419332_.wvu.PrintArea" localSheetId="29" hidden="1">'227'!$A$1:$F$63</definedName>
    <definedName name="Z_CDDD69AD_D96A_45A7_95A3_6DE883419332_.wvu.PrintArea" localSheetId="30" hidden="1">'228229'!$A$1:$O$135</definedName>
    <definedName name="Z_CDDD69AD_D96A_45A7_95A3_6DE883419332_.wvu.PrintArea" localSheetId="31" hidden="1">'230'!$A$1:$G$66</definedName>
    <definedName name="Z_CDDD69AD_D96A_45A7_95A3_6DE883419332_.wvu.PrintArea" localSheetId="33" hidden="1">'232'!$A$1:$G$65</definedName>
    <definedName name="Z_CDDD69AD_D96A_45A7_95A3_6DE883419332_.wvu.PrintArea" localSheetId="34" hidden="1">'233'!$A$1:$G$66</definedName>
    <definedName name="Z_CDDD69AD_D96A_45A7_95A3_6DE883419332_.wvu.PrintArea" localSheetId="35" hidden="1">'234'!$A$1:$F$64</definedName>
    <definedName name="Z_CDDD69AD_D96A_45A7_95A3_6DE883419332_.wvu.PrintArea" localSheetId="36" hidden="1">'250251'!$A$1:$M$65</definedName>
    <definedName name="Z_CDDD69AD_D96A_45A7_95A3_6DE883419332_.wvu.PrintArea" localSheetId="38" hidden="1">'254'!$A$1:$E$60</definedName>
    <definedName name="Z_CDDD69AD_D96A_45A7_95A3_6DE883419332_.wvu.PrintArea" localSheetId="47" hidden="1">'278'!$A$1:$G$63</definedName>
    <definedName name="Z_CDDD69AD_D96A_45A7_95A3_6DE883419332_.wvu.PrintArea" localSheetId="48" hidden="1">'300301'!$A$1:$J$77</definedName>
    <definedName name="Z_CDDD69AD_D96A_45A7_95A3_6DE883419332_.wvu.PrintArea" localSheetId="50" hidden="1">'304'!$I$1:$K$50</definedName>
    <definedName name="Z_CDDD69AD_D96A_45A7_95A3_6DE883419332_.wvu.PrintArea" localSheetId="53" hidden="1">'326327'!$A$1:$Q$58</definedName>
    <definedName name="Z_CDDD69AD_D96A_45A7_95A3_6DE883419332_.wvu.PrintArea" localSheetId="54" hidden="1">'328330'!$A$1:$S$61</definedName>
    <definedName name="Z_CDDD69AD_D96A_45A7_95A3_6DE883419332_.wvu.PrintArea" localSheetId="56" hidden="1">'332'!$A$1:$I$63</definedName>
    <definedName name="Z_CDDD69AD_D96A_45A7_95A3_6DE883419332_.wvu.PrintArea" localSheetId="57" hidden="1">'335'!$A$1:$F$64</definedName>
    <definedName name="Z_CDDD69AD_D96A_45A7_95A3_6DE883419332_.wvu.PrintArea" localSheetId="58" hidden="1">'336'!$A$1:$H$60</definedName>
    <definedName name="Z_CDDD69AD_D96A_45A7_95A3_6DE883419332_.wvu.PrintArea" localSheetId="60" hidden="1">'340'!$A$1:$E$67</definedName>
    <definedName name="Z_CDDD69AD_D96A_45A7_95A3_6DE883419332_.wvu.PrintArea" localSheetId="62" hidden="1">'352353'!$A$1:$L$72</definedName>
    <definedName name="Z_CDDD69AD_D96A_45A7_95A3_6DE883419332_.wvu.PrintArea" localSheetId="63" hidden="1">'354355'!$A$1:$F$128</definedName>
    <definedName name="Z_CDDD69AD_D96A_45A7_95A3_6DE883419332_.wvu.PrintArea" localSheetId="65" hidden="1">'397'!$A$1:$F$67</definedName>
    <definedName name="Z_CDDD69AD_D96A_45A7_95A3_6DE883419332_.wvu.PrintArea" localSheetId="74" hidden="1">'414416'!$A$1:$U$64</definedName>
    <definedName name="Z_CDDD69AD_D96A_45A7_95A3_6DE883419332_.wvu.PrintArea" localSheetId="82" hidden="1">BOOK!$A$1:$C$645</definedName>
    <definedName name="Z_CDDD69AD_D96A_45A7_95A3_6DE883419332_.wvu.PrintArea" localSheetId="1" hidden="1">'Data Sheet'!$A$1:$G$70</definedName>
    <definedName name="Z_CDDD69AD_D96A_45A7_95A3_6DE883419332_.wvu.PrintArea" localSheetId="0" hidden="1">README!$A$1:$F$55</definedName>
    <definedName name="Z_CDDD69AD_D96A_45A7_95A3_6DE883419332_.wvu.PrintArea" localSheetId="5" hidden="1">Table!$A$1:$E$181</definedName>
    <definedName name="Z_FA103E5D_8B2E_472D_A37D_606A91A24206_.wvu.Cols" localSheetId="29" hidden="1">'227'!$D:$D</definedName>
    <definedName name="Z_FA103E5D_8B2E_472D_A37D_606A91A24206_.wvu.PrintArea" localSheetId="7" hidden="1">'102'!$A$1:$H$51</definedName>
    <definedName name="Z_FA103E5D_8B2E_472D_A37D_606A91A24206_.wvu.PrintArea" localSheetId="10" hidden="1">'106107'!$A$1:$F$115</definedName>
    <definedName name="Z_FA103E5D_8B2E_472D_A37D_606A91A24206_.wvu.PrintArea" localSheetId="11" hidden="1">'108109'!$A$1:$H$103</definedName>
    <definedName name="Z_FA103E5D_8B2E_472D_A37D_606A91A24206_.wvu.PrintArea" localSheetId="15" hidden="1">'120121'!$A$1:$E$128</definedName>
    <definedName name="Z_FA103E5D_8B2E_472D_A37D_606A91A24206_.wvu.PrintArea" localSheetId="16" hidden="1">'122123'!$A$1:$H$130</definedName>
    <definedName name="Z_FA103E5D_8B2E_472D_A37D_606A91A24206_.wvu.PrintArea" localSheetId="17" hidden="1">'122a122b'!$A$1:$M$61</definedName>
    <definedName name="Z_FA103E5D_8B2E_472D_A37D_606A91A24206_.wvu.PrintArea" localSheetId="22" hidden="1">'214'!$A$1:$E$64</definedName>
    <definedName name="Z_FA103E5D_8B2E_472D_A37D_606A91A24206_.wvu.PrintArea" localSheetId="23" hidden="1">'216'!$A$1:$G$60</definedName>
    <definedName name="Z_FA103E5D_8B2E_472D_A37D_606A91A24206_.wvu.PrintArea" localSheetId="24" hidden="1">'217'!$A$1:$F$70</definedName>
    <definedName name="Z_FA103E5D_8B2E_472D_A37D_606A91A24206_.wvu.PrintArea" localSheetId="25" hidden="1">'218'!$A$1:$G$71</definedName>
    <definedName name="Z_FA103E5D_8B2E_472D_A37D_606A91A24206_.wvu.PrintArea" localSheetId="26" hidden="1">'219'!$A$1:$H$58</definedName>
    <definedName name="Z_FA103E5D_8B2E_472D_A37D_606A91A24206_.wvu.PrintArea" localSheetId="27" hidden="1">'221'!$A$1:$G$130</definedName>
    <definedName name="Z_FA103E5D_8B2E_472D_A37D_606A91A24206_.wvu.PrintArea" localSheetId="28" hidden="1">'224225'!$A$1:$M$64</definedName>
    <definedName name="Z_FA103E5D_8B2E_472D_A37D_606A91A24206_.wvu.PrintArea" localSheetId="29" hidden="1">'227'!$A$1:$F$63</definedName>
    <definedName name="Z_FA103E5D_8B2E_472D_A37D_606A91A24206_.wvu.PrintArea" localSheetId="30" hidden="1">'228229'!$A$1:$O$135</definedName>
    <definedName name="Z_FA103E5D_8B2E_472D_A37D_606A91A24206_.wvu.PrintArea" localSheetId="31" hidden="1">'230'!$A$1:$G$66</definedName>
    <definedName name="Z_FA103E5D_8B2E_472D_A37D_606A91A24206_.wvu.PrintArea" localSheetId="33" hidden="1">'232'!$A$1:$G$65</definedName>
    <definedName name="Z_FA103E5D_8B2E_472D_A37D_606A91A24206_.wvu.PrintArea" localSheetId="34" hidden="1">'233'!$A$1:$G$66</definedName>
    <definedName name="Z_FA103E5D_8B2E_472D_A37D_606A91A24206_.wvu.PrintArea" localSheetId="35" hidden="1">'234'!$A$1:$F$64</definedName>
    <definedName name="Z_FA103E5D_8B2E_472D_A37D_606A91A24206_.wvu.PrintArea" localSheetId="36" hidden="1">'250251'!$A$1:$M$65</definedName>
    <definedName name="Z_FA103E5D_8B2E_472D_A37D_606A91A24206_.wvu.PrintArea" localSheetId="38" hidden="1">'254'!$A$1:$E$60</definedName>
    <definedName name="Z_FA103E5D_8B2E_472D_A37D_606A91A24206_.wvu.PrintArea" localSheetId="47" hidden="1">'278'!$A$1:$G$63</definedName>
    <definedName name="Z_FA103E5D_8B2E_472D_A37D_606A91A24206_.wvu.PrintArea" localSheetId="48" hidden="1">'300301'!$A$1:$J$77</definedName>
    <definedName name="Z_FA103E5D_8B2E_472D_A37D_606A91A24206_.wvu.PrintArea" localSheetId="53" hidden="1">'326327'!$A$1:$Q$58</definedName>
    <definedName name="Z_FA103E5D_8B2E_472D_A37D_606A91A24206_.wvu.PrintArea" localSheetId="54" hidden="1">'328330'!$A$1:$S$61</definedName>
    <definedName name="Z_FA103E5D_8B2E_472D_A37D_606A91A24206_.wvu.PrintArea" localSheetId="56" hidden="1">'332'!$A$1:$I$63</definedName>
    <definedName name="Z_FA103E5D_8B2E_472D_A37D_606A91A24206_.wvu.PrintArea" localSheetId="57" hidden="1">'335'!$A$1:$F$64</definedName>
    <definedName name="Z_FA103E5D_8B2E_472D_A37D_606A91A24206_.wvu.PrintArea" localSheetId="58" hidden="1">'336'!$A$1:$H$60</definedName>
    <definedName name="Z_FA103E5D_8B2E_472D_A37D_606A91A24206_.wvu.PrintArea" localSheetId="60" hidden="1">'340'!$A$1:$E$67</definedName>
    <definedName name="Z_FA103E5D_8B2E_472D_A37D_606A91A24206_.wvu.PrintArea" localSheetId="62" hidden="1">'352353'!$A$1:$L$72</definedName>
    <definedName name="Z_FA103E5D_8B2E_472D_A37D_606A91A24206_.wvu.PrintArea" localSheetId="63" hidden="1">'354355'!$A$1:$F$128</definedName>
    <definedName name="Z_FA103E5D_8B2E_472D_A37D_606A91A24206_.wvu.PrintArea" localSheetId="65" hidden="1">'397'!$A$1:$F$67</definedName>
    <definedName name="Z_FA103E5D_8B2E_472D_A37D_606A91A24206_.wvu.PrintArea" localSheetId="74" hidden="1">'414416'!$A$1:$U$64</definedName>
    <definedName name="Z_FA103E5D_8B2E_472D_A37D_606A91A24206_.wvu.PrintArea" localSheetId="82" hidden="1">BOOK!$A$1:$C$645</definedName>
    <definedName name="Z_FA103E5D_8B2E_472D_A37D_606A91A24206_.wvu.PrintArea" localSheetId="1" hidden="1">'Data Sheet'!$A$1:$G$70</definedName>
    <definedName name="Z_FA103E5D_8B2E_472D_A37D_606A91A24206_.wvu.PrintArea" localSheetId="0" hidden="1">README!$A$1:$F$55</definedName>
    <definedName name="Z_FA103E5D_8B2E_472D_A37D_606A91A24206_.wvu.PrintArea" localSheetId="5" hidden="1">Table!$A$1:$E$181</definedName>
    <definedName name="Z_FD677025_12D2_4A8C_898E_C8C7B61A1761_.wvu.Cols" localSheetId="29" hidden="1">'227'!$D:$D</definedName>
    <definedName name="Z_FD677025_12D2_4A8C_898E_C8C7B61A1761_.wvu.PrintArea" localSheetId="7" hidden="1">'102'!$A$1:$H$51</definedName>
    <definedName name="Z_FD677025_12D2_4A8C_898E_C8C7B61A1761_.wvu.PrintArea" localSheetId="10" hidden="1">'106107'!$A$1:$F$115</definedName>
    <definedName name="Z_FD677025_12D2_4A8C_898E_C8C7B61A1761_.wvu.PrintArea" localSheetId="11" hidden="1">'108109'!$A$1:$H$103</definedName>
    <definedName name="Z_FD677025_12D2_4A8C_898E_C8C7B61A1761_.wvu.PrintArea" localSheetId="15" hidden="1">'120121'!$A$1:$E$128</definedName>
    <definedName name="Z_FD677025_12D2_4A8C_898E_C8C7B61A1761_.wvu.PrintArea" localSheetId="16" hidden="1">'122123'!$A$1:$H$130</definedName>
    <definedName name="Z_FD677025_12D2_4A8C_898E_C8C7B61A1761_.wvu.PrintArea" localSheetId="17" hidden="1">'122a122b'!$A$1:$M$61</definedName>
    <definedName name="Z_FD677025_12D2_4A8C_898E_C8C7B61A1761_.wvu.PrintArea" localSheetId="22" hidden="1">'214'!$A$1:$E$64</definedName>
    <definedName name="Z_FD677025_12D2_4A8C_898E_C8C7B61A1761_.wvu.PrintArea" localSheetId="23" hidden="1">'216'!$A$1:$G$60</definedName>
    <definedName name="Z_FD677025_12D2_4A8C_898E_C8C7B61A1761_.wvu.PrintArea" localSheetId="24" hidden="1">'217'!$A$1:$F$70</definedName>
    <definedName name="Z_FD677025_12D2_4A8C_898E_C8C7B61A1761_.wvu.PrintArea" localSheetId="25" hidden="1">'218'!$A$1:$G$71</definedName>
    <definedName name="Z_FD677025_12D2_4A8C_898E_C8C7B61A1761_.wvu.PrintArea" localSheetId="26" hidden="1">'219'!$A$1:$H$58,'219'!$A$62:$H$121</definedName>
    <definedName name="Z_FD677025_12D2_4A8C_898E_C8C7B61A1761_.wvu.PrintArea" localSheetId="27" hidden="1">'221'!$A$1:$G$130</definedName>
    <definedName name="Z_FD677025_12D2_4A8C_898E_C8C7B61A1761_.wvu.PrintArea" localSheetId="28" hidden="1">'224225'!$A$1:$M$64</definedName>
    <definedName name="Z_FD677025_12D2_4A8C_898E_C8C7B61A1761_.wvu.PrintArea" localSheetId="29" hidden="1">'227'!$A$1:$F$63</definedName>
    <definedName name="Z_FD677025_12D2_4A8C_898E_C8C7B61A1761_.wvu.PrintArea" localSheetId="30" hidden="1">'228229'!$A$1:$O$135</definedName>
    <definedName name="Z_FD677025_12D2_4A8C_898E_C8C7B61A1761_.wvu.PrintArea" localSheetId="31" hidden="1">'230'!$A$1:$G$66</definedName>
    <definedName name="Z_FD677025_12D2_4A8C_898E_C8C7B61A1761_.wvu.PrintArea" localSheetId="33" hidden="1">'232'!$A$1:$G$65</definedName>
    <definedName name="Z_FD677025_12D2_4A8C_898E_C8C7B61A1761_.wvu.PrintArea" localSheetId="34" hidden="1">'233'!$A$1:$G$66</definedName>
    <definedName name="Z_FD677025_12D2_4A8C_898E_C8C7B61A1761_.wvu.PrintArea" localSheetId="35" hidden="1">'234'!$A$1:$F$64</definedName>
    <definedName name="Z_FD677025_12D2_4A8C_898E_C8C7B61A1761_.wvu.PrintArea" localSheetId="36" hidden="1">'250251'!$A$1:$M$65</definedName>
    <definedName name="Z_FD677025_12D2_4A8C_898E_C8C7B61A1761_.wvu.PrintArea" localSheetId="38" hidden="1">'254'!$A$1:$E$60</definedName>
    <definedName name="Z_FD677025_12D2_4A8C_898E_C8C7B61A1761_.wvu.PrintArea" localSheetId="47" hidden="1">'278'!$A$1:$G$63</definedName>
    <definedName name="Z_FD677025_12D2_4A8C_898E_C8C7B61A1761_.wvu.PrintArea" localSheetId="48" hidden="1">'300301'!$A$1:$J$77</definedName>
    <definedName name="Z_FD677025_12D2_4A8C_898E_C8C7B61A1761_.wvu.PrintArea" localSheetId="50" hidden="1">'304'!$I$1:$K$50</definedName>
    <definedName name="Z_FD677025_12D2_4A8C_898E_C8C7B61A1761_.wvu.PrintArea" localSheetId="53" hidden="1">'326327'!$A$1:$Q$58</definedName>
    <definedName name="Z_FD677025_12D2_4A8C_898E_C8C7B61A1761_.wvu.PrintArea" localSheetId="54" hidden="1">'328330'!$A$1:$S$61</definedName>
    <definedName name="Z_FD677025_12D2_4A8C_898E_C8C7B61A1761_.wvu.PrintArea" localSheetId="56" hidden="1">'332'!$A$1:$I$63</definedName>
    <definedName name="Z_FD677025_12D2_4A8C_898E_C8C7B61A1761_.wvu.PrintArea" localSheetId="57" hidden="1">'335'!$A$1:$F$64</definedName>
    <definedName name="Z_FD677025_12D2_4A8C_898E_C8C7B61A1761_.wvu.PrintArea" localSheetId="58" hidden="1">'336'!$A$1:$H$60</definedName>
    <definedName name="Z_FD677025_12D2_4A8C_898E_C8C7B61A1761_.wvu.PrintArea" localSheetId="60" hidden="1">'340'!$A$1:$E$67</definedName>
    <definedName name="Z_FD677025_12D2_4A8C_898E_C8C7B61A1761_.wvu.PrintArea" localSheetId="62" hidden="1">'352353'!$A$1:$L$72</definedName>
    <definedName name="Z_FD677025_12D2_4A8C_898E_C8C7B61A1761_.wvu.PrintArea" localSheetId="63" hidden="1">'354355'!$A$1:$F$128</definedName>
    <definedName name="Z_FD677025_12D2_4A8C_898E_C8C7B61A1761_.wvu.PrintArea" localSheetId="65" hidden="1">'397'!$A$1:$F$67</definedName>
    <definedName name="Z_FD677025_12D2_4A8C_898E_C8C7B61A1761_.wvu.PrintArea" localSheetId="74" hidden="1">'414416'!$A$1:$U$64</definedName>
    <definedName name="Z_FD677025_12D2_4A8C_898E_C8C7B61A1761_.wvu.PrintArea" localSheetId="82" hidden="1">BOOK!$A$1:$C$645</definedName>
    <definedName name="Z_FD677025_12D2_4A8C_898E_C8C7B61A1761_.wvu.PrintArea" localSheetId="1" hidden="1">'Data Sheet'!$A$1:$G$70</definedName>
    <definedName name="Z_FD677025_12D2_4A8C_898E_C8C7B61A1761_.wvu.PrintArea" localSheetId="0" hidden="1">README!$A$1:$F$55</definedName>
    <definedName name="Z_FD677025_12D2_4A8C_898E_C8C7B61A1761_.wvu.PrintArea" localSheetId="5" hidden="1">Table!$A$1:$E$181</definedName>
  </definedNames>
  <calcPr calcId="171027" iterateDelta="0"/>
  <customWorkbookViews>
    <customWorkbookView name="Denise Spampinato - Personal View" guid="{8BA73436-2F9B-4210-BD10-5C9B0EE18A6F}" mergeInterval="0" personalView="1" maximized="1" xWindow="-9" yWindow="-9" windowWidth="1938" windowHeight="1050" tabRatio="831" activeSheetId="44"/>
    <customWorkbookView name="Joseph DallVechia - Personal View" guid="{7923C648-7509-4E75-B568-BE9D1A032E56}" mergeInterval="0" personalView="1" maximized="1" windowWidth="1920" windowHeight="860" tabRatio="831" activeSheetId="44"/>
    <customWorkbookView name="Lisa Rundle - Personal View" guid="{393B765C-BB60-4CEF-9B1B-1517D80E77BC}" mergeInterval="0" personalView="1" maximized="1" windowWidth="1280" windowHeight="703" tabRatio="831" activeSheetId="63"/>
    <customWorkbookView name="Anthony Giammatteo - Personal View" guid="{63051384-6030-4837-BDE8-8D47319E9310}" mergeInterval="0" personalView="1" maximized="1" windowWidth="1280" windowHeight="799" tabRatio="831" activeSheetId="54"/>
    <customWorkbookView name="Karin Eckman - Personal View" guid="{4E7170B9-0E13-4551-BA0F-F43020F5D14F}" mergeInterval="0" personalView="1" maximized="1" windowWidth="1280" windowHeight="818" tabRatio="831" activeSheetId="60"/>
    <customWorkbookView name="Krista Raiche - Personal View" guid="{438078D9-73AC-4065-AD12-33C545097290}" mergeInterval="0" personalView="1" maximized="1" windowWidth="1280" windowHeight="779" tabRatio="831" activeSheetId="62"/>
    <customWorkbookView name="Maria Petrollese - Personal View" guid="{5CF51FF9-A1DC-465C-8702-577480B671DB}" mergeInterval="0" personalView="1" maximized="1" xWindow="1911" yWindow="-9" windowWidth="1938" windowHeight="1098" tabRatio="865" activeSheetId="53"/>
    <customWorkbookView name="FSP - Personal View" guid="{B94A4E40-0E04-4C7F-92F0-F173BDD19C5E}" mergeInterval="0" personalView="1" maximized="1" windowWidth="1280" windowHeight="757" tabRatio="831" activeSheetId="63" showComments="commIndAndComment"/>
    <customWorkbookView name="Cosmo Policriti - Personal View" guid="{8C259C24-A4E4-4974-8C90-A0F5B4CE3394}" mergeInterval="0" personalView="1" maximized="1" windowWidth="1280" windowHeight="838" tabRatio="831" activeSheetId="36"/>
    <customWorkbookView name="Windows User - Personal View" guid="{FA103E5D-8B2E-472D-A37D-606A91A24206}" mergeInterval="0" personalView="1" maximized="1" xWindow="1912" yWindow="-8" windowWidth="1936" windowHeight="1096" tabRatio="831" activeSheetId="49"/>
    <customWorkbookView name="Richard Naccarato - Personal View" guid="{FD677025-12D2-4A8C-898E-C8C7B61A1761}" mergeInterval="0" personalView="1" xWindow="51" yWindow="35" windowWidth="1764" windowHeight="942" tabRatio="831" activeSheetId="59"/>
    <customWorkbookView name="Sandra Brady - Personal View" guid="{8A94D2EC-B2C5-4234-9443-0DC03802E12D}" mergeInterval="0" personalView="1" maximized="1" windowWidth="1280" windowHeight="799" tabRatio="831" activeSheetId="61"/>
    <customWorkbookView name="Jaclyn Schultz - Personal View" guid="{C7AF6775-1D27-4B5E-A593-2A35D0B4D89B}" mergeInterval="0" personalView="1" maximized="1" windowWidth="1280" windowHeight="799" tabRatio="831" activeSheetId="64"/>
    <customWorkbookView name="Christopher Burger - Personal View" guid="{96E61F17-B7D0-43DF-A042-AB82DEADF71D}" mergeInterval="0" personalView="1" maximized="1" windowWidth="1920" windowHeight="894" tabRatio="831" activeSheetId="59"/>
    <customWorkbookView name="Thuy Ngo - Personal View" guid="{0F6F7749-E5E2-402C-A332-F358E9F52431}" mergeInterval="0" personalView="1" maximized="1" windowWidth="1280" windowHeight="759" tabRatio="831" activeSheetId="55"/>
    <customWorkbookView name="Linda Horan - Personal View" guid="{665C0630-746D-4A38-99D5-558A3A80C435}" mergeInterval="0" personalView="1" maximized="1" windowWidth="1280" windowHeight="685" tabRatio="865" activeSheetId="14"/>
    <customWorkbookView name="Taylor Dubois - Personal View" guid="{7BB49942-3332-4916-8C9A-7E0718D9BD15}" mergeInterval="0" personalView="1" maximized="1" windowWidth="1280" windowHeight="799" tabRatio="831" activeSheetId="58"/>
    <customWorkbookView name="Robert Stefano - Personal View" guid="{84131046-9492-4BD4-95BF-1101D54B6750}" mergeInterval="0" personalView="1" maximized="1" windowWidth="1920" windowHeight="854" tabRatio="831" activeSheetId="47"/>
    <customWorkbookView name="Maria Gardner - Personal View" guid="{CDDD69AD-D96A-45A7-95A3-6DE883419332}" mergeInterval="0" personalView="1" maximized="1" windowWidth="1280" windowHeight="799" tabRatio="831" activeSheetId="81"/>
    <customWorkbookView name="Crystal Oakes - Personal View" guid="{4AA2BC72-2A29-463C-9964-91A7BC9A705D}" mergeInterval="0" personalView="1" maximized="1" yWindow="-4" windowWidth="1280" windowHeight="783" tabRatio="831" activeSheetId="47"/>
  </customWorkbookViews>
</workbook>
</file>

<file path=xl/calcChain.xml><?xml version="1.0" encoding="utf-8"?>
<calcChain xmlns="http://schemas.openxmlformats.org/spreadsheetml/2006/main">
  <c r="I1" i="51" l="1"/>
  <c r="F3" i="29"/>
  <c r="N29" i="10" l="1"/>
  <c r="N28" i="10"/>
  <c r="N27" i="10"/>
  <c r="N26" i="10"/>
  <c r="N25" i="10"/>
  <c r="N24" i="10"/>
  <c r="N23" i="10"/>
  <c r="N22" i="10"/>
  <c r="N21" i="10"/>
  <c r="N20" i="10"/>
  <c r="N19" i="10"/>
  <c r="H40" i="67" l="1"/>
  <c r="E48" i="81" l="1"/>
  <c r="E47" i="81"/>
  <c r="E45" i="81"/>
  <c r="E56" i="81"/>
  <c r="E21" i="44" l="1"/>
  <c r="F21" i="44"/>
  <c r="E18" i="44"/>
  <c r="F18" i="44"/>
  <c r="G21" i="44" l="1"/>
  <c r="G18" i="44"/>
  <c r="G22" i="44"/>
  <c r="G20" i="44"/>
  <c r="G19" i="44"/>
  <c r="G17" i="44"/>
  <c r="J3" i="63" l="1"/>
  <c r="C39" i="42" l="1"/>
  <c r="H120" i="54" l="1"/>
  <c r="H54" i="54" s="1"/>
  <c r="H55" i="54" s="1"/>
  <c r="G84" i="48"/>
  <c r="K4" i="69" l="1"/>
  <c r="I4" i="69"/>
  <c r="K4" i="68"/>
  <c r="I4" i="67"/>
  <c r="H4" i="67"/>
  <c r="I4" i="68"/>
  <c r="A3" i="69"/>
  <c r="A3" i="68"/>
  <c r="G85" i="34" l="1"/>
  <c r="G84" i="34"/>
  <c r="G83" i="34"/>
  <c r="G82" i="34"/>
  <c r="G81" i="34"/>
  <c r="G80" i="34"/>
  <c r="G79" i="34"/>
  <c r="G78" i="34"/>
  <c r="G77" i="34"/>
  <c r="G59" i="34"/>
  <c r="G58" i="34"/>
  <c r="G57" i="34"/>
  <c r="G56" i="34"/>
  <c r="G55" i="34"/>
  <c r="G54" i="34"/>
  <c r="G53" i="34"/>
  <c r="G52" i="34"/>
  <c r="G51" i="34"/>
  <c r="G50" i="34"/>
  <c r="G49" i="34"/>
  <c r="G48" i="34"/>
  <c r="G47" i="34"/>
  <c r="G46" i="34"/>
  <c r="G45" i="34"/>
  <c r="G44" i="34"/>
  <c r="G43" i="34"/>
  <c r="G42" i="34"/>
  <c r="G41" i="34"/>
  <c r="G40" i="34"/>
  <c r="G39" i="34"/>
  <c r="G38" i="34"/>
  <c r="G37" i="34"/>
  <c r="G36" i="34"/>
  <c r="G35" i="34"/>
  <c r="G34" i="34"/>
  <c r="G33" i="34"/>
  <c r="G32" i="34"/>
  <c r="G31" i="34"/>
  <c r="G30" i="34"/>
  <c r="G29" i="34"/>
  <c r="G28" i="34"/>
  <c r="G27" i="34"/>
  <c r="G26" i="34"/>
  <c r="G25" i="34"/>
  <c r="G24" i="34"/>
  <c r="G23" i="34"/>
  <c r="G22" i="34"/>
  <c r="G21" i="34"/>
  <c r="G20" i="34"/>
  <c r="G19" i="34"/>
  <c r="C120" i="34"/>
  <c r="C60" i="34" s="1"/>
  <c r="C62" i="34" s="1"/>
  <c r="G95" i="42" l="1"/>
  <c r="K38" i="42"/>
  <c r="K36" i="42"/>
  <c r="J36" i="42"/>
  <c r="J38" i="42"/>
  <c r="F36" i="42"/>
  <c r="E36" i="42"/>
  <c r="F38" i="42"/>
  <c r="E38" i="42"/>
  <c r="G79" i="48"/>
  <c r="G80" i="48"/>
  <c r="G81" i="48"/>
  <c r="G82" i="48"/>
  <c r="G83" i="48"/>
  <c r="G78" i="48"/>
  <c r="G77" i="48"/>
  <c r="G76" i="48"/>
  <c r="G58" i="48"/>
  <c r="G57" i="48"/>
  <c r="G56" i="48"/>
  <c r="G55" i="48"/>
  <c r="G54" i="48"/>
  <c r="G53" i="48"/>
  <c r="G52" i="48"/>
  <c r="G51" i="48"/>
  <c r="G50" i="48"/>
  <c r="G49" i="48"/>
  <c r="G48" i="48"/>
  <c r="G47" i="48"/>
  <c r="G46" i="48"/>
  <c r="G45" i="48"/>
  <c r="G44" i="48"/>
  <c r="G43" i="48"/>
  <c r="G42" i="48"/>
  <c r="G41" i="48"/>
  <c r="G40" i="48"/>
  <c r="G39" i="48"/>
  <c r="G38" i="48"/>
  <c r="G37" i="48"/>
  <c r="G36" i="48"/>
  <c r="G35" i="48"/>
  <c r="G34" i="48"/>
  <c r="G33" i="48"/>
  <c r="G32" i="48"/>
  <c r="G31" i="48"/>
  <c r="G30" i="48"/>
  <c r="G29" i="48"/>
  <c r="G28" i="48"/>
  <c r="G27" i="48"/>
  <c r="G26" i="48"/>
  <c r="G25" i="48"/>
  <c r="G24" i="48"/>
  <c r="G23" i="48"/>
  <c r="G22" i="48"/>
  <c r="G21" i="48"/>
  <c r="G20" i="48"/>
  <c r="C124" i="48"/>
  <c r="C59" i="48" s="1"/>
  <c r="C60" i="48" l="1"/>
  <c r="E4" i="81" l="1"/>
  <c r="F3" i="80"/>
  <c r="A3" i="81"/>
  <c r="A2" i="80"/>
  <c r="J4" i="76" l="1"/>
  <c r="I4" i="76"/>
  <c r="E4" i="76"/>
  <c r="D4" i="76"/>
  <c r="N3" i="75"/>
  <c r="S4" i="75"/>
  <c r="L4" i="75"/>
  <c r="E4" i="75"/>
  <c r="Q4" i="75"/>
  <c r="J4" i="75"/>
  <c r="D4" i="75"/>
  <c r="F3" i="76"/>
  <c r="A3" i="76"/>
  <c r="F3" i="75"/>
  <c r="A3" i="75"/>
  <c r="L2" i="74"/>
  <c r="J2" i="73"/>
  <c r="J2" i="72"/>
  <c r="L2" i="71"/>
  <c r="G4" i="67"/>
  <c r="D4" i="66"/>
  <c r="E4" i="66"/>
  <c r="A3" i="67"/>
  <c r="A3" i="66"/>
  <c r="D43" i="59" l="1"/>
  <c r="D54" i="60"/>
  <c r="G55" i="60"/>
  <c r="F55" i="60"/>
  <c r="A54" i="60"/>
  <c r="E4" i="56"/>
  <c r="D4" i="56"/>
  <c r="A3" i="56"/>
  <c r="I2" i="55" l="1"/>
  <c r="P2" i="55" s="1"/>
  <c r="M2" i="54"/>
  <c r="R2" i="53"/>
  <c r="M2" i="53"/>
  <c r="J2" i="53"/>
  <c r="O2" i="53" s="1"/>
  <c r="U2" i="53" s="1"/>
  <c r="C63" i="35"/>
  <c r="J2" i="52"/>
  <c r="F3" i="51"/>
  <c r="D4" i="50"/>
  <c r="H3" i="49"/>
  <c r="D3" i="49"/>
  <c r="G3" i="51"/>
  <c r="A2" i="51"/>
  <c r="E4" i="50"/>
  <c r="E3" i="49"/>
  <c r="I3" i="49" s="1"/>
  <c r="A3" i="50"/>
  <c r="A2" i="49"/>
  <c r="F2" i="49" s="1"/>
  <c r="F113" i="58" l="1"/>
  <c r="E113" i="58"/>
  <c r="F60" i="58"/>
  <c r="F8" i="58"/>
  <c r="A3" i="33"/>
  <c r="D4" i="33"/>
  <c r="E4" i="33"/>
  <c r="H2" i="19"/>
  <c r="D166" i="47" l="1"/>
  <c r="E166" i="47"/>
  <c r="F166" i="47"/>
  <c r="G166" i="47"/>
  <c r="H166" i="47"/>
  <c r="L127" i="47"/>
  <c r="J127" i="47"/>
  <c r="H127" i="47"/>
  <c r="G127" i="47"/>
  <c r="F127" i="47"/>
  <c r="E127" i="47"/>
  <c r="D127" i="47"/>
  <c r="M131" i="47" l="1"/>
  <c r="M132" i="47"/>
  <c r="M133" i="47"/>
  <c r="M134" i="47"/>
  <c r="M135" i="47"/>
  <c r="M136" i="47"/>
  <c r="M137" i="47"/>
  <c r="M138" i="47"/>
  <c r="M139" i="47"/>
  <c r="M140" i="47"/>
  <c r="M141" i="47"/>
  <c r="M142" i="47"/>
  <c r="M143" i="47"/>
  <c r="M144" i="47"/>
  <c r="M145" i="47"/>
  <c r="M146" i="47"/>
  <c r="M147" i="47"/>
  <c r="M148" i="47"/>
  <c r="M149" i="47"/>
  <c r="M150" i="47"/>
  <c r="M151" i="47"/>
  <c r="M152" i="47"/>
  <c r="M130" i="47"/>
  <c r="M78" i="47"/>
  <c r="M79" i="47"/>
  <c r="M80" i="47"/>
  <c r="M81" i="47"/>
  <c r="M82" i="47"/>
  <c r="M83" i="47"/>
  <c r="M84" i="47"/>
  <c r="M85" i="47"/>
  <c r="M86" i="47"/>
  <c r="M87" i="47"/>
  <c r="M88" i="47"/>
  <c r="M89" i="47"/>
  <c r="M90" i="47"/>
  <c r="M91" i="47"/>
  <c r="M92" i="47"/>
  <c r="M93" i="47"/>
  <c r="M94" i="47"/>
  <c r="M95" i="47"/>
  <c r="M96" i="47"/>
  <c r="M97" i="47"/>
  <c r="M98" i="47"/>
  <c r="M99" i="47"/>
  <c r="M100" i="47"/>
  <c r="M101" i="47"/>
  <c r="M102" i="47"/>
  <c r="M103" i="47"/>
  <c r="M104" i="47"/>
  <c r="M105" i="47"/>
  <c r="M106" i="47"/>
  <c r="M107" i="47"/>
  <c r="M108" i="47"/>
  <c r="M109" i="47"/>
  <c r="M110" i="47"/>
  <c r="M111" i="47"/>
  <c r="M77" i="47"/>
  <c r="M76" i="47"/>
  <c r="M112" i="47"/>
  <c r="M113" i="47"/>
  <c r="M114" i="47"/>
  <c r="M115" i="47"/>
  <c r="M116" i="47"/>
  <c r="M117" i="47"/>
  <c r="M118" i="47"/>
  <c r="M119" i="47"/>
  <c r="M120" i="47"/>
  <c r="M121" i="47"/>
  <c r="M122" i="47"/>
  <c r="M123" i="47"/>
  <c r="M124" i="47"/>
  <c r="M125" i="47"/>
  <c r="M127" i="47" l="1"/>
  <c r="E20" i="62"/>
  <c r="F82" i="58" l="1"/>
  <c r="F115" i="58" s="1"/>
  <c r="E82" i="58"/>
  <c r="E115" i="58" s="1"/>
  <c r="F37" i="17" l="1"/>
  <c r="B67" i="17"/>
  <c r="G68" i="17"/>
  <c r="H68" i="17"/>
  <c r="C67" i="16"/>
  <c r="L39" i="53" l="1"/>
  <c r="F40" i="27" l="1"/>
  <c r="F36" i="27"/>
  <c r="F37" i="27"/>
  <c r="F58" i="38" l="1"/>
  <c r="F40" i="38"/>
  <c r="H31" i="14"/>
  <c r="D66" i="15"/>
  <c r="J4" i="18"/>
  <c r="D4" i="18"/>
  <c r="E4" i="18"/>
  <c r="A3" i="18"/>
  <c r="G3" i="18"/>
  <c r="B195" i="13" l="1"/>
  <c r="G196" i="13"/>
  <c r="H196" i="13"/>
  <c r="P42" i="42"/>
  <c r="Q42" i="42" s="1"/>
  <c r="P43" i="42"/>
  <c r="Q43" i="42" s="1"/>
  <c r="P44" i="42"/>
  <c r="Q44" i="42" s="1"/>
  <c r="P45" i="42"/>
  <c r="Q45" i="42" s="1"/>
  <c r="P46" i="42"/>
  <c r="Q46" i="42" s="1"/>
  <c r="P47" i="42"/>
  <c r="Q47" i="42" s="1"/>
  <c r="P48" i="42"/>
  <c r="Q48" i="42" s="1"/>
  <c r="P28" i="42"/>
  <c r="Q28" i="42" s="1"/>
  <c r="P29" i="42"/>
  <c r="Q29" i="42" s="1"/>
  <c r="P30" i="42"/>
  <c r="Q30" i="42" s="1"/>
  <c r="P31" i="42"/>
  <c r="Q31" i="42" s="1"/>
  <c r="P32" i="42"/>
  <c r="Q32" i="42" s="1"/>
  <c r="P33" i="42"/>
  <c r="Q33" i="42" s="1"/>
  <c r="P34" i="42"/>
  <c r="Q34" i="42" s="1"/>
  <c r="P35" i="42"/>
  <c r="Q35" i="42" s="1"/>
  <c r="P36" i="42"/>
  <c r="Q36" i="42" s="1"/>
  <c r="P37" i="42"/>
  <c r="Q37" i="42" s="1"/>
  <c r="P38" i="42"/>
  <c r="Q38" i="42" s="1"/>
  <c r="P39" i="42"/>
  <c r="Q39" i="42" s="1"/>
  <c r="P27" i="42"/>
  <c r="Q27" i="42" s="1"/>
  <c r="P23" i="42"/>
  <c r="Q23" i="42" s="1"/>
  <c r="P22" i="42"/>
  <c r="Q22" i="42" s="1"/>
  <c r="P21" i="42"/>
  <c r="Q21" i="42" s="1"/>
  <c r="G94" i="42"/>
  <c r="G80" i="42" l="1"/>
  <c r="G79" i="42"/>
  <c r="F79" i="42"/>
  <c r="N41" i="52" l="1"/>
  <c r="J120" i="54"/>
  <c r="J54" i="54" s="1"/>
  <c r="O54" i="54"/>
  <c r="N95" i="54"/>
  <c r="N120" i="54" s="1"/>
  <c r="N54" i="54" s="1"/>
  <c r="F32" i="80" l="1"/>
  <c r="E32" i="80"/>
  <c r="F27" i="80"/>
  <c r="E27" i="80"/>
  <c r="F22" i="80"/>
  <c r="E22" i="80"/>
  <c r="D110" i="64"/>
  <c r="D109" i="64"/>
  <c r="D108" i="64"/>
  <c r="E106" i="64"/>
  <c r="D106" i="64"/>
  <c r="E97" i="64"/>
  <c r="D97" i="64"/>
  <c r="D54" i="64"/>
  <c r="D24" i="64"/>
  <c r="E187" i="61" l="1"/>
  <c r="E155" i="61"/>
  <c r="E59" i="65" l="1"/>
  <c r="G30" i="65"/>
  <c r="F40" i="65"/>
  <c r="E40" i="65"/>
  <c r="D40" i="65"/>
  <c r="C40" i="65"/>
  <c r="G39" i="65"/>
  <c r="G23" i="65"/>
  <c r="D24" i="65"/>
  <c r="J183" i="63" l="1"/>
  <c r="J182" i="63"/>
  <c r="J181" i="63"/>
  <c r="J180" i="63"/>
  <c r="J174" i="63"/>
  <c r="J173" i="63"/>
  <c r="J172" i="63"/>
  <c r="J171" i="63"/>
  <c r="J170" i="63"/>
  <c r="J169" i="63"/>
  <c r="J166" i="63"/>
  <c r="J165" i="63"/>
  <c r="J164" i="63"/>
  <c r="J163" i="63"/>
  <c r="J160" i="63"/>
  <c r="J159" i="63"/>
  <c r="J158" i="63"/>
  <c r="J157" i="63"/>
  <c r="J156" i="63"/>
  <c r="J155" i="63"/>
  <c r="J154" i="63"/>
  <c r="J150" i="63"/>
  <c r="J149" i="63"/>
  <c r="J91" i="63"/>
  <c r="J90" i="63"/>
  <c r="J89" i="63"/>
  <c r="J86" i="63"/>
  <c r="J85" i="63"/>
  <c r="J69" i="63"/>
  <c r="J68" i="63"/>
  <c r="J67" i="63"/>
  <c r="J66" i="63"/>
  <c r="J65" i="63"/>
  <c r="J64" i="63"/>
  <c r="J63" i="63"/>
  <c r="J62" i="63"/>
  <c r="J61" i="63"/>
  <c r="J60" i="63"/>
  <c r="J59" i="63"/>
  <c r="J56" i="63"/>
  <c r="J55" i="63"/>
  <c r="J54" i="63"/>
  <c r="J53" i="63"/>
  <c r="J52" i="63"/>
  <c r="J51" i="63"/>
  <c r="J50" i="63"/>
  <c r="J49" i="63"/>
  <c r="J48" i="63"/>
  <c r="J47" i="63"/>
  <c r="J46" i="63"/>
  <c r="J45" i="63"/>
  <c r="J44" i="63"/>
  <c r="J43" i="63"/>
  <c r="J42" i="63"/>
  <c r="J41" i="63"/>
  <c r="J40" i="63"/>
  <c r="J37" i="63"/>
  <c r="J36" i="63"/>
  <c r="J35" i="63"/>
  <c r="J32" i="63"/>
  <c r="J31" i="63"/>
  <c r="J202" i="63" l="1"/>
  <c r="H187" i="63"/>
  <c r="H202" i="63" s="1"/>
  <c r="J35" i="72" l="1"/>
  <c r="H35" i="72"/>
  <c r="E35" i="72"/>
  <c r="J34" i="72"/>
  <c r="H34" i="72"/>
  <c r="E34" i="72"/>
  <c r="J33" i="72"/>
  <c r="H33" i="72"/>
  <c r="E33" i="72"/>
  <c r="J32" i="72"/>
  <c r="H32" i="72"/>
  <c r="E32" i="72"/>
  <c r="G36" i="71"/>
  <c r="D36" i="71"/>
  <c r="G35" i="71"/>
  <c r="D35" i="71"/>
  <c r="G34" i="71"/>
  <c r="C77" i="60" l="1"/>
  <c r="C79" i="60" s="1"/>
  <c r="C73" i="60"/>
  <c r="C72" i="60"/>
  <c r="C71" i="60"/>
  <c r="C70" i="60"/>
  <c r="C69" i="60"/>
  <c r="C68" i="60"/>
  <c r="C67" i="60"/>
  <c r="C66" i="60"/>
  <c r="C65" i="60"/>
  <c r="C64" i="60"/>
  <c r="C63" i="60"/>
  <c r="C62" i="60"/>
  <c r="C45" i="60"/>
  <c r="C44" i="60"/>
  <c r="C43" i="60"/>
  <c r="C42" i="60"/>
  <c r="C41" i="60"/>
  <c r="C40" i="60"/>
  <c r="C39" i="60"/>
  <c r="C38" i="60"/>
  <c r="C37" i="60"/>
  <c r="C36" i="60"/>
  <c r="C32" i="60"/>
  <c r="C31" i="60"/>
  <c r="C30" i="60"/>
  <c r="C29" i="60"/>
  <c r="C28" i="60"/>
  <c r="C27" i="60"/>
  <c r="C26" i="60"/>
  <c r="C25" i="60"/>
  <c r="C24" i="60"/>
  <c r="C20" i="60"/>
  <c r="C19" i="60"/>
  <c r="C18" i="60"/>
  <c r="C17" i="60"/>
  <c r="C16" i="60"/>
  <c r="C15" i="60"/>
  <c r="C14" i="60"/>
  <c r="C13" i="60"/>
  <c r="C12" i="60"/>
  <c r="C11" i="60"/>
  <c r="C10" i="60"/>
  <c r="C34" i="60" l="1"/>
  <c r="C22" i="60"/>
  <c r="C47" i="60"/>
  <c r="C75" i="60"/>
  <c r="K176" i="63"/>
  <c r="K202" i="63" s="1"/>
  <c r="E3" i="63"/>
  <c r="E139" i="63" s="1"/>
  <c r="D3" i="63"/>
  <c r="D139" i="63" s="1"/>
  <c r="G176" i="63"/>
  <c r="G202" i="63" s="1"/>
  <c r="K136" i="63"/>
  <c r="J71" i="63"/>
  <c r="J136" i="63" s="1"/>
  <c r="H71" i="63"/>
  <c r="H136" i="63" s="1"/>
  <c r="G71" i="63"/>
  <c r="G136" i="63" s="1"/>
  <c r="C81" i="60" l="1"/>
  <c r="D76" i="63"/>
  <c r="K3" i="63"/>
  <c r="E76" i="63"/>
  <c r="G79" i="27"/>
  <c r="K139" i="63" l="1"/>
  <c r="K76" i="63"/>
  <c r="J139" i="63"/>
  <c r="J76" i="63"/>
  <c r="G48" i="24"/>
  <c r="D48" i="24"/>
  <c r="G55" i="24"/>
  <c r="D55" i="24"/>
  <c r="G44" i="24"/>
  <c r="D44" i="24"/>
  <c r="D32" i="24"/>
  <c r="D25" i="24"/>
  <c r="D24" i="24"/>
  <c r="D23" i="24"/>
  <c r="D22" i="24"/>
  <c r="D21" i="24"/>
  <c r="D20" i="24"/>
  <c r="D19" i="24"/>
  <c r="D18" i="24"/>
  <c r="D17" i="24"/>
  <c r="D16" i="24"/>
  <c r="G56" i="24" l="1"/>
  <c r="F221" i="36"/>
  <c r="E221" i="36"/>
  <c r="F186" i="36"/>
  <c r="E186" i="36"/>
  <c r="A186" i="36"/>
  <c r="F167" i="36"/>
  <c r="E167" i="36"/>
  <c r="F127" i="36"/>
  <c r="E127" i="36"/>
  <c r="A127" i="36"/>
  <c r="F106" i="36"/>
  <c r="E106" i="36"/>
  <c r="K13" i="51" l="1"/>
  <c r="D63" i="51"/>
  <c r="C63" i="51"/>
  <c r="D56" i="51"/>
  <c r="E56" i="51"/>
  <c r="C56" i="51"/>
  <c r="D53" i="51"/>
  <c r="E53" i="51"/>
  <c r="C53" i="51"/>
  <c r="D43" i="51"/>
  <c r="E43" i="51"/>
  <c r="C43" i="51"/>
  <c r="D39" i="51"/>
  <c r="E39" i="51"/>
  <c r="C39" i="51"/>
  <c r="D28" i="51"/>
  <c r="E28" i="51"/>
  <c r="C28" i="51"/>
  <c r="E62" i="51" l="1"/>
  <c r="D62" i="51"/>
  <c r="C62" i="51"/>
  <c r="I47" i="14" l="1"/>
  <c r="C385" i="83" l="1"/>
  <c r="C370" i="83"/>
  <c r="D55" i="49" l="1"/>
  <c r="D59" i="49" s="1"/>
  <c r="C355" i="83" s="1"/>
  <c r="D32" i="49"/>
  <c r="D34" i="49" s="1"/>
  <c r="D36" i="49" s="1"/>
  <c r="C354" i="83"/>
  <c r="I55" i="49"/>
  <c r="H55" i="49"/>
  <c r="G55" i="49"/>
  <c r="F55" i="49"/>
  <c r="E55" i="49"/>
  <c r="E59" i="49" s="1"/>
  <c r="D60" i="49" l="1"/>
  <c r="V47" i="14" l="1"/>
  <c r="U47" i="14"/>
  <c r="T47" i="14"/>
  <c r="S47" i="14"/>
  <c r="R47" i="14"/>
  <c r="R49" i="14" s="1"/>
  <c r="Q47" i="14"/>
  <c r="N47" i="14"/>
  <c r="M47" i="14"/>
  <c r="L47" i="14"/>
  <c r="K47" i="14"/>
  <c r="J47" i="14"/>
  <c r="C127" i="83" l="1"/>
  <c r="C126" i="83"/>
  <c r="C63" i="83"/>
  <c r="C62" i="83"/>
  <c r="C384" i="83" l="1"/>
  <c r="C383" i="83"/>
  <c r="C382" i="83"/>
  <c r="C380" i="83"/>
  <c r="C378" i="83"/>
  <c r="C377" i="83"/>
  <c r="C376" i="83"/>
  <c r="C375" i="83"/>
  <c r="C369" i="83"/>
  <c r="C368" i="83"/>
  <c r="C367" i="83"/>
  <c r="C365" i="83"/>
  <c r="C363" i="83"/>
  <c r="C362" i="83"/>
  <c r="C361" i="83"/>
  <c r="C360" i="83"/>
  <c r="C353" i="83"/>
  <c r="C352" i="83"/>
  <c r="C351" i="83"/>
  <c r="C396" i="83" l="1"/>
  <c r="C391" i="83"/>
  <c r="C379" i="83"/>
  <c r="C386" i="83" s="1"/>
  <c r="C364" i="83"/>
  <c r="C371" i="83" s="1"/>
  <c r="E43" i="59" l="1"/>
  <c r="K18" i="18" l="1"/>
  <c r="D36" i="64" l="1"/>
  <c r="D34" i="64"/>
  <c r="D35" i="64"/>
  <c r="C349" i="83"/>
  <c r="C347" i="83"/>
  <c r="C346" i="83"/>
  <c r="C345" i="83"/>
  <c r="C344" i="83"/>
  <c r="I32" i="49"/>
  <c r="I34" i="49" s="1"/>
  <c r="I36" i="49" s="1"/>
  <c r="H32" i="49"/>
  <c r="G32" i="49"/>
  <c r="F32" i="49"/>
  <c r="E32" i="49"/>
  <c r="C254" i="83"/>
  <c r="C253" i="83"/>
  <c r="C252" i="83"/>
  <c r="C247" i="83"/>
  <c r="C246" i="83"/>
  <c r="C245" i="83"/>
  <c r="C244" i="83"/>
  <c r="C243" i="83"/>
  <c r="C238" i="83"/>
  <c r="C237" i="83"/>
  <c r="C232" i="83"/>
  <c r="C233" i="83"/>
  <c r="C231" i="83"/>
  <c r="C223" i="83"/>
  <c r="C224" i="83"/>
  <c r="C225" i="83"/>
  <c r="C226" i="83"/>
  <c r="C227" i="83"/>
  <c r="C222" i="83"/>
  <c r="C221" i="83"/>
  <c r="C220" i="83"/>
  <c r="C199" i="83"/>
  <c r="C190" i="83"/>
  <c r="C176" i="83"/>
  <c r="C167" i="83"/>
  <c r="C147" i="83"/>
  <c r="C148" i="83"/>
  <c r="C146" i="83"/>
  <c r="C101" i="83"/>
  <c r="H65" i="13"/>
  <c r="C41" i="83"/>
  <c r="C40" i="83"/>
  <c r="J123" i="72"/>
  <c r="L123" i="72"/>
  <c r="H123" i="72"/>
  <c r="L109" i="72"/>
  <c r="J109" i="72"/>
  <c r="H109" i="72"/>
  <c r="H38" i="72"/>
  <c r="E109" i="72"/>
  <c r="C109" i="72"/>
  <c r="E123" i="72"/>
  <c r="C123" i="72"/>
  <c r="C38" i="72"/>
  <c r="C149" i="83" l="1"/>
  <c r="C397" i="83"/>
  <c r="C395" i="83"/>
  <c r="C348" i="83"/>
  <c r="C356" i="83" s="1"/>
  <c r="C392" i="83"/>
  <c r="C390" i="83"/>
  <c r="C255" i="83"/>
  <c r="C248" i="83"/>
  <c r="N2" i="55"/>
  <c r="F2" i="55"/>
  <c r="Q25" i="53"/>
  <c r="Q18" i="53"/>
  <c r="Q40" i="53"/>
  <c r="A2" i="29"/>
  <c r="A2" i="26"/>
  <c r="F3" i="26"/>
  <c r="G3" i="26"/>
  <c r="E56" i="26"/>
  <c r="F55" i="26" s="1"/>
  <c r="A73" i="26"/>
  <c r="F73" i="26"/>
  <c r="G73" i="26"/>
  <c r="E134" i="51"/>
  <c r="D134" i="51"/>
  <c r="C134" i="51"/>
  <c r="G133" i="51"/>
  <c r="F133" i="51"/>
  <c r="G132" i="51"/>
  <c r="F132" i="51"/>
  <c r="G131" i="51"/>
  <c r="F131" i="51"/>
  <c r="G130" i="51"/>
  <c r="F130" i="51"/>
  <c r="G129" i="51"/>
  <c r="F129" i="51"/>
  <c r="G128" i="51"/>
  <c r="F128" i="51"/>
  <c r="G127" i="51"/>
  <c r="F127" i="51"/>
  <c r="G126" i="51"/>
  <c r="F126" i="51"/>
  <c r="G125" i="51"/>
  <c r="F125" i="51"/>
  <c r="G124" i="51"/>
  <c r="F124" i="51"/>
  <c r="G123" i="51"/>
  <c r="F123" i="51"/>
  <c r="G122" i="51"/>
  <c r="F122" i="51"/>
  <c r="G121" i="51"/>
  <c r="F121" i="51"/>
  <c r="A121" i="51"/>
  <c r="A122" i="51" s="1"/>
  <c r="A123" i="51" s="1"/>
  <c r="A124" i="51" s="1"/>
  <c r="A125" i="51" s="1"/>
  <c r="A126" i="51" s="1"/>
  <c r="A127" i="51" s="1"/>
  <c r="A128" i="51" s="1"/>
  <c r="A129" i="51" s="1"/>
  <c r="A130" i="51" s="1"/>
  <c r="A131" i="51" s="1"/>
  <c r="A132" i="51" s="1"/>
  <c r="A133" i="51" s="1"/>
  <c r="A134" i="51" s="1"/>
  <c r="G120" i="51"/>
  <c r="F120" i="51"/>
  <c r="G119" i="51"/>
  <c r="F119" i="51"/>
  <c r="G118" i="51"/>
  <c r="F118" i="51"/>
  <c r="G117" i="51"/>
  <c r="F117" i="51"/>
  <c r="G116" i="51"/>
  <c r="F116" i="51"/>
  <c r="G115" i="51"/>
  <c r="F115" i="51"/>
  <c r="G114" i="51"/>
  <c r="F114" i="51"/>
  <c r="G113" i="51"/>
  <c r="F113" i="51"/>
  <c r="G112" i="51"/>
  <c r="F112" i="51"/>
  <c r="G111" i="51"/>
  <c r="F111" i="51"/>
  <c r="G110" i="51"/>
  <c r="F110" i="51"/>
  <c r="G109" i="51"/>
  <c r="F109" i="51"/>
  <c r="G108" i="51"/>
  <c r="F108" i="51"/>
  <c r="G107" i="51"/>
  <c r="F107" i="51"/>
  <c r="G106" i="51"/>
  <c r="F106" i="51"/>
  <c r="G105" i="51"/>
  <c r="F105" i="51"/>
  <c r="G104" i="51"/>
  <c r="F104" i="51"/>
  <c r="G103" i="51"/>
  <c r="F103" i="51"/>
  <c r="G102" i="51"/>
  <c r="F102" i="51"/>
  <c r="G101" i="51"/>
  <c r="F101" i="51"/>
  <c r="G100" i="51"/>
  <c r="F100" i="51"/>
  <c r="G99" i="51"/>
  <c r="F99" i="51"/>
  <c r="G98" i="51"/>
  <c r="F98" i="51"/>
  <c r="G97" i="51"/>
  <c r="F97" i="51"/>
  <c r="G96" i="51"/>
  <c r="F96" i="51"/>
  <c r="G95" i="51"/>
  <c r="F95" i="51"/>
  <c r="G94" i="51"/>
  <c r="F94" i="51"/>
  <c r="G93" i="51"/>
  <c r="F93" i="51"/>
  <c r="G92" i="51"/>
  <c r="F92" i="51"/>
  <c r="G91" i="51"/>
  <c r="F91" i="51"/>
  <c r="G90" i="51"/>
  <c r="F90" i="51"/>
  <c r="G89" i="51"/>
  <c r="F89" i="51"/>
  <c r="G88" i="51"/>
  <c r="F88" i="51"/>
  <c r="G87" i="51"/>
  <c r="F87" i="51"/>
  <c r="G86" i="51"/>
  <c r="F86" i="51"/>
  <c r="G85" i="51"/>
  <c r="F85" i="51"/>
  <c r="G84" i="51"/>
  <c r="F84" i="51"/>
  <c r="G83" i="51"/>
  <c r="F83" i="51"/>
  <c r="G82" i="51"/>
  <c r="F82" i="51"/>
  <c r="G81" i="51"/>
  <c r="F81" i="51"/>
  <c r="A81" i="51"/>
  <c r="A82" i="51" s="1"/>
  <c r="A83" i="51" s="1"/>
  <c r="A84" i="51" s="1"/>
  <c r="A85" i="51" s="1"/>
  <c r="A86" i="51" s="1"/>
  <c r="A87" i="51" s="1"/>
  <c r="A88" i="51" s="1"/>
  <c r="A89" i="51" s="1"/>
  <c r="A90" i="51" s="1"/>
  <c r="A91" i="51" s="1"/>
  <c r="A92" i="51" s="1"/>
  <c r="A93" i="51" s="1"/>
  <c r="A94" i="51" s="1"/>
  <c r="A95" i="51" s="1"/>
  <c r="A96" i="51" s="1"/>
  <c r="A97" i="51" s="1"/>
  <c r="A98" i="51" s="1"/>
  <c r="A99" i="51" s="1"/>
  <c r="A100" i="51" s="1"/>
  <c r="A101" i="51" s="1"/>
  <c r="A102" i="51" s="1"/>
  <c r="A103" i="51" s="1"/>
  <c r="G80" i="51"/>
  <c r="F80" i="51"/>
  <c r="G63" i="51"/>
  <c r="F63" i="51"/>
  <c r="E64" i="51"/>
  <c r="G61" i="51"/>
  <c r="F61" i="51"/>
  <c r="G60" i="51"/>
  <c r="F60" i="51"/>
  <c r="G59" i="51"/>
  <c r="F59" i="51"/>
  <c r="G58" i="51"/>
  <c r="F58" i="51"/>
  <c r="G57" i="51"/>
  <c r="F57" i="51"/>
  <c r="G56" i="51"/>
  <c r="F56" i="51"/>
  <c r="G55" i="51"/>
  <c r="F55" i="51"/>
  <c r="G54" i="51"/>
  <c r="F54" i="51"/>
  <c r="G53" i="51"/>
  <c r="F53" i="51"/>
  <c r="G52" i="51"/>
  <c r="F52" i="51"/>
  <c r="G51" i="51"/>
  <c r="F51" i="51"/>
  <c r="G50" i="51"/>
  <c r="F50" i="51"/>
  <c r="G49" i="51"/>
  <c r="F49" i="51"/>
  <c r="G48" i="51"/>
  <c r="F48" i="51"/>
  <c r="G47" i="51"/>
  <c r="F47" i="51"/>
  <c r="G46" i="51"/>
  <c r="F46" i="51"/>
  <c r="G45" i="51"/>
  <c r="F45" i="51"/>
  <c r="G44" i="51"/>
  <c r="F44" i="51"/>
  <c r="G43" i="51"/>
  <c r="F43" i="51"/>
  <c r="G42" i="51"/>
  <c r="F42" i="51"/>
  <c r="G41" i="51"/>
  <c r="F41" i="51"/>
  <c r="G40" i="51"/>
  <c r="F40" i="51"/>
  <c r="G39" i="51"/>
  <c r="F39" i="51"/>
  <c r="G38" i="51"/>
  <c r="F38" i="51"/>
  <c r="G37" i="51"/>
  <c r="F37" i="51"/>
  <c r="G36" i="51"/>
  <c r="F36" i="51"/>
  <c r="G35" i="51"/>
  <c r="F35" i="51"/>
  <c r="G34" i="51"/>
  <c r="F34" i="51"/>
  <c r="G33" i="51"/>
  <c r="F33" i="51"/>
  <c r="G32" i="51"/>
  <c r="F32" i="51"/>
  <c r="G31" i="51"/>
  <c r="F31" i="51"/>
  <c r="G30" i="51"/>
  <c r="F30" i="51"/>
  <c r="G29" i="51"/>
  <c r="F29" i="51"/>
  <c r="G28" i="51"/>
  <c r="F28" i="51"/>
  <c r="G27" i="51"/>
  <c r="F27" i="51"/>
  <c r="G26" i="51"/>
  <c r="F26" i="51"/>
  <c r="G25" i="51"/>
  <c r="F25" i="51"/>
  <c r="G24" i="51"/>
  <c r="F24" i="51"/>
  <c r="G23" i="51"/>
  <c r="F23" i="51"/>
  <c r="A23" i="51"/>
  <c r="A24" i="51" s="1"/>
  <c r="A25" i="51" s="1"/>
  <c r="A26" i="51" s="1"/>
  <c r="A27" i="51" s="1"/>
  <c r="A28" i="51" s="1"/>
  <c r="A29" i="51" s="1"/>
  <c r="A30" i="51" s="1"/>
  <c r="A31" i="51" s="1"/>
  <c r="A32" i="51" s="1"/>
  <c r="A33" i="51" s="1"/>
  <c r="A34" i="51" s="1"/>
  <c r="A35" i="51" s="1"/>
  <c r="A36" i="51" s="1"/>
  <c r="A37" i="51" s="1"/>
  <c r="A38" i="51" s="1"/>
  <c r="A39" i="51" s="1"/>
  <c r="A40" i="51" s="1"/>
  <c r="A41" i="51" s="1"/>
  <c r="A42" i="51" s="1"/>
  <c r="A43" i="51" s="1"/>
  <c r="A44" i="51" s="1"/>
  <c r="A45" i="51" s="1"/>
  <c r="A46" i="51" s="1"/>
  <c r="A47" i="51" s="1"/>
  <c r="A48" i="51" s="1"/>
  <c r="A49" i="51" s="1"/>
  <c r="A50" i="51" s="1"/>
  <c r="A51" i="51" s="1"/>
  <c r="A52" i="51" s="1"/>
  <c r="A53" i="51" s="1"/>
  <c r="A54" i="51" s="1"/>
  <c r="A55" i="51" s="1"/>
  <c r="A56" i="51" s="1"/>
  <c r="A57" i="51" s="1"/>
  <c r="A58" i="51" s="1"/>
  <c r="A59" i="51" s="1"/>
  <c r="A60" i="51" s="1"/>
  <c r="A61" i="51" s="1"/>
  <c r="A62" i="51" s="1"/>
  <c r="A63" i="51" s="1"/>
  <c r="A64" i="51" s="1"/>
  <c r="G22" i="51"/>
  <c r="F22" i="51"/>
  <c r="G34" i="49"/>
  <c r="G36" i="49" s="1"/>
  <c r="F34" i="49"/>
  <c r="F36" i="49" s="1"/>
  <c r="H34" i="49"/>
  <c r="H36" i="49" s="1"/>
  <c r="E34" i="49"/>
  <c r="E36" i="49" s="1"/>
  <c r="E60" i="49" s="1"/>
  <c r="F54" i="26" l="1"/>
  <c r="F134" i="51"/>
  <c r="F62" i="51"/>
  <c r="G134" i="51"/>
  <c r="G62" i="51"/>
  <c r="C64" i="51"/>
  <c r="F64" i="51" s="1"/>
  <c r="F53" i="26"/>
  <c r="Q26" i="53"/>
  <c r="D64" i="51"/>
  <c r="F56" i="26" l="1"/>
  <c r="G64" i="51"/>
  <c r="E125" i="64"/>
  <c r="D125" i="64"/>
  <c r="F124" i="64"/>
  <c r="F123" i="64"/>
  <c r="F122" i="64"/>
  <c r="F121" i="64"/>
  <c r="F120" i="64"/>
  <c r="F119" i="64"/>
  <c r="F118" i="64"/>
  <c r="F117" i="64"/>
  <c r="F116" i="64"/>
  <c r="F115" i="64"/>
  <c r="F114" i="64"/>
  <c r="F113" i="64"/>
  <c r="F112" i="64"/>
  <c r="F111" i="64"/>
  <c r="F110" i="64"/>
  <c r="F109" i="64"/>
  <c r="F108" i="64"/>
  <c r="F107" i="64"/>
  <c r="F106" i="64"/>
  <c r="F105" i="64"/>
  <c r="E103" i="64"/>
  <c r="D103" i="64"/>
  <c r="F102" i="64"/>
  <c r="F101" i="64"/>
  <c r="F100" i="64"/>
  <c r="E98" i="64"/>
  <c r="D98" i="64"/>
  <c r="F97" i="64"/>
  <c r="F96" i="64"/>
  <c r="F95" i="64"/>
  <c r="E92" i="64"/>
  <c r="F91" i="64"/>
  <c r="F90" i="64"/>
  <c r="D88" i="64"/>
  <c r="D87" i="64"/>
  <c r="D86" i="64"/>
  <c r="D85" i="64"/>
  <c r="D84" i="64"/>
  <c r="D83" i="64"/>
  <c r="D82" i="64"/>
  <c r="D80" i="64"/>
  <c r="D79" i="64"/>
  <c r="D77" i="64"/>
  <c r="F69" i="64"/>
  <c r="E69" i="64"/>
  <c r="A68" i="64"/>
  <c r="D64" i="64"/>
  <c r="D55" i="64"/>
  <c r="D41" i="64"/>
  <c r="D40" i="64"/>
  <c r="D39" i="64"/>
  <c r="D38" i="64"/>
  <c r="D37" i="64"/>
  <c r="D32" i="64"/>
  <c r="D25" i="64"/>
  <c r="F3" i="64"/>
  <c r="E3" i="64"/>
  <c r="A2" i="64"/>
  <c r="G43" i="59"/>
  <c r="F43" i="59"/>
  <c r="H42" i="59"/>
  <c r="H41" i="59"/>
  <c r="H40" i="59"/>
  <c r="H39" i="59"/>
  <c r="H38" i="59"/>
  <c r="H37" i="59"/>
  <c r="H36" i="59"/>
  <c r="H35" i="59"/>
  <c r="H34" i="59"/>
  <c r="H33" i="59"/>
  <c r="H32" i="59"/>
  <c r="H3" i="59"/>
  <c r="G3" i="59"/>
  <c r="A2" i="59"/>
  <c r="H125" i="57"/>
  <c r="G125" i="57"/>
  <c r="F125" i="57"/>
  <c r="E125" i="57"/>
  <c r="D125" i="57"/>
  <c r="I124" i="57"/>
  <c r="I123" i="57"/>
  <c r="I122" i="57"/>
  <c r="I121" i="57"/>
  <c r="I120" i="57"/>
  <c r="I119" i="57"/>
  <c r="I118" i="57"/>
  <c r="I117" i="57"/>
  <c r="I116" i="57"/>
  <c r="I115" i="57"/>
  <c r="I114" i="57"/>
  <c r="I113" i="57"/>
  <c r="I112" i="57"/>
  <c r="I111" i="57"/>
  <c r="I110" i="57"/>
  <c r="I109" i="57"/>
  <c r="I108" i="57"/>
  <c r="I107" i="57"/>
  <c r="I106" i="57"/>
  <c r="I105" i="57"/>
  <c r="I104" i="57"/>
  <c r="I103" i="57"/>
  <c r="I102" i="57"/>
  <c r="I101" i="57"/>
  <c r="I100" i="57"/>
  <c r="I99" i="57"/>
  <c r="I98" i="57"/>
  <c r="I97" i="57"/>
  <c r="I96" i="57"/>
  <c r="I95" i="57"/>
  <c r="I94" i="57"/>
  <c r="I93" i="57"/>
  <c r="I92" i="57"/>
  <c r="I91" i="57"/>
  <c r="I90" i="57"/>
  <c r="I89" i="57"/>
  <c r="I88" i="57"/>
  <c r="I87" i="57"/>
  <c r="I86" i="57"/>
  <c r="I85" i="57"/>
  <c r="I84" i="57"/>
  <c r="I83" i="57"/>
  <c r="I82" i="57"/>
  <c r="I81" i="57"/>
  <c r="I80" i="57"/>
  <c r="I79" i="57"/>
  <c r="I78" i="57"/>
  <c r="I77" i="57"/>
  <c r="H66" i="57"/>
  <c r="G66" i="57"/>
  <c r="A66" i="57"/>
  <c r="H53" i="57"/>
  <c r="G53" i="57"/>
  <c r="F53" i="57"/>
  <c r="E53" i="57"/>
  <c r="D53" i="57"/>
  <c r="I52" i="57"/>
  <c r="I51" i="57"/>
  <c r="I50" i="57"/>
  <c r="I49" i="57"/>
  <c r="I48" i="57"/>
  <c r="I47" i="57"/>
  <c r="I46" i="57"/>
  <c r="I45" i="57"/>
  <c r="I44" i="57"/>
  <c r="I43" i="57"/>
  <c r="I42" i="57"/>
  <c r="I41" i="57"/>
  <c r="I40" i="57"/>
  <c r="I39" i="57"/>
  <c r="I38" i="57"/>
  <c r="H3" i="57"/>
  <c r="G3" i="57"/>
  <c r="A2" i="57"/>
  <c r="F59" i="56"/>
  <c r="E59" i="56"/>
  <c r="Q214" i="55"/>
  <c r="P214" i="55"/>
  <c r="O214" i="55"/>
  <c r="L214" i="55"/>
  <c r="K214" i="55"/>
  <c r="J214" i="55"/>
  <c r="R213" i="55"/>
  <c r="R212" i="55"/>
  <c r="R211" i="55"/>
  <c r="R210" i="55"/>
  <c r="R209" i="55"/>
  <c r="R208" i="55"/>
  <c r="R207" i="55"/>
  <c r="R206" i="55"/>
  <c r="R205" i="55"/>
  <c r="R204" i="55"/>
  <c r="R203" i="55"/>
  <c r="R202" i="55"/>
  <c r="R201" i="55"/>
  <c r="R200" i="55"/>
  <c r="R199" i="55"/>
  <c r="R198" i="55"/>
  <c r="R197" i="55"/>
  <c r="R196" i="55"/>
  <c r="R195" i="55"/>
  <c r="R194" i="55"/>
  <c r="R193" i="55"/>
  <c r="R192" i="55"/>
  <c r="R191" i="55"/>
  <c r="R190" i="55"/>
  <c r="R189" i="55"/>
  <c r="R188" i="55"/>
  <c r="R187" i="55"/>
  <c r="R186" i="55"/>
  <c r="R185" i="55"/>
  <c r="R184" i="55"/>
  <c r="R183" i="55"/>
  <c r="R182" i="55"/>
  <c r="R181" i="55"/>
  <c r="R180" i="55"/>
  <c r="R179" i="55"/>
  <c r="R178" i="55"/>
  <c r="R177" i="55"/>
  <c r="R176" i="55"/>
  <c r="R175" i="55"/>
  <c r="R174" i="55"/>
  <c r="R173" i="55"/>
  <c r="R172" i="55"/>
  <c r="R171" i="55"/>
  <c r="R170" i="55"/>
  <c r="R169" i="55"/>
  <c r="R168" i="55"/>
  <c r="R167" i="55"/>
  <c r="R166" i="55"/>
  <c r="R165" i="55"/>
  <c r="R164" i="55"/>
  <c r="R163" i="55"/>
  <c r="R162" i="55"/>
  <c r="R161" i="55"/>
  <c r="R160" i="55"/>
  <c r="R159" i="55"/>
  <c r="R158" i="55"/>
  <c r="R157" i="55"/>
  <c r="R156" i="55"/>
  <c r="R155" i="55"/>
  <c r="R154" i="55"/>
  <c r="R153" i="55"/>
  <c r="R152" i="55"/>
  <c r="R151" i="55"/>
  <c r="R150" i="55"/>
  <c r="R141" i="55"/>
  <c r="Q141" i="55"/>
  <c r="N141" i="55"/>
  <c r="L141" i="55"/>
  <c r="J141" i="55"/>
  <c r="F141" i="55"/>
  <c r="E141" i="55"/>
  <c r="D141" i="55"/>
  <c r="A141" i="55"/>
  <c r="Q137" i="55"/>
  <c r="P137" i="55"/>
  <c r="O137" i="55"/>
  <c r="L137" i="55"/>
  <c r="K137" i="55"/>
  <c r="J137" i="55"/>
  <c r="R136" i="55"/>
  <c r="R135" i="55"/>
  <c r="R134" i="55"/>
  <c r="R133" i="55"/>
  <c r="R132" i="55"/>
  <c r="R131" i="55"/>
  <c r="R130" i="55"/>
  <c r="R129" i="55"/>
  <c r="R128" i="55"/>
  <c r="R127" i="55"/>
  <c r="R126" i="55"/>
  <c r="R125" i="55"/>
  <c r="R124" i="55"/>
  <c r="R123" i="55"/>
  <c r="R122" i="55"/>
  <c r="R121" i="55"/>
  <c r="R120" i="55"/>
  <c r="R119" i="55"/>
  <c r="R118" i="55"/>
  <c r="R117" i="55"/>
  <c r="R116" i="55"/>
  <c r="R115" i="55"/>
  <c r="R114" i="55"/>
  <c r="R113" i="55"/>
  <c r="R112" i="55"/>
  <c r="R111" i="55"/>
  <c r="R110" i="55"/>
  <c r="R109" i="55"/>
  <c r="R108" i="55"/>
  <c r="R107" i="55"/>
  <c r="R106" i="55"/>
  <c r="R105" i="55"/>
  <c r="R104" i="55"/>
  <c r="R103" i="55"/>
  <c r="R102" i="55"/>
  <c r="R101" i="55"/>
  <c r="R100" i="55"/>
  <c r="R99" i="55"/>
  <c r="R98" i="55"/>
  <c r="R97" i="55"/>
  <c r="R96" i="55"/>
  <c r="R95" i="55"/>
  <c r="R94" i="55"/>
  <c r="R93" i="55"/>
  <c r="R92" i="55"/>
  <c r="R91" i="55"/>
  <c r="R90" i="55"/>
  <c r="R89" i="55"/>
  <c r="R88" i="55"/>
  <c r="R87" i="55"/>
  <c r="R86" i="55"/>
  <c r="R85" i="55"/>
  <c r="R84" i="55"/>
  <c r="R83" i="55"/>
  <c r="R82" i="55"/>
  <c r="R81" i="55"/>
  <c r="R80" i="55"/>
  <c r="R79" i="55"/>
  <c r="R78" i="55"/>
  <c r="R77" i="55"/>
  <c r="R76" i="55"/>
  <c r="R75" i="55"/>
  <c r="R74" i="55"/>
  <c r="R73" i="55"/>
  <c r="R64" i="55"/>
  <c r="Q64" i="55"/>
  <c r="N64" i="55"/>
  <c r="L64" i="55"/>
  <c r="J64" i="55"/>
  <c r="F64" i="55"/>
  <c r="E64" i="55"/>
  <c r="D64" i="55"/>
  <c r="A64" i="55"/>
  <c r="Q47" i="55"/>
  <c r="P47" i="55"/>
  <c r="N47" i="55"/>
  <c r="L47" i="55"/>
  <c r="K47" i="55"/>
  <c r="J47" i="55"/>
  <c r="R46" i="55"/>
  <c r="R45" i="55"/>
  <c r="R44" i="55"/>
  <c r="R43" i="55"/>
  <c r="R42" i="55"/>
  <c r="R41" i="55"/>
  <c r="R40" i="55"/>
  <c r="R39" i="55"/>
  <c r="R38" i="55"/>
  <c r="R37" i="55"/>
  <c r="R36" i="55"/>
  <c r="R35" i="55"/>
  <c r="R34" i="55"/>
  <c r="R33" i="55"/>
  <c r="R32" i="55"/>
  <c r="R31" i="55"/>
  <c r="R3" i="55"/>
  <c r="Q3" i="55"/>
  <c r="L3" i="55"/>
  <c r="J3" i="55"/>
  <c r="E3" i="55"/>
  <c r="D3" i="55"/>
  <c r="A2" i="55"/>
  <c r="O246" i="54"/>
  <c r="N246" i="54"/>
  <c r="M246" i="54"/>
  <c r="L246" i="54"/>
  <c r="K246" i="54"/>
  <c r="J246" i="54"/>
  <c r="P245" i="54"/>
  <c r="P244" i="54"/>
  <c r="P243" i="54"/>
  <c r="P242" i="54"/>
  <c r="P241" i="54"/>
  <c r="P240" i="54"/>
  <c r="P239" i="54"/>
  <c r="P238" i="54"/>
  <c r="P237" i="54"/>
  <c r="P236" i="54"/>
  <c r="P235" i="54"/>
  <c r="P234" i="54"/>
  <c r="P233" i="54"/>
  <c r="P232" i="54"/>
  <c r="P231" i="54"/>
  <c r="P230" i="54"/>
  <c r="P229" i="54"/>
  <c r="P228" i="54"/>
  <c r="P227" i="54"/>
  <c r="P226" i="54"/>
  <c r="P225" i="54"/>
  <c r="P224" i="54"/>
  <c r="P223" i="54"/>
  <c r="P222" i="54"/>
  <c r="P221" i="54"/>
  <c r="P220" i="54"/>
  <c r="P219" i="54"/>
  <c r="P218" i="54"/>
  <c r="P217" i="54"/>
  <c r="P216" i="54"/>
  <c r="P215" i="54"/>
  <c r="P214" i="54"/>
  <c r="P213" i="54"/>
  <c r="P212" i="54"/>
  <c r="P211" i="54"/>
  <c r="P210" i="54"/>
  <c r="P209" i="54"/>
  <c r="P208" i="54"/>
  <c r="P207" i="54"/>
  <c r="P206" i="54"/>
  <c r="P205" i="54"/>
  <c r="P204" i="54"/>
  <c r="P203" i="54"/>
  <c r="P202" i="54"/>
  <c r="P201" i="54"/>
  <c r="P200" i="54"/>
  <c r="P199" i="54"/>
  <c r="P198" i="54"/>
  <c r="P197" i="54"/>
  <c r="P187" i="54"/>
  <c r="O187" i="54"/>
  <c r="I187" i="54"/>
  <c r="G187" i="54"/>
  <c r="E187" i="54"/>
  <c r="A187" i="54"/>
  <c r="O183" i="54"/>
  <c r="N183" i="54"/>
  <c r="M183" i="54"/>
  <c r="L183" i="54"/>
  <c r="K183" i="54"/>
  <c r="J183" i="54"/>
  <c r="P182" i="54"/>
  <c r="P181" i="54"/>
  <c r="P180" i="54"/>
  <c r="P179" i="54"/>
  <c r="P178" i="54"/>
  <c r="P177" i="54"/>
  <c r="P176" i="54"/>
  <c r="P175" i="54"/>
  <c r="P174" i="54"/>
  <c r="P173" i="54"/>
  <c r="P172" i="54"/>
  <c r="P171" i="54"/>
  <c r="P170" i="54"/>
  <c r="P169" i="54"/>
  <c r="P168" i="54"/>
  <c r="P167" i="54"/>
  <c r="P166" i="54"/>
  <c r="P165" i="54"/>
  <c r="P164" i="54"/>
  <c r="P163" i="54"/>
  <c r="P162" i="54"/>
  <c r="P161" i="54"/>
  <c r="P160" i="54"/>
  <c r="P159" i="54"/>
  <c r="P158" i="54"/>
  <c r="P157" i="54"/>
  <c r="P156" i="54"/>
  <c r="P155" i="54"/>
  <c r="P154" i="54"/>
  <c r="P153" i="54"/>
  <c r="P152" i="54"/>
  <c r="P151" i="54"/>
  <c r="P150" i="54"/>
  <c r="P149" i="54"/>
  <c r="P148" i="54"/>
  <c r="P147" i="54"/>
  <c r="P146" i="54"/>
  <c r="P145" i="54"/>
  <c r="P144" i="54"/>
  <c r="P143" i="54"/>
  <c r="P142" i="54"/>
  <c r="P141" i="54"/>
  <c r="P140" i="54"/>
  <c r="P139" i="54"/>
  <c r="P138" i="54"/>
  <c r="P137" i="54"/>
  <c r="P136" i="54"/>
  <c r="P135" i="54"/>
  <c r="P134" i="54"/>
  <c r="P124" i="54"/>
  <c r="O124" i="54"/>
  <c r="I124" i="54"/>
  <c r="G124" i="54"/>
  <c r="E124" i="54"/>
  <c r="A124" i="54"/>
  <c r="O120" i="54"/>
  <c r="M120" i="54"/>
  <c r="L120" i="54"/>
  <c r="K120" i="54"/>
  <c r="P119" i="54"/>
  <c r="P118" i="54"/>
  <c r="P117" i="54"/>
  <c r="P116" i="54"/>
  <c r="P115" i="54"/>
  <c r="P114" i="54"/>
  <c r="P113" i="54"/>
  <c r="P112" i="54"/>
  <c r="P111" i="54"/>
  <c r="P110" i="54"/>
  <c r="P109" i="54"/>
  <c r="P108" i="54"/>
  <c r="P107" i="54"/>
  <c r="P106" i="54"/>
  <c r="P105" i="54"/>
  <c r="P104" i="54"/>
  <c r="P103" i="54"/>
  <c r="P102" i="54"/>
  <c r="P101" i="54"/>
  <c r="P100" i="54"/>
  <c r="P99" i="54"/>
  <c r="P98" i="54"/>
  <c r="P97" i="54"/>
  <c r="P96" i="54"/>
  <c r="P95" i="54"/>
  <c r="P94" i="54"/>
  <c r="P93" i="54"/>
  <c r="P92" i="54"/>
  <c r="P91" i="54"/>
  <c r="P90" i="54"/>
  <c r="P89" i="54"/>
  <c r="P88" i="54"/>
  <c r="P87" i="54"/>
  <c r="P86" i="54"/>
  <c r="P85" i="54"/>
  <c r="P84" i="54"/>
  <c r="P83" i="54"/>
  <c r="P82" i="54"/>
  <c r="P81" i="54"/>
  <c r="P80" i="54"/>
  <c r="P79" i="54"/>
  <c r="P78" i="54"/>
  <c r="P77" i="54"/>
  <c r="P76" i="54"/>
  <c r="P75" i="54"/>
  <c r="P74" i="54"/>
  <c r="P73" i="54"/>
  <c r="P72" i="54"/>
  <c r="P71" i="54"/>
  <c r="P61" i="54"/>
  <c r="O61" i="54"/>
  <c r="I61" i="54"/>
  <c r="G61" i="54"/>
  <c r="E61" i="54"/>
  <c r="A61" i="54"/>
  <c r="O55" i="54"/>
  <c r="N55" i="54"/>
  <c r="M55" i="54"/>
  <c r="L55" i="54"/>
  <c r="K55" i="54"/>
  <c r="J55" i="54"/>
  <c r="P54" i="54"/>
  <c r="P53" i="54"/>
  <c r="P52" i="54"/>
  <c r="P51" i="54"/>
  <c r="P50" i="54"/>
  <c r="P49" i="54"/>
  <c r="P48" i="54"/>
  <c r="P47" i="54"/>
  <c r="P46" i="54"/>
  <c r="P45" i="54"/>
  <c r="P44" i="54"/>
  <c r="P43" i="54"/>
  <c r="P42" i="54"/>
  <c r="P3" i="54"/>
  <c r="O3" i="54"/>
  <c r="G3" i="54"/>
  <c r="E3" i="54"/>
  <c r="I2" i="54"/>
  <c r="A2" i="54"/>
  <c r="Q76" i="53"/>
  <c r="P76" i="53"/>
  <c r="C415" i="83" s="1"/>
  <c r="L72" i="53"/>
  <c r="K72" i="53"/>
  <c r="G70" i="53"/>
  <c r="G71" i="53" s="1"/>
  <c r="G72" i="53" s="1"/>
  <c r="G73" i="53" s="1"/>
  <c r="Q69" i="53"/>
  <c r="P69" i="53"/>
  <c r="Q62" i="53"/>
  <c r="P62" i="53"/>
  <c r="L59" i="53"/>
  <c r="K59" i="53"/>
  <c r="F58" i="53"/>
  <c r="E58" i="53"/>
  <c r="G55" i="53"/>
  <c r="G56" i="53" s="1"/>
  <c r="G57" i="53" s="1"/>
  <c r="G58" i="53" s="1"/>
  <c r="G59" i="53" s="1"/>
  <c r="G60" i="53" s="1"/>
  <c r="G61" i="53" s="1"/>
  <c r="G62" i="53" s="1"/>
  <c r="Q53" i="53"/>
  <c r="Q54" i="53" s="1"/>
  <c r="P53" i="53"/>
  <c r="F48" i="53"/>
  <c r="E48" i="53"/>
  <c r="C636" i="83"/>
  <c r="F41" i="53"/>
  <c r="E41" i="53"/>
  <c r="P40" i="53"/>
  <c r="K39" i="53"/>
  <c r="C409" i="83" s="1"/>
  <c r="G38" i="53"/>
  <c r="G39" i="53" s="1"/>
  <c r="G40" i="53" s="1"/>
  <c r="G41" i="53" s="1"/>
  <c r="G42" i="53" s="1"/>
  <c r="G43" i="53" s="1"/>
  <c r="L32" i="53"/>
  <c r="K32" i="53"/>
  <c r="G32" i="53"/>
  <c r="G33" i="53" s="1"/>
  <c r="G34" i="53" s="1"/>
  <c r="G35" i="53" s="1"/>
  <c r="F28" i="53"/>
  <c r="E28" i="53"/>
  <c r="P25" i="53"/>
  <c r="L25" i="53"/>
  <c r="K25" i="53"/>
  <c r="G25" i="53"/>
  <c r="G26" i="53" s="1"/>
  <c r="G27" i="53" s="1"/>
  <c r="G28" i="53" s="1"/>
  <c r="G29" i="53" s="1"/>
  <c r="F21" i="53"/>
  <c r="E21" i="53"/>
  <c r="W19" i="53"/>
  <c r="W22" i="53" s="1"/>
  <c r="V19" i="53"/>
  <c r="V22" i="53" s="1"/>
  <c r="C416" i="83" s="1"/>
  <c r="P18" i="53"/>
  <c r="P26" i="53" s="1"/>
  <c r="C412" i="83" s="1"/>
  <c r="L15" i="53"/>
  <c r="K15" i="53"/>
  <c r="G9" i="53"/>
  <c r="G10" i="53" s="1"/>
  <c r="G11" i="53" s="1"/>
  <c r="G12" i="53" s="1"/>
  <c r="G13" i="53" s="1"/>
  <c r="G14" i="53" s="1"/>
  <c r="G15" i="53" s="1"/>
  <c r="G16" i="53" s="1"/>
  <c r="G17" i="53" s="1"/>
  <c r="G18" i="53" s="1"/>
  <c r="G19" i="53" s="1"/>
  <c r="G20" i="53" s="1"/>
  <c r="G21" i="53" s="1"/>
  <c r="W3" i="53"/>
  <c r="V3" i="53"/>
  <c r="Q3" i="53"/>
  <c r="P3" i="53"/>
  <c r="L3" i="53"/>
  <c r="K3" i="53"/>
  <c r="F3" i="53"/>
  <c r="E3" i="53"/>
  <c r="G2" i="53"/>
  <c r="A2" i="53"/>
  <c r="G124" i="48"/>
  <c r="F124" i="48"/>
  <c r="F59" i="48" s="1"/>
  <c r="E124" i="48"/>
  <c r="E59" i="48" s="1"/>
  <c r="G68" i="48"/>
  <c r="A68" i="48"/>
  <c r="F60" i="48"/>
  <c r="G3" i="48"/>
  <c r="F3" i="48"/>
  <c r="A2" i="48"/>
  <c r="F113" i="44"/>
  <c r="F55" i="44" s="1"/>
  <c r="F56" i="44" s="1"/>
  <c r="E113" i="44"/>
  <c r="E55" i="44" s="1"/>
  <c r="E56" i="44" s="1"/>
  <c r="C113" i="44"/>
  <c r="C55" i="44" s="1"/>
  <c r="C56" i="44" s="1"/>
  <c r="G112" i="44"/>
  <c r="G111" i="44"/>
  <c r="G110" i="44"/>
  <c r="G109" i="44"/>
  <c r="G108" i="44"/>
  <c r="G107" i="44"/>
  <c r="G106" i="44"/>
  <c r="G105" i="44"/>
  <c r="G104" i="44"/>
  <c r="G103" i="44"/>
  <c r="G102" i="44"/>
  <c r="G101" i="44"/>
  <c r="G100" i="44"/>
  <c r="G99" i="44"/>
  <c r="G98" i="44"/>
  <c r="G97" i="44"/>
  <c r="G96" i="44"/>
  <c r="G95" i="44"/>
  <c r="G94" i="44"/>
  <c r="G93" i="44"/>
  <c r="G92" i="44"/>
  <c r="G91" i="44"/>
  <c r="G90" i="44"/>
  <c r="G89" i="44"/>
  <c r="G88" i="44"/>
  <c r="G87" i="44"/>
  <c r="G86" i="44"/>
  <c r="G85" i="44"/>
  <c r="G84" i="44"/>
  <c r="G83" i="44"/>
  <c r="G82" i="44"/>
  <c r="G81" i="44"/>
  <c r="G80" i="44"/>
  <c r="G79" i="44"/>
  <c r="G78" i="44"/>
  <c r="G77" i="44"/>
  <c r="G76" i="44"/>
  <c r="G74" i="44"/>
  <c r="G73" i="44"/>
  <c r="G72" i="44"/>
  <c r="G71" i="44"/>
  <c r="G70" i="44"/>
  <c r="G62" i="44"/>
  <c r="F62" i="44"/>
  <c r="A62" i="44"/>
  <c r="G54" i="44"/>
  <c r="G53" i="44"/>
  <c r="G52" i="44"/>
  <c r="G51" i="44"/>
  <c r="G50" i="44"/>
  <c r="G49" i="44"/>
  <c r="G48" i="44"/>
  <c r="G47" i="44"/>
  <c r="G46" i="44"/>
  <c r="G45" i="44"/>
  <c r="G44" i="44"/>
  <c r="G43" i="44"/>
  <c r="G42" i="44"/>
  <c r="G41" i="44"/>
  <c r="G40" i="44"/>
  <c r="G39" i="44"/>
  <c r="G38" i="44"/>
  <c r="G37" i="44"/>
  <c r="G36" i="44"/>
  <c r="G35" i="44"/>
  <c r="G34" i="44"/>
  <c r="G33" i="44"/>
  <c r="G32" i="44"/>
  <c r="G31" i="44"/>
  <c r="G30" i="44"/>
  <c r="G29" i="44"/>
  <c r="G28" i="44"/>
  <c r="G27" i="44"/>
  <c r="G26" i="44"/>
  <c r="G25" i="44"/>
  <c r="G24" i="44"/>
  <c r="G23" i="44"/>
  <c r="G16" i="44"/>
  <c r="G15" i="44"/>
  <c r="G14" i="44"/>
  <c r="G13" i="44"/>
  <c r="G3" i="44"/>
  <c r="F3" i="44"/>
  <c r="A2" i="44"/>
  <c r="E57" i="39"/>
  <c r="E3" i="39"/>
  <c r="D3" i="39"/>
  <c r="A2" i="39"/>
  <c r="F126" i="35"/>
  <c r="F59" i="35" s="1"/>
  <c r="D126" i="35"/>
  <c r="D59" i="35" s="1"/>
  <c r="C126" i="35"/>
  <c r="G125" i="35"/>
  <c r="G124" i="35"/>
  <c r="G123" i="35"/>
  <c r="G122" i="35"/>
  <c r="G121" i="35"/>
  <c r="G120" i="35"/>
  <c r="G119" i="35"/>
  <c r="G118" i="35"/>
  <c r="G117" i="35"/>
  <c r="G116" i="35"/>
  <c r="G115" i="35"/>
  <c r="G114" i="35"/>
  <c r="G113" i="35"/>
  <c r="G112" i="35"/>
  <c r="G111" i="35"/>
  <c r="G110" i="35"/>
  <c r="G109" i="35"/>
  <c r="G108" i="35"/>
  <c r="G107" i="35"/>
  <c r="G106" i="35"/>
  <c r="G105" i="35"/>
  <c r="G104" i="35"/>
  <c r="G103" i="35"/>
  <c r="G102" i="35"/>
  <c r="G101" i="35"/>
  <c r="G100" i="35"/>
  <c r="G99" i="35"/>
  <c r="G98" i="35"/>
  <c r="G97" i="35"/>
  <c r="G96" i="35"/>
  <c r="G95" i="35"/>
  <c r="G94" i="35"/>
  <c r="G93" i="35"/>
  <c r="G92" i="35"/>
  <c r="G91" i="35"/>
  <c r="G90" i="35"/>
  <c r="G89" i="35"/>
  <c r="G88" i="35"/>
  <c r="G87" i="35"/>
  <c r="G86" i="35"/>
  <c r="G85" i="35"/>
  <c r="G84" i="35"/>
  <c r="G83" i="35"/>
  <c r="G82" i="35"/>
  <c r="G81" i="35"/>
  <c r="G80" i="35"/>
  <c r="G79" i="35"/>
  <c r="G78" i="35"/>
  <c r="G77" i="35"/>
  <c r="G69" i="35"/>
  <c r="F69" i="35"/>
  <c r="A69" i="35"/>
  <c r="F63" i="35"/>
  <c r="D63" i="35"/>
  <c r="G61" i="35"/>
  <c r="C59" i="35"/>
  <c r="G58" i="35"/>
  <c r="G57" i="35"/>
  <c r="G56" i="35"/>
  <c r="G55" i="35"/>
  <c r="G54" i="35"/>
  <c r="G53" i="35"/>
  <c r="G52" i="35"/>
  <c r="G51" i="35"/>
  <c r="G50" i="35"/>
  <c r="G49" i="35"/>
  <c r="G48" i="35"/>
  <c r="G47" i="35"/>
  <c r="G46" i="35"/>
  <c r="G45" i="35"/>
  <c r="G44" i="35"/>
  <c r="G43" i="35"/>
  <c r="G42" i="35"/>
  <c r="G41" i="35"/>
  <c r="G40" i="35"/>
  <c r="G39" i="35"/>
  <c r="G38" i="35"/>
  <c r="G37" i="35"/>
  <c r="G36" i="35"/>
  <c r="G35" i="35"/>
  <c r="G34" i="35"/>
  <c r="G33" i="35"/>
  <c r="G32" i="35"/>
  <c r="G31" i="35"/>
  <c r="G30" i="35"/>
  <c r="G29" i="35"/>
  <c r="G28" i="35"/>
  <c r="G27" i="35"/>
  <c r="G26" i="35"/>
  <c r="G25" i="35"/>
  <c r="G24" i="35"/>
  <c r="G23" i="35"/>
  <c r="G22" i="35"/>
  <c r="G21" i="35"/>
  <c r="G20" i="35"/>
  <c r="G19" i="35"/>
  <c r="G18" i="35"/>
  <c r="G17" i="35"/>
  <c r="G16" i="35"/>
  <c r="G15" i="35"/>
  <c r="G14" i="35"/>
  <c r="G3" i="35"/>
  <c r="F3" i="35"/>
  <c r="A2" i="35"/>
  <c r="G175" i="34"/>
  <c r="G61" i="34" s="1"/>
  <c r="F175" i="34"/>
  <c r="F61" i="34" s="1"/>
  <c r="D175" i="34"/>
  <c r="D61" i="34" s="1"/>
  <c r="G124" i="34"/>
  <c r="F124" i="34"/>
  <c r="A124" i="34"/>
  <c r="G120" i="34"/>
  <c r="F120" i="34"/>
  <c r="F60" i="34" s="1"/>
  <c r="D120" i="34"/>
  <c r="D60" i="34" s="1"/>
  <c r="G69" i="34"/>
  <c r="F69" i="34"/>
  <c r="A69" i="34"/>
  <c r="G3" i="34"/>
  <c r="F3" i="34"/>
  <c r="A2" i="34"/>
  <c r="G64" i="32"/>
  <c r="F64" i="32"/>
  <c r="D64" i="32"/>
  <c r="C64" i="32"/>
  <c r="G29" i="32"/>
  <c r="F29" i="32"/>
  <c r="D29" i="32"/>
  <c r="C29" i="32"/>
  <c r="G3" i="32"/>
  <c r="E3" i="32"/>
  <c r="A2" i="32"/>
  <c r="M70" i="31"/>
  <c r="L70" i="31"/>
  <c r="F70" i="31"/>
  <c r="E70" i="31"/>
  <c r="G69" i="31"/>
  <c r="A69" i="31"/>
  <c r="M3" i="31"/>
  <c r="L3" i="31"/>
  <c r="F3" i="31"/>
  <c r="E3" i="31"/>
  <c r="G2" i="31"/>
  <c r="A2" i="31"/>
  <c r="E28" i="30"/>
  <c r="E38" i="30" s="1"/>
  <c r="C28" i="30"/>
  <c r="C38" i="30" s="1"/>
  <c r="F3" i="30"/>
  <c r="E3" i="30"/>
  <c r="A2" i="30"/>
  <c r="G62" i="27"/>
  <c r="F62" i="27"/>
  <c r="A62" i="27"/>
  <c r="H55" i="27"/>
  <c r="G55" i="27"/>
  <c r="F55" i="27"/>
  <c r="E54" i="27"/>
  <c r="E53" i="27"/>
  <c r="E52" i="27"/>
  <c r="E51" i="27"/>
  <c r="E50" i="27"/>
  <c r="E49" i="27"/>
  <c r="E48" i="27"/>
  <c r="E47" i="27"/>
  <c r="E46" i="27"/>
  <c r="E40" i="27"/>
  <c r="H38" i="27"/>
  <c r="G38" i="27"/>
  <c r="F38" i="27"/>
  <c r="E37" i="27"/>
  <c r="E36" i="27"/>
  <c r="E35" i="27"/>
  <c r="H32" i="27"/>
  <c r="G32" i="27"/>
  <c r="F32" i="27"/>
  <c r="E30" i="27"/>
  <c r="E29" i="27"/>
  <c r="E27" i="27"/>
  <c r="E26" i="27"/>
  <c r="E25" i="27"/>
  <c r="E22" i="27"/>
  <c r="G3" i="27"/>
  <c r="F3" i="27"/>
  <c r="B2" i="27"/>
  <c r="G245" i="24"/>
  <c r="F245" i="24"/>
  <c r="B245" i="24"/>
  <c r="G184" i="24"/>
  <c r="F184" i="24"/>
  <c r="B184" i="24"/>
  <c r="G123" i="24"/>
  <c r="F123" i="24"/>
  <c r="B123" i="24"/>
  <c r="G62" i="24"/>
  <c r="F62" i="24"/>
  <c r="B62" i="24"/>
  <c r="G45" i="24"/>
  <c r="G33" i="24"/>
  <c r="G3" i="24"/>
  <c r="F3" i="24"/>
  <c r="B2" i="24"/>
  <c r="I142" i="21"/>
  <c r="I137" i="21"/>
  <c r="I136" i="21"/>
  <c r="H138" i="21"/>
  <c r="G138" i="21"/>
  <c r="F138" i="21"/>
  <c r="E138" i="21"/>
  <c r="D138" i="21"/>
  <c r="I134" i="21"/>
  <c r="I133" i="21"/>
  <c r="I132" i="21"/>
  <c r="I131" i="21"/>
  <c r="I130" i="21"/>
  <c r="I129" i="21"/>
  <c r="I128" i="21"/>
  <c r="I127" i="21"/>
  <c r="I126" i="21"/>
  <c r="I125" i="21"/>
  <c r="I123" i="21"/>
  <c r="C555" i="83" s="1"/>
  <c r="H123" i="21"/>
  <c r="G123" i="21"/>
  <c r="F123" i="21"/>
  <c r="E123" i="21"/>
  <c r="D123" i="21"/>
  <c r="H114" i="21"/>
  <c r="G114" i="21"/>
  <c r="F114" i="21"/>
  <c r="E114" i="21"/>
  <c r="D114" i="21"/>
  <c r="I113" i="21"/>
  <c r="I112" i="21"/>
  <c r="I111" i="21"/>
  <c r="I110" i="21"/>
  <c r="I109" i="21"/>
  <c r="I108" i="21"/>
  <c r="I107" i="21"/>
  <c r="I106" i="21"/>
  <c r="I105" i="21"/>
  <c r="I104" i="21"/>
  <c r="I103" i="21"/>
  <c r="I102" i="21"/>
  <c r="I101" i="21"/>
  <c r="I100" i="21"/>
  <c r="I99" i="21"/>
  <c r="H97" i="21"/>
  <c r="G97" i="21"/>
  <c r="F97" i="21"/>
  <c r="E97" i="21"/>
  <c r="D97" i="21"/>
  <c r="I96" i="21"/>
  <c r="I95" i="21"/>
  <c r="I94" i="21"/>
  <c r="I93" i="21"/>
  <c r="I92" i="21"/>
  <c r="I91" i="21"/>
  <c r="I90" i="21"/>
  <c r="I89" i="21"/>
  <c r="I88" i="21"/>
  <c r="I87" i="21"/>
  <c r="I86" i="21"/>
  <c r="H83" i="21"/>
  <c r="G83" i="21"/>
  <c r="F83" i="21"/>
  <c r="E83" i="21"/>
  <c r="D83" i="21"/>
  <c r="I82" i="21"/>
  <c r="I81" i="21"/>
  <c r="I80" i="21"/>
  <c r="I75" i="21"/>
  <c r="H75" i="21"/>
  <c r="E75" i="21"/>
  <c r="D75" i="21"/>
  <c r="F74" i="21"/>
  <c r="A74" i="21"/>
  <c r="I68" i="21"/>
  <c r="I67" i="21"/>
  <c r="I66" i="21"/>
  <c r="I65" i="21"/>
  <c r="I64" i="21"/>
  <c r="I63" i="21"/>
  <c r="H61" i="21"/>
  <c r="G61" i="21"/>
  <c r="F61" i="21"/>
  <c r="E61" i="21"/>
  <c r="D61" i="21"/>
  <c r="I60" i="21"/>
  <c r="I59" i="21"/>
  <c r="I58" i="21"/>
  <c r="I57" i="21"/>
  <c r="I56" i="21"/>
  <c r="I55" i="21"/>
  <c r="I54" i="21"/>
  <c r="I53" i="21"/>
  <c r="H51" i="21"/>
  <c r="G51" i="21"/>
  <c r="F51" i="21"/>
  <c r="E51" i="21"/>
  <c r="D51" i="21"/>
  <c r="I50" i="21"/>
  <c r="I49" i="21"/>
  <c r="I48" i="21"/>
  <c r="I47" i="21"/>
  <c r="I46" i="21"/>
  <c r="I45" i="21"/>
  <c r="I44" i="21"/>
  <c r="H42" i="21"/>
  <c r="G42" i="21"/>
  <c r="F42" i="21"/>
  <c r="E42" i="21"/>
  <c r="D42" i="21"/>
  <c r="I41" i="21"/>
  <c r="I40" i="21"/>
  <c r="I39" i="21"/>
  <c r="I38" i="21"/>
  <c r="I37" i="21"/>
  <c r="I36" i="21"/>
  <c r="I35" i="21"/>
  <c r="I34" i="21"/>
  <c r="H31" i="21"/>
  <c r="G31" i="21"/>
  <c r="F31" i="21"/>
  <c r="E31" i="21"/>
  <c r="D31" i="21"/>
  <c r="I30" i="21"/>
  <c r="I29" i="21"/>
  <c r="I28" i="21"/>
  <c r="I3" i="21"/>
  <c r="H3" i="21"/>
  <c r="E3" i="21"/>
  <c r="D3" i="21"/>
  <c r="F2" i="21"/>
  <c r="A2" i="21"/>
  <c r="K56" i="18"/>
  <c r="K55" i="18"/>
  <c r="K54" i="18"/>
  <c r="K53" i="18"/>
  <c r="K52" i="18"/>
  <c r="K51" i="18"/>
  <c r="K50" i="18"/>
  <c r="K49" i="18"/>
  <c r="K48" i="18"/>
  <c r="K47" i="18"/>
  <c r="K46" i="18"/>
  <c r="K45" i="18"/>
  <c r="K44" i="18"/>
  <c r="K43" i="18"/>
  <c r="K42" i="18"/>
  <c r="K41" i="18"/>
  <c r="K40" i="18"/>
  <c r="K39" i="18"/>
  <c r="K38" i="18"/>
  <c r="K37" i="18"/>
  <c r="K36" i="18"/>
  <c r="K35" i="18"/>
  <c r="K34" i="18"/>
  <c r="K33" i="18"/>
  <c r="K32" i="18"/>
  <c r="K31" i="18"/>
  <c r="K30" i="18"/>
  <c r="K29" i="18"/>
  <c r="K28" i="18"/>
  <c r="K27" i="18"/>
  <c r="K26" i="18"/>
  <c r="K25" i="18"/>
  <c r="K24" i="18"/>
  <c r="K23" i="18"/>
  <c r="K22" i="18"/>
  <c r="K21" i="18"/>
  <c r="K20" i="18"/>
  <c r="K19" i="18"/>
  <c r="H3" i="17"/>
  <c r="G3" i="17"/>
  <c r="B2" i="17"/>
  <c r="E105" i="16"/>
  <c r="E118" i="16" s="1"/>
  <c r="E68" i="16"/>
  <c r="D68" i="16"/>
  <c r="B67" i="16"/>
  <c r="E51" i="16"/>
  <c r="E92" i="16" s="1"/>
  <c r="E39" i="16"/>
  <c r="E3" i="16"/>
  <c r="D3" i="16"/>
  <c r="B2" i="16"/>
  <c r="AD52" i="14"/>
  <c r="AD54" i="14" s="1"/>
  <c r="AC52" i="14"/>
  <c r="AC54" i="14" s="1"/>
  <c r="AC47" i="14"/>
  <c r="V49" i="14"/>
  <c r="U49" i="14"/>
  <c r="T49" i="14"/>
  <c r="S49" i="14"/>
  <c r="Q49" i="14"/>
  <c r="N49" i="14"/>
  <c r="M49" i="14"/>
  <c r="L49" i="14"/>
  <c r="K49" i="14"/>
  <c r="J49" i="14"/>
  <c r="I49" i="14"/>
  <c r="H45" i="14"/>
  <c r="G45" i="14"/>
  <c r="H44" i="14"/>
  <c r="G44" i="14"/>
  <c r="H43" i="14"/>
  <c r="G43" i="14"/>
  <c r="H42" i="14"/>
  <c r="G42" i="14"/>
  <c r="H41" i="14"/>
  <c r="G41" i="14"/>
  <c r="H40" i="14"/>
  <c r="G40" i="14"/>
  <c r="H39" i="14"/>
  <c r="G39" i="14"/>
  <c r="H38" i="14"/>
  <c r="G38" i="14"/>
  <c r="H37" i="14"/>
  <c r="G37" i="14"/>
  <c r="AD36" i="14"/>
  <c r="AC36" i="14"/>
  <c r="H36" i="14"/>
  <c r="G36" i="14"/>
  <c r="H35" i="14"/>
  <c r="G35" i="14"/>
  <c r="H34" i="14"/>
  <c r="G34" i="14"/>
  <c r="H33" i="14"/>
  <c r="G33" i="14"/>
  <c r="H32" i="14"/>
  <c r="G32" i="14"/>
  <c r="H30" i="14"/>
  <c r="G30" i="14"/>
  <c r="H29" i="14"/>
  <c r="G29" i="14"/>
  <c r="H28" i="14"/>
  <c r="G28" i="14"/>
  <c r="AD27" i="14"/>
  <c r="AC27" i="14"/>
  <c r="H27" i="14"/>
  <c r="G27" i="14"/>
  <c r="H26" i="14"/>
  <c r="G26" i="14"/>
  <c r="H25" i="14"/>
  <c r="G25" i="14"/>
  <c r="H23" i="14"/>
  <c r="G23" i="14"/>
  <c r="AD22" i="14"/>
  <c r="AC22" i="14"/>
  <c r="AD3" i="14"/>
  <c r="AC3" i="14"/>
  <c r="V3" i="14"/>
  <c r="U3" i="14"/>
  <c r="N3" i="14"/>
  <c r="M3" i="14"/>
  <c r="H3" i="14"/>
  <c r="G3" i="14"/>
  <c r="X2" i="14"/>
  <c r="P2" i="14"/>
  <c r="I2" i="14"/>
  <c r="B2" i="14"/>
  <c r="H209" i="13"/>
  <c r="G209" i="13"/>
  <c r="H190" i="13"/>
  <c r="G190" i="13"/>
  <c r="H171" i="13"/>
  <c r="G171" i="13"/>
  <c r="H160" i="13"/>
  <c r="G160" i="13"/>
  <c r="H152" i="13"/>
  <c r="G152" i="13"/>
  <c r="H133" i="13"/>
  <c r="G133" i="13"/>
  <c r="B132" i="13"/>
  <c r="H93" i="13"/>
  <c r="G93" i="13"/>
  <c r="H73" i="13"/>
  <c r="G73" i="13"/>
  <c r="B72" i="13"/>
  <c r="G65" i="13"/>
  <c r="H31" i="13"/>
  <c r="C42" i="83" s="1"/>
  <c r="G31" i="13"/>
  <c r="H16" i="13"/>
  <c r="G16" i="13"/>
  <c r="H11" i="13"/>
  <c r="C29" i="83" s="1"/>
  <c r="G11" i="13"/>
  <c r="G13" i="13" s="1"/>
  <c r="H3" i="13"/>
  <c r="G3" i="13"/>
  <c r="B2" i="13"/>
  <c r="E3" i="6"/>
  <c r="E64" i="6" s="1"/>
  <c r="E128" i="6" s="1"/>
  <c r="D3" i="6"/>
  <c r="D64" i="6" s="1"/>
  <c r="D128" i="6" s="1"/>
  <c r="B2" i="6"/>
  <c r="B64" i="6" s="1"/>
  <c r="B128" i="6" s="1"/>
  <c r="P118" i="71"/>
  <c r="M118" i="71"/>
  <c r="J118" i="71"/>
  <c r="G118" i="71"/>
  <c r="D118" i="71"/>
  <c r="P101" i="71"/>
  <c r="M101" i="71"/>
  <c r="J101" i="71"/>
  <c r="G101" i="71"/>
  <c r="D101" i="71"/>
  <c r="P55" i="71"/>
  <c r="M55" i="71"/>
  <c r="J55" i="71"/>
  <c r="J38" i="71"/>
  <c r="G55" i="71"/>
  <c r="G38" i="71"/>
  <c r="D55" i="71"/>
  <c r="D38" i="71"/>
  <c r="J60" i="76"/>
  <c r="I60" i="76"/>
  <c r="H60" i="76"/>
  <c r="G60" i="76"/>
  <c r="F60" i="76"/>
  <c r="E60" i="76"/>
  <c r="D60" i="76"/>
  <c r="C60" i="76"/>
  <c r="R60" i="75"/>
  <c r="T60" i="75"/>
  <c r="S60" i="75"/>
  <c r="P60" i="75"/>
  <c r="O60" i="75"/>
  <c r="N60" i="75"/>
  <c r="M60" i="75"/>
  <c r="L60" i="75"/>
  <c r="K60" i="75"/>
  <c r="J60" i="75"/>
  <c r="I60" i="75"/>
  <c r="H60" i="75"/>
  <c r="G60" i="75"/>
  <c r="F60" i="75"/>
  <c r="E60" i="75"/>
  <c r="D60" i="75"/>
  <c r="C60" i="75"/>
  <c r="H24" i="70"/>
  <c r="C64" i="66"/>
  <c r="Q61" i="78"/>
  <c r="L38" i="72"/>
  <c r="J38" i="72"/>
  <c r="E38" i="72"/>
  <c r="P38" i="71"/>
  <c r="M38" i="71"/>
  <c r="K38" i="69"/>
  <c r="J38" i="69"/>
  <c r="H38" i="69"/>
  <c r="G38" i="69"/>
  <c r="F38" i="69"/>
  <c r="C38" i="69"/>
  <c r="K34" i="69"/>
  <c r="J34" i="69"/>
  <c r="H34" i="69"/>
  <c r="G34" i="69"/>
  <c r="F34" i="69"/>
  <c r="C34" i="69"/>
  <c r="K30" i="69"/>
  <c r="J30" i="69"/>
  <c r="H30" i="69"/>
  <c r="G30" i="69"/>
  <c r="F30" i="69"/>
  <c r="C30" i="69"/>
  <c r="K26" i="69"/>
  <c r="J26" i="69"/>
  <c r="H26" i="69"/>
  <c r="G26" i="69"/>
  <c r="F26" i="69"/>
  <c r="C26" i="69"/>
  <c r="K37" i="68"/>
  <c r="J37" i="68"/>
  <c r="H37" i="68"/>
  <c r="G37" i="68"/>
  <c r="F37" i="68"/>
  <c r="C37" i="68"/>
  <c r="K33" i="68"/>
  <c r="J33" i="68"/>
  <c r="H33" i="68"/>
  <c r="G33" i="68"/>
  <c r="F33" i="68"/>
  <c r="C33" i="68"/>
  <c r="K29" i="68"/>
  <c r="J29" i="68"/>
  <c r="H29" i="68"/>
  <c r="G29" i="68"/>
  <c r="F29" i="68"/>
  <c r="C29" i="68"/>
  <c r="K25" i="68"/>
  <c r="J25" i="68"/>
  <c r="H25" i="68"/>
  <c r="G25" i="68"/>
  <c r="F25" i="68"/>
  <c r="C25" i="68"/>
  <c r="G40" i="67"/>
  <c r="F40" i="67"/>
  <c r="E40" i="67"/>
  <c r="D40" i="67"/>
  <c r="C40" i="67"/>
  <c r="F64" i="66"/>
  <c r="E64" i="66"/>
  <c r="D64" i="66"/>
  <c r="G58" i="50"/>
  <c r="F58" i="50"/>
  <c r="E58" i="50"/>
  <c r="D58" i="50"/>
  <c r="C58" i="50"/>
  <c r="B2" i="7"/>
  <c r="G3" i="7"/>
  <c r="H3" i="7"/>
  <c r="B2" i="8"/>
  <c r="G3" i="8"/>
  <c r="H3" i="8"/>
  <c r="B2" i="9"/>
  <c r="E3" i="9"/>
  <c r="F3" i="9"/>
  <c r="B63" i="9"/>
  <c r="E64" i="9"/>
  <c r="F64" i="9"/>
  <c r="A1" i="10"/>
  <c r="F1" i="10"/>
  <c r="G1" i="10"/>
  <c r="O1" i="10"/>
  <c r="N30" i="10"/>
  <c r="N31" i="10"/>
  <c r="N32" i="10"/>
  <c r="N33" i="10"/>
  <c r="N34" i="10"/>
  <c r="N35" i="10"/>
  <c r="N36" i="10"/>
  <c r="N37" i="10"/>
  <c r="N38" i="10"/>
  <c r="N39" i="10"/>
  <c r="N40" i="10"/>
  <c r="N41" i="10"/>
  <c r="N42" i="10"/>
  <c r="N43" i="10"/>
  <c r="B2" i="11"/>
  <c r="E3" i="11"/>
  <c r="F3" i="11"/>
  <c r="B60" i="11"/>
  <c r="E61" i="11"/>
  <c r="F61" i="11"/>
  <c r="B120" i="11"/>
  <c r="E120" i="11"/>
  <c r="F120" i="11"/>
  <c r="B2" i="12"/>
  <c r="G3" i="12"/>
  <c r="H3" i="12"/>
  <c r="B54" i="12"/>
  <c r="G55" i="12"/>
  <c r="H55" i="12"/>
  <c r="A102" i="12"/>
  <c r="B107" i="12"/>
  <c r="G108" i="12"/>
  <c r="H108" i="12"/>
  <c r="A155" i="12"/>
  <c r="B158" i="12"/>
  <c r="G159" i="12"/>
  <c r="H159" i="12"/>
  <c r="A207" i="12"/>
  <c r="B2" i="15"/>
  <c r="F3" i="15"/>
  <c r="G3" i="15"/>
  <c r="G31" i="15"/>
  <c r="G37" i="15"/>
  <c r="G44" i="15"/>
  <c r="C266" i="83" s="1"/>
  <c r="G51" i="15"/>
  <c r="C267" i="83" s="1"/>
  <c r="G58" i="15"/>
  <c r="C268" i="83" s="1"/>
  <c r="C624" i="83" s="1"/>
  <c r="B66" i="15"/>
  <c r="F67" i="15"/>
  <c r="G67" i="15"/>
  <c r="G82" i="15"/>
  <c r="G92" i="15" s="1"/>
  <c r="C274" i="83" s="1"/>
  <c r="G101" i="15"/>
  <c r="B2" i="19"/>
  <c r="F2" i="19"/>
  <c r="D3" i="19"/>
  <c r="E3" i="19"/>
  <c r="I3" i="19"/>
  <c r="J3" i="19"/>
  <c r="D11" i="19"/>
  <c r="D12" i="19"/>
  <c r="D13" i="19"/>
  <c r="D14" i="19"/>
  <c r="D15" i="19"/>
  <c r="E16" i="19"/>
  <c r="E21" i="19" s="1"/>
  <c r="C17" i="83" s="1"/>
  <c r="F16" i="19"/>
  <c r="F21" i="19" s="1"/>
  <c r="C21" i="83" s="1"/>
  <c r="G16" i="19"/>
  <c r="G21" i="19" s="1"/>
  <c r="H16" i="19"/>
  <c r="H21" i="19" s="1"/>
  <c r="I16" i="19"/>
  <c r="I21" i="19" s="1"/>
  <c r="J16" i="19"/>
  <c r="J21" i="19" s="1"/>
  <c r="D17" i="19"/>
  <c r="D18" i="19"/>
  <c r="D19" i="19"/>
  <c r="D20" i="19"/>
  <c r="D27" i="19"/>
  <c r="D28" i="19"/>
  <c r="D29" i="19"/>
  <c r="D30" i="19"/>
  <c r="E31" i="19"/>
  <c r="F31" i="19"/>
  <c r="G31" i="19"/>
  <c r="H31" i="19"/>
  <c r="I31" i="19"/>
  <c r="J31" i="19"/>
  <c r="D33" i="19"/>
  <c r="D34" i="19"/>
  <c r="E35" i="19"/>
  <c r="F35" i="19"/>
  <c r="G35" i="19"/>
  <c r="H35" i="19"/>
  <c r="I35" i="19"/>
  <c r="J35" i="19"/>
  <c r="D37" i="19"/>
  <c r="D38" i="19"/>
  <c r="E39" i="19"/>
  <c r="F39" i="19"/>
  <c r="G39" i="19"/>
  <c r="H39" i="19"/>
  <c r="H42" i="19" s="1"/>
  <c r="I39" i="19"/>
  <c r="J39" i="19"/>
  <c r="D40" i="19"/>
  <c r="D41" i="19"/>
  <c r="B2" i="20"/>
  <c r="F2" i="20"/>
  <c r="D3" i="20"/>
  <c r="E3" i="20"/>
  <c r="H3" i="20"/>
  <c r="I3" i="20"/>
  <c r="H16" i="20"/>
  <c r="H17" i="20"/>
  <c r="H18" i="20"/>
  <c r="H19" i="20"/>
  <c r="H20" i="20"/>
  <c r="D21" i="20"/>
  <c r="H23" i="20"/>
  <c r="H24" i="20"/>
  <c r="D25" i="20"/>
  <c r="H26" i="20"/>
  <c r="H27" i="20"/>
  <c r="H28" i="20"/>
  <c r="H34" i="20"/>
  <c r="H35" i="20"/>
  <c r="H36" i="20"/>
  <c r="H37" i="20"/>
  <c r="D38" i="20"/>
  <c r="A2" i="22"/>
  <c r="D3" i="22"/>
  <c r="F3" i="22"/>
  <c r="F59" i="22"/>
  <c r="A2" i="23"/>
  <c r="D3" i="23"/>
  <c r="E3" i="23"/>
  <c r="E61" i="23"/>
  <c r="A2" i="25"/>
  <c r="E3" i="25"/>
  <c r="F3" i="25"/>
  <c r="F40" i="25"/>
  <c r="F53" i="25"/>
  <c r="F66" i="25"/>
  <c r="A2" i="28"/>
  <c r="E3" i="28"/>
  <c r="F3" i="28"/>
  <c r="E61" i="28"/>
  <c r="F61" i="28"/>
  <c r="A66" i="28"/>
  <c r="F66" i="28"/>
  <c r="G66" i="28"/>
  <c r="G2" i="29"/>
  <c r="E3" i="29"/>
  <c r="K3" i="29"/>
  <c r="L3" i="29"/>
  <c r="F62" i="29"/>
  <c r="H62" i="29"/>
  <c r="J62" i="29"/>
  <c r="K62" i="29"/>
  <c r="L62" i="29"/>
  <c r="A66" i="29"/>
  <c r="F66" i="29"/>
  <c r="G66" i="29"/>
  <c r="L66" i="29"/>
  <c r="A2" i="36"/>
  <c r="E3" i="36"/>
  <c r="F3" i="36"/>
  <c r="A13" i="36"/>
  <c r="A14" i="36" s="1"/>
  <c r="A15" i="36" s="1"/>
  <c r="A16" i="36" s="1"/>
  <c r="A17" i="36" s="1"/>
  <c r="A18" i="36" s="1"/>
  <c r="A19" i="36" s="1"/>
  <c r="A20" i="36" s="1"/>
  <c r="A21" i="36" s="1"/>
  <c r="A22" i="36" s="1"/>
  <c r="A23" i="36" s="1"/>
  <c r="A24" i="36" s="1"/>
  <c r="A25" i="36" s="1"/>
  <c r="A26" i="36" s="1"/>
  <c r="A27" i="36" s="1"/>
  <c r="A28" i="36" s="1"/>
  <c r="A29" i="36" s="1"/>
  <c r="E19" i="36"/>
  <c r="F19" i="36"/>
  <c r="E27" i="36"/>
  <c r="F27" i="36"/>
  <c r="A67" i="36"/>
  <c r="E67" i="36"/>
  <c r="F67" i="36"/>
  <c r="A2" i="37"/>
  <c r="F2" i="37"/>
  <c r="D3" i="37"/>
  <c r="E3" i="37"/>
  <c r="J3" i="37"/>
  <c r="L3" i="37"/>
  <c r="C40" i="37"/>
  <c r="G40" i="37"/>
  <c r="C632" i="83" s="1"/>
  <c r="H40" i="37"/>
  <c r="I40" i="37"/>
  <c r="J40" i="37"/>
  <c r="K40" i="37"/>
  <c r="L40" i="37"/>
  <c r="C61" i="37"/>
  <c r="G61" i="37"/>
  <c r="H61" i="37"/>
  <c r="I61" i="37"/>
  <c r="J61" i="37"/>
  <c r="K61" i="37"/>
  <c r="L61" i="37"/>
  <c r="F64" i="37"/>
  <c r="A2" i="38"/>
  <c r="E3" i="38"/>
  <c r="F3" i="38"/>
  <c r="F31" i="38"/>
  <c r="F49" i="38"/>
  <c r="A2" i="40"/>
  <c r="F2" i="40"/>
  <c r="D3" i="40"/>
  <c r="E3" i="40"/>
  <c r="I3" i="40"/>
  <c r="J3" i="40"/>
  <c r="D49" i="40"/>
  <c r="E49" i="40"/>
  <c r="J49" i="40"/>
  <c r="K49" i="40"/>
  <c r="D57" i="40"/>
  <c r="E57" i="40"/>
  <c r="J57" i="40"/>
  <c r="K57" i="40"/>
  <c r="F64" i="40"/>
  <c r="A72" i="40"/>
  <c r="D72" i="40"/>
  <c r="E72" i="40"/>
  <c r="F72" i="40"/>
  <c r="I72" i="40"/>
  <c r="J72" i="40"/>
  <c r="F74" i="40"/>
  <c r="D90" i="40"/>
  <c r="D60" i="40" s="1"/>
  <c r="E90" i="40"/>
  <c r="E60" i="40" s="1"/>
  <c r="J90" i="40"/>
  <c r="J60" i="40" s="1"/>
  <c r="K90" i="40"/>
  <c r="K60" i="40" s="1"/>
  <c r="D126" i="40"/>
  <c r="D61" i="40" s="1"/>
  <c r="E126" i="40"/>
  <c r="E61" i="40" s="1"/>
  <c r="J126" i="40"/>
  <c r="J61" i="40" s="1"/>
  <c r="K126" i="40"/>
  <c r="K61" i="40" s="1"/>
  <c r="A130" i="40"/>
  <c r="F130" i="40"/>
  <c r="A132" i="40"/>
  <c r="D132" i="40"/>
  <c r="E132" i="40"/>
  <c r="F132" i="40"/>
  <c r="I132" i="40"/>
  <c r="J132" i="40"/>
  <c r="F134" i="40"/>
  <c r="D150" i="40"/>
  <c r="E150" i="40"/>
  <c r="J150" i="40"/>
  <c r="K150" i="40"/>
  <c r="D187" i="40"/>
  <c r="E187" i="40"/>
  <c r="J187" i="40"/>
  <c r="K187" i="40"/>
  <c r="A191" i="40"/>
  <c r="F191" i="40"/>
  <c r="A2" i="41"/>
  <c r="E3" i="41"/>
  <c r="F3" i="41"/>
  <c r="A72" i="41"/>
  <c r="E72" i="41"/>
  <c r="F72" i="41"/>
  <c r="A145" i="41"/>
  <c r="E145" i="41"/>
  <c r="F145" i="41"/>
  <c r="A2" i="42"/>
  <c r="E2" i="42"/>
  <c r="F2" i="42"/>
  <c r="H2" i="42"/>
  <c r="L2" i="42"/>
  <c r="M2" i="42"/>
  <c r="C25" i="42"/>
  <c r="D25" i="42"/>
  <c r="E25" i="42"/>
  <c r="F25" i="42"/>
  <c r="G25" i="42"/>
  <c r="H25" i="42"/>
  <c r="I25" i="42"/>
  <c r="J25" i="42"/>
  <c r="K25" i="42"/>
  <c r="L25" i="42"/>
  <c r="M25" i="42"/>
  <c r="C40" i="42"/>
  <c r="D40" i="42"/>
  <c r="E40" i="42"/>
  <c r="F40" i="42"/>
  <c r="G40" i="42"/>
  <c r="H40" i="42"/>
  <c r="I40" i="42"/>
  <c r="J40" i="42"/>
  <c r="K40" i="42"/>
  <c r="L40" i="42"/>
  <c r="M40" i="42"/>
  <c r="C49" i="42"/>
  <c r="D49" i="42"/>
  <c r="E49" i="42"/>
  <c r="F49" i="42"/>
  <c r="G49" i="42"/>
  <c r="H49" i="42"/>
  <c r="I49" i="42"/>
  <c r="J49" i="42"/>
  <c r="K49" i="42"/>
  <c r="L49" i="42"/>
  <c r="M49" i="42"/>
  <c r="H66" i="42"/>
  <c r="A69" i="42"/>
  <c r="E70" i="42"/>
  <c r="F70" i="42"/>
  <c r="C82" i="42"/>
  <c r="D82" i="42"/>
  <c r="E82" i="42"/>
  <c r="F82" i="42"/>
  <c r="G82" i="42"/>
  <c r="C97" i="42"/>
  <c r="D97" i="42"/>
  <c r="E97" i="42"/>
  <c r="F97" i="42"/>
  <c r="G97" i="42"/>
  <c r="C106" i="42"/>
  <c r="D106" i="42"/>
  <c r="E106" i="42"/>
  <c r="F106" i="42"/>
  <c r="G106" i="42"/>
  <c r="A123" i="42"/>
  <c r="A2" i="43"/>
  <c r="I2" i="43"/>
  <c r="F3" i="43"/>
  <c r="H3" i="43"/>
  <c r="L3" i="43"/>
  <c r="M3" i="43"/>
  <c r="I15" i="43"/>
  <c r="I16" i="43"/>
  <c r="I17" i="43"/>
  <c r="I18" i="43"/>
  <c r="I19" i="43"/>
  <c r="I20" i="43"/>
  <c r="I21" i="43"/>
  <c r="I22" i="43"/>
  <c r="I23" i="43"/>
  <c r="I24" i="43"/>
  <c r="C25" i="43"/>
  <c r="E25" i="43"/>
  <c r="G25" i="43"/>
  <c r="H25" i="43"/>
  <c r="I27" i="43"/>
  <c r="I28" i="43"/>
  <c r="I29" i="43"/>
  <c r="I30" i="43"/>
  <c r="I31" i="43"/>
  <c r="I32" i="43"/>
  <c r="I33" i="43"/>
  <c r="I34" i="43"/>
  <c r="I35" i="43"/>
  <c r="I36" i="43"/>
  <c r="C37" i="43"/>
  <c r="E37" i="43"/>
  <c r="G37" i="43"/>
  <c r="H37" i="43"/>
  <c r="I39" i="43"/>
  <c r="I40" i="43"/>
  <c r="I41" i="43"/>
  <c r="I42" i="43"/>
  <c r="I43" i="43"/>
  <c r="I44" i="43"/>
  <c r="I45" i="43"/>
  <c r="I46" i="43"/>
  <c r="I47" i="43"/>
  <c r="I48" i="43"/>
  <c r="C49" i="43"/>
  <c r="E49" i="43"/>
  <c r="G49" i="43"/>
  <c r="H49" i="43"/>
  <c r="I51" i="43"/>
  <c r="I52" i="43"/>
  <c r="I53" i="43"/>
  <c r="I54" i="43"/>
  <c r="I55" i="43"/>
  <c r="I56" i="43"/>
  <c r="I57" i="43"/>
  <c r="I58" i="43"/>
  <c r="I59" i="43"/>
  <c r="C60" i="43"/>
  <c r="E60" i="43"/>
  <c r="G60" i="43"/>
  <c r="H60" i="43"/>
  <c r="I63" i="43"/>
  <c r="A71" i="43"/>
  <c r="I71" i="43"/>
  <c r="F72" i="43"/>
  <c r="H72" i="43"/>
  <c r="L72" i="43"/>
  <c r="M72" i="43"/>
  <c r="I84" i="43"/>
  <c r="I85" i="43"/>
  <c r="I86" i="43"/>
  <c r="I87" i="43"/>
  <c r="I88" i="43"/>
  <c r="I89" i="43"/>
  <c r="I90" i="43"/>
  <c r="I91" i="43"/>
  <c r="I92" i="43"/>
  <c r="I93" i="43"/>
  <c r="C94" i="43"/>
  <c r="E94" i="43"/>
  <c r="G94" i="43"/>
  <c r="H94" i="43"/>
  <c r="I96" i="43"/>
  <c r="I97" i="43"/>
  <c r="I98" i="43"/>
  <c r="I99" i="43"/>
  <c r="I100" i="43"/>
  <c r="I101" i="43"/>
  <c r="I102" i="43"/>
  <c r="I103" i="43"/>
  <c r="I104" i="43"/>
  <c r="I105" i="43"/>
  <c r="C106" i="43"/>
  <c r="E106" i="43"/>
  <c r="G106" i="43"/>
  <c r="H106" i="43"/>
  <c r="I108" i="43"/>
  <c r="I109" i="43"/>
  <c r="I110" i="43"/>
  <c r="I111" i="43"/>
  <c r="I112" i="43"/>
  <c r="I113" i="43"/>
  <c r="I114" i="43"/>
  <c r="I115" i="43"/>
  <c r="I116" i="43"/>
  <c r="I117" i="43"/>
  <c r="C118" i="43"/>
  <c r="E118" i="43"/>
  <c r="G118" i="43"/>
  <c r="H118" i="43"/>
  <c r="I120" i="43"/>
  <c r="I121" i="43"/>
  <c r="I122" i="43"/>
  <c r="I123" i="43"/>
  <c r="I124" i="43"/>
  <c r="I125" i="43"/>
  <c r="I126" i="43"/>
  <c r="I127" i="43"/>
  <c r="I128" i="43"/>
  <c r="C129" i="43"/>
  <c r="E129" i="43"/>
  <c r="G129" i="43"/>
  <c r="H129" i="43"/>
  <c r="I132" i="43"/>
  <c r="A2" i="45"/>
  <c r="F2" i="45"/>
  <c r="D3" i="45"/>
  <c r="E3" i="45"/>
  <c r="J3" i="45"/>
  <c r="L3" i="45"/>
  <c r="L15" i="45"/>
  <c r="L16" i="45"/>
  <c r="L17" i="45"/>
  <c r="L18" i="45"/>
  <c r="L19" i="45"/>
  <c r="C20" i="45"/>
  <c r="D20" i="45"/>
  <c r="E20" i="45"/>
  <c r="F20" i="45"/>
  <c r="G20" i="45"/>
  <c r="I20" i="45"/>
  <c r="K20" i="45"/>
  <c r="L22" i="45"/>
  <c r="L23" i="45"/>
  <c r="L24" i="45"/>
  <c r="L25" i="45"/>
  <c r="L26" i="45"/>
  <c r="C27" i="45"/>
  <c r="D27" i="45"/>
  <c r="D29" i="45" s="1"/>
  <c r="E27" i="45"/>
  <c r="F27" i="45"/>
  <c r="G27" i="45"/>
  <c r="G29" i="45" s="1"/>
  <c r="I27" i="45"/>
  <c r="K27" i="45"/>
  <c r="L28" i="45"/>
  <c r="L32" i="45"/>
  <c r="L33" i="45"/>
  <c r="L34" i="45"/>
  <c r="A60" i="45"/>
  <c r="D60" i="45"/>
  <c r="E60" i="45"/>
  <c r="F60" i="45"/>
  <c r="J60" i="45"/>
  <c r="L60" i="45"/>
  <c r="A2" i="46"/>
  <c r="G2" i="46"/>
  <c r="E3" i="46"/>
  <c r="F3" i="46"/>
  <c r="K3" i="46"/>
  <c r="M3" i="46"/>
  <c r="M19" i="46"/>
  <c r="M20" i="46"/>
  <c r="M21" i="46"/>
  <c r="D22" i="46"/>
  <c r="D26" i="46" s="1"/>
  <c r="E22" i="46"/>
  <c r="E26" i="46" s="1"/>
  <c r="F22" i="46"/>
  <c r="F26" i="46" s="1"/>
  <c r="G22" i="46"/>
  <c r="G26" i="46" s="1"/>
  <c r="H22" i="46"/>
  <c r="H26" i="46" s="1"/>
  <c r="J22" i="46"/>
  <c r="J26" i="46" s="1"/>
  <c r="L22" i="46"/>
  <c r="L26" i="46" s="1"/>
  <c r="M23" i="46"/>
  <c r="M24" i="46"/>
  <c r="M25" i="46"/>
  <c r="M29" i="46"/>
  <c r="M30" i="46"/>
  <c r="M31" i="46"/>
  <c r="A64" i="46"/>
  <c r="F64" i="46"/>
  <c r="G64" i="46"/>
  <c r="M64" i="46"/>
  <c r="A2" i="47"/>
  <c r="G2" i="47"/>
  <c r="E3" i="47"/>
  <c r="F3" i="47"/>
  <c r="K3" i="47"/>
  <c r="M3" i="47"/>
  <c r="M17" i="47"/>
  <c r="M18" i="47"/>
  <c r="M19" i="47"/>
  <c r="M20" i="47"/>
  <c r="M21" i="47"/>
  <c r="M22" i="47"/>
  <c r="D23" i="47"/>
  <c r="E23" i="47"/>
  <c r="F23" i="47"/>
  <c r="G23" i="47"/>
  <c r="H23" i="47"/>
  <c r="J23" i="47"/>
  <c r="L23" i="47"/>
  <c r="M25" i="47"/>
  <c r="M26" i="47"/>
  <c r="M27" i="47"/>
  <c r="M28" i="47"/>
  <c r="M29" i="47"/>
  <c r="M30" i="47"/>
  <c r="D31" i="47"/>
  <c r="E31" i="47"/>
  <c r="F31" i="47"/>
  <c r="G31" i="47"/>
  <c r="H31" i="47"/>
  <c r="J31" i="47"/>
  <c r="L31" i="47"/>
  <c r="M32" i="47"/>
  <c r="M36" i="47"/>
  <c r="M37" i="47"/>
  <c r="M38" i="47"/>
  <c r="A66" i="47"/>
  <c r="F66" i="47"/>
  <c r="F174" i="47" s="1"/>
  <c r="G66" i="47"/>
  <c r="M66" i="47"/>
  <c r="M129" i="47"/>
  <c r="M153" i="47"/>
  <c r="M154" i="47"/>
  <c r="M155" i="47"/>
  <c r="M156" i="47"/>
  <c r="M157" i="47"/>
  <c r="M158" i="47"/>
  <c r="M159" i="47"/>
  <c r="M160" i="47"/>
  <c r="M161" i="47"/>
  <c r="M162" i="47"/>
  <c r="M163" i="47"/>
  <c r="M164" i="47"/>
  <c r="J166" i="47"/>
  <c r="L166" i="47"/>
  <c r="M168" i="47"/>
  <c r="M169" i="47"/>
  <c r="M170" i="47"/>
  <c r="D171" i="47"/>
  <c r="E171" i="47"/>
  <c r="F171" i="47"/>
  <c r="G171" i="47"/>
  <c r="H171" i="47"/>
  <c r="J171" i="47"/>
  <c r="L171" i="47"/>
  <c r="A174" i="47"/>
  <c r="G174" i="47"/>
  <c r="M174" i="47"/>
  <c r="M184" i="47"/>
  <c r="M185" i="47"/>
  <c r="M186" i="47"/>
  <c r="M187" i="47"/>
  <c r="M188" i="47"/>
  <c r="M189" i="47"/>
  <c r="M190" i="47"/>
  <c r="M191" i="47"/>
  <c r="M192" i="47"/>
  <c r="M193" i="47"/>
  <c r="M194" i="47"/>
  <c r="M195" i="47"/>
  <c r="M196" i="47"/>
  <c r="M197" i="47"/>
  <c r="M198" i="47"/>
  <c r="M199" i="47"/>
  <c r="M200" i="47"/>
  <c r="M201" i="47"/>
  <c r="M202" i="47"/>
  <c r="M203" i="47"/>
  <c r="M204" i="47"/>
  <c r="M205" i="47"/>
  <c r="M206" i="47"/>
  <c r="M207" i="47"/>
  <c r="M208" i="47"/>
  <c r="M209" i="47"/>
  <c r="M210" i="47"/>
  <c r="M211" i="47"/>
  <c r="M212" i="47"/>
  <c r="M213" i="47"/>
  <c r="M214" i="47"/>
  <c r="M215" i="47"/>
  <c r="M216" i="47"/>
  <c r="M217" i="47"/>
  <c r="M218" i="47"/>
  <c r="M219" i="47"/>
  <c r="M220" i="47"/>
  <c r="M221" i="47"/>
  <c r="M222" i="47"/>
  <c r="M223" i="47"/>
  <c r="M224" i="47"/>
  <c r="M225" i="47"/>
  <c r="M226" i="47"/>
  <c r="M227" i="47"/>
  <c r="M228" i="47"/>
  <c r="M229" i="47"/>
  <c r="M230" i="47"/>
  <c r="M231" i="47"/>
  <c r="M232" i="47"/>
  <c r="A2" i="52"/>
  <c r="I2" i="52"/>
  <c r="F3" i="52"/>
  <c r="G3" i="52"/>
  <c r="L3" i="52"/>
  <c r="N3" i="52"/>
  <c r="N42" i="52"/>
  <c r="N43" i="52"/>
  <c r="N44" i="52"/>
  <c r="N45" i="52"/>
  <c r="N46" i="52"/>
  <c r="N47" i="52"/>
  <c r="N48" i="52"/>
  <c r="N49" i="52"/>
  <c r="N50" i="52"/>
  <c r="N51" i="52"/>
  <c r="N52" i="52"/>
  <c r="N53" i="52"/>
  <c r="I54" i="52"/>
  <c r="J54" i="52"/>
  <c r="K54" i="52"/>
  <c r="M54" i="52"/>
  <c r="I56" i="52"/>
  <c r="A63" i="52"/>
  <c r="F63" i="52"/>
  <c r="G63" i="52"/>
  <c r="I63" i="52"/>
  <c r="L63" i="52"/>
  <c r="N63" i="52"/>
  <c r="N71" i="52"/>
  <c r="N72" i="52"/>
  <c r="N73" i="52"/>
  <c r="N74" i="52"/>
  <c r="N75" i="52"/>
  <c r="N76" i="52"/>
  <c r="N77" i="52"/>
  <c r="N78" i="52"/>
  <c r="N79" i="52"/>
  <c r="N80" i="52"/>
  <c r="N81" i="52"/>
  <c r="N82" i="52"/>
  <c r="N83" i="52"/>
  <c r="N84" i="52"/>
  <c r="N85" i="52"/>
  <c r="N86" i="52"/>
  <c r="N87" i="52"/>
  <c r="N88" i="52"/>
  <c r="N89" i="52"/>
  <c r="N90" i="52"/>
  <c r="N91" i="52"/>
  <c r="N92" i="52"/>
  <c r="N93" i="52"/>
  <c r="N94" i="52"/>
  <c r="N95" i="52"/>
  <c r="N96" i="52"/>
  <c r="N97" i="52"/>
  <c r="N98" i="52"/>
  <c r="N99" i="52"/>
  <c r="N100" i="52"/>
  <c r="N101" i="52"/>
  <c r="N102" i="52"/>
  <c r="N103" i="52"/>
  <c r="N104" i="52"/>
  <c r="N105" i="52"/>
  <c r="N106" i="52"/>
  <c r="N107" i="52"/>
  <c r="N108" i="52"/>
  <c r="N109" i="52"/>
  <c r="N110" i="52"/>
  <c r="N111" i="52"/>
  <c r="N112" i="52"/>
  <c r="N113" i="52"/>
  <c r="N114" i="52"/>
  <c r="N115" i="52"/>
  <c r="N116" i="52"/>
  <c r="N117" i="52"/>
  <c r="N118" i="52"/>
  <c r="N119" i="52"/>
  <c r="N120" i="52"/>
  <c r="I121" i="52"/>
  <c r="J121" i="52"/>
  <c r="K121" i="52"/>
  <c r="M121" i="52"/>
  <c r="A2" i="58"/>
  <c r="E3" i="58"/>
  <c r="F3" i="58"/>
  <c r="A17" i="58"/>
  <c r="A18" i="58" s="1"/>
  <c r="A19" i="58" s="1"/>
  <c r="A20" i="58" s="1"/>
  <c r="A21" i="58" s="1"/>
  <c r="A22" i="58" s="1"/>
  <c r="A23" i="58" s="1"/>
  <c r="A24" i="58" s="1"/>
  <c r="A25" i="58" s="1"/>
  <c r="A26" i="58" s="1"/>
  <c r="A27" i="58" s="1"/>
  <c r="A28" i="58" s="1"/>
  <c r="A29" i="58" s="1"/>
  <c r="A30" i="58" s="1"/>
  <c r="A31" i="58" s="1"/>
  <c r="A32" i="58" s="1"/>
  <c r="A33" i="58" s="1"/>
  <c r="A34" i="58" s="1"/>
  <c r="A35" i="58" s="1"/>
  <c r="A36" i="58" s="1"/>
  <c r="A37" i="58" s="1"/>
  <c r="A38" i="58" s="1"/>
  <c r="A39" i="58" s="1"/>
  <c r="A40" i="58" s="1"/>
  <c r="A41" i="58" s="1"/>
  <c r="A42" i="58" s="1"/>
  <c r="A43" i="58" s="1"/>
  <c r="A44" i="58" s="1"/>
  <c r="A45" i="58" s="1"/>
  <c r="A46" i="58" s="1"/>
  <c r="A47" i="58" s="1"/>
  <c r="A48" i="58" s="1"/>
  <c r="A49" i="58" s="1"/>
  <c r="A50" i="58" s="1"/>
  <c r="A51" i="58" s="1"/>
  <c r="A52" i="58" s="1"/>
  <c r="A53" i="58" s="1"/>
  <c r="A54" i="58" s="1"/>
  <c r="A55" i="58" s="1"/>
  <c r="A56" i="58" s="1"/>
  <c r="A57" i="58" s="1"/>
  <c r="A58" i="58" s="1"/>
  <c r="A59" i="58" s="1"/>
  <c r="A60" i="58" s="1"/>
  <c r="A61" i="58" s="1"/>
  <c r="A75" i="58" s="1"/>
  <c r="A76" i="58" s="1"/>
  <c r="A77" i="58" s="1"/>
  <c r="A78" i="58" s="1"/>
  <c r="A79" i="58" s="1"/>
  <c r="A80" i="58" s="1"/>
  <c r="A81" i="58" s="1"/>
  <c r="A82" i="58" s="1"/>
  <c r="A83" i="58" s="1"/>
  <c r="A84" i="58" s="1"/>
  <c r="A85" i="58" s="1"/>
  <c r="A86" i="58" s="1"/>
  <c r="A87" i="58" s="1"/>
  <c r="A88" i="58" s="1"/>
  <c r="A89" i="58" s="1"/>
  <c r="A90" i="58" s="1"/>
  <c r="A91" i="58" s="1"/>
  <c r="A92" i="58" s="1"/>
  <c r="A93" i="58" s="1"/>
  <c r="A94" i="58" s="1"/>
  <c r="A95" i="58" s="1"/>
  <c r="A96" i="58" s="1"/>
  <c r="A97" i="58" s="1"/>
  <c r="A98" i="58" s="1"/>
  <c r="A99" i="58" s="1"/>
  <c r="A100" i="58" s="1"/>
  <c r="A101" i="58" s="1"/>
  <c r="A102" i="58" s="1"/>
  <c r="A103" i="58" s="1"/>
  <c r="A104" i="58" s="1"/>
  <c r="A105" i="58" s="1"/>
  <c r="A106" i="58" s="1"/>
  <c r="A107" i="58" s="1"/>
  <c r="A108" i="58" s="1"/>
  <c r="A109" i="58" s="1"/>
  <c r="A110" i="58" s="1"/>
  <c r="A111" i="58" s="1"/>
  <c r="A112" i="58" s="1"/>
  <c r="A113" i="58" s="1"/>
  <c r="A114" i="58" s="1"/>
  <c r="A115" i="58" s="1"/>
  <c r="A116" i="58" s="1"/>
  <c r="A117" i="58" s="1"/>
  <c r="A118" i="58" s="1"/>
  <c r="A119" i="58" s="1"/>
  <c r="A120" i="58" s="1"/>
  <c r="A121" i="58" s="1"/>
  <c r="A122" i="58" s="1"/>
  <c r="A123" i="58" s="1"/>
  <c r="F34" i="58"/>
  <c r="F51" i="58"/>
  <c r="A69" i="58"/>
  <c r="E69" i="58"/>
  <c r="F69" i="58"/>
  <c r="A124" i="58"/>
  <c r="A2" i="60"/>
  <c r="F3" i="60"/>
  <c r="G3" i="60"/>
  <c r="A2" i="61"/>
  <c r="D3" i="61"/>
  <c r="E3" i="61"/>
  <c r="E33" i="61"/>
  <c r="E64" i="61"/>
  <c r="A70" i="61"/>
  <c r="D70" i="61"/>
  <c r="E70" i="61"/>
  <c r="E82" i="61"/>
  <c r="E90" i="61"/>
  <c r="E127" i="61"/>
  <c r="A128" i="61"/>
  <c r="A130" i="61"/>
  <c r="D130" i="61"/>
  <c r="E130" i="61"/>
  <c r="E150" i="61"/>
  <c r="A188" i="61"/>
  <c r="A2" i="62"/>
  <c r="G2" i="62"/>
  <c r="E3" i="62"/>
  <c r="F3" i="62"/>
  <c r="L3" i="62"/>
  <c r="M3" i="62"/>
  <c r="C63" i="62"/>
  <c r="D63" i="62"/>
  <c r="E63" i="62"/>
  <c r="F63" i="62"/>
  <c r="I63" i="62"/>
  <c r="J63" i="62"/>
  <c r="L63" i="62"/>
  <c r="M63" i="62"/>
  <c r="G64" i="62"/>
  <c r="A2" i="65"/>
  <c r="F3" i="65"/>
  <c r="G3" i="65"/>
  <c r="G21" i="65"/>
  <c r="G22" i="65"/>
  <c r="C24" i="65"/>
  <c r="E24" i="65"/>
  <c r="F24" i="65"/>
  <c r="G29" i="65"/>
  <c r="G31" i="65"/>
  <c r="G32" i="65"/>
  <c r="G33" i="65"/>
  <c r="G34" i="65"/>
  <c r="G35" i="65"/>
  <c r="G36" i="65"/>
  <c r="G37" i="65"/>
  <c r="G38" i="65"/>
  <c r="A66" i="65"/>
  <c r="F67" i="65"/>
  <c r="G67" i="65"/>
  <c r="E80" i="65"/>
  <c r="E87" i="65"/>
  <c r="A2" i="70"/>
  <c r="G3" i="70"/>
  <c r="H3" i="70"/>
  <c r="D20" i="70"/>
  <c r="D26" i="70"/>
  <c r="D31" i="70"/>
  <c r="C63" i="70"/>
  <c r="D63" i="70"/>
  <c r="A2" i="71"/>
  <c r="I2" i="71"/>
  <c r="E3" i="71"/>
  <c r="G3" i="71"/>
  <c r="N3" i="71"/>
  <c r="P3" i="71"/>
  <c r="A75" i="71"/>
  <c r="E75" i="71"/>
  <c r="G75" i="71"/>
  <c r="I75" i="71"/>
  <c r="N75" i="71"/>
  <c r="P75" i="71"/>
  <c r="A2" i="72"/>
  <c r="H2" i="72"/>
  <c r="E3" i="72"/>
  <c r="F3" i="72"/>
  <c r="L3" i="72"/>
  <c r="M3" i="72"/>
  <c r="C52" i="72"/>
  <c r="E52" i="72"/>
  <c r="H52" i="72"/>
  <c r="J52" i="72"/>
  <c r="L52" i="72"/>
  <c r="A73" i="72"/>
  <c r="E73" i="72"/>
  <c r="F73" i="72"/>
  <c r="H73" i="72"/>
  <c r="L73" i="72"/>
  <c r="M73" i="72"/>
  <c r="A2" i="73"/>
  <c r="H2" i="73"/>
  <c r="E3" i="73"/>
  <c r="F3" i="73"/>
  <c r="L3" i="73"/>
  <c r="M3" i="73"/>
  <c r="A2" i="74"/>
  <c r="J2" i="74"/>
  <c r="G3" i="74"/>
  <c r="H3" i="74"/>
  <c r="N3" i="74"/>
  <c r="O3" i="74"/>
  <c r="A70" i="74"/>
  <c r="G70" i="74"/>
  <c r="H70" i="74"/>
  <c r="J70" i="74"/>
  <c r="N70" i="74"/>
  <c r="O70" i="74"/>
  <c r="A2" i="77"/>
  <c r="K2" i="77"/>
  <c r="H3" i="77"/>
  <c r="I3" i="77"/>
  <c r="Q3" i="77"/>
  <c r="R3" i="77"/>
  <c r="N27" i="77"/>
  <c r="R27" i="77"/>
  <c r="N28" i="77"/>
  <c r="R28" i="77"/>
  <c r="N29" i="77"/>
  <c r="R29" i="77"/>
  <c r="N30" i="77"/>
  <c r="R30" i="77"/>
  <c r="N31" i="77"/>
  <c r="R31" i="77"/>
  <c r="N32" i="77"/>
  <c r="R32" i="77"/>
  <c r="N33" i="77"/>
  <c r="R33" i="77"/>
  <c r="N34" i="77"/>
  <c r="R34" i="77"/>
  <c r="N35" i="77"/>
  <c r="R35" i="77"/>
  <c r="N36" i="77"/>
  <c r="R36" i="77"/>
  <c r="N37" i="77"/>
  <c r="R37" i="77"/>
  <c r="N38" i="77"/>
  <c r="R38" i="77"/>
  <c r="N39" i="77"/>
  <c r="R39" i="77"/>
  <c r="N40" i="77"/>
  <c r="R40" i="77"/>
  <c r="N41" i="77"/>
  <c r="R41" i="77"/>
  <c r="N42" i="77"/>
  <c r="R42" i="77"/>
  <c r="N43" i="77"/>
  <c r="R43" i="77"/>
  <c r="N44" i="77"/>
  <c r="R44" i="77"/>
  <c r="N45" i="77"/>
  <c r="R45" i="77"/>
  <c r="N46" i="77"/>
  <c r="R46" i="77"/>
  <c r="N47" i="77"/>
  <c r="R47" i="77"/>
  <c r="N48" i="77"/>
  <c r="R48" i="77"/>
  <c r="N49" i="77"/>
  <c r="R49" i="77"/>
  <c r="N50" i="77"/>
  <c r="R50" i="77"/>
  <c r="N51" i="77"/>
  <c r="R51" i="77"/>
  <c r="N52" i="77"/>
  <c r="R52" i="77"/>
  <c r="N53" i="77"/>
  <c r="R53" i="77"/>
  <c r="N54" i="77"/>
  <c r="R54" i="77"/>
  <c r="N55" i="77"/>
  <c r="R55" i="77"/>
  <c r="N56" i="77"/>
  <c r="R56" i="77"/>
  <c r="N57" i="77"/>
  <c r="R57" i="77"/>
  <c r="N58" i="77"/>
  <c r="R58" i="77"/>
  <c r="N59" i="77"/>
  <c r="R59" i="77"/>
  <c r="N60" i="77"/>
  <c r="R60" i="77"/>
  <c r="N61" i="77"/>
  <c r="R61" i="77"/>
  <c r="G62" i="77"/>
  <c r="H62" i="77"/>
  <c r="I62" i="77"/>
  <c r="L62" i="77"/>
  <c r="M62" i="77"/>
  <c r="O62" i="77"/>
  <c r="P62" i="77"/>
  <c r="Q62" i="77"/>
  <c r="A69" i="77"/>
  <c r="G69" i="77"/>
  <c r="H69" i="77"/>
  <c r="K69" i="77"/>
  <c r="Q69" i="77"/>
  <c r="R69" i="77"/>
  <c r="N77" i="77"/>
  <c r="R77" i="77"/>
  <c r="N78" i="77"/>
  <c r="R78" i="77"/>
  <c r="N79" i="77"/>
  <c r="R79" i="77"/>
  <c r="N80" i="77"/>
  <c r="R80" i="77"/>
  <c r="N81" i="77"/>
  <c r="R81" i="77"/>
  <c r="N82" i="77"/>
  <c r="R82" i="77"/>
  <c r="N83" i="77"/>
  <c r="R83" i="77"/>
  <c r="N84" i="77"/>
  <c r="R84" i="77"/>
  <c r="N85" i="77"/>
  <c r="R85" i="77"/>
  <c r="N86" i="77"/>
  <c r="R86" i="77"/>
  <c r="N87" i="77"/>
  <c r="R87" i="77"/>
  <c r="N88" i="77"/>
  <c r="R88" i="77"/>
  <c r="N89" i="77"/>
  <c r="R89" i="77"/>
  <c r="N90" i="77"/>
  <c r="R90" i="77"/>
  <c r="N91" i="77"/>
  <c r="R91" i="77"/>
  <c r="N92" i="77"/>
  <c r="R92" i="77"/>
  <c r="N93" i="77"/>
  <c r="R93" i="77"/>
  <c r="N94" i="77"/>
  <c r="R94" i="77"/>
  <c r="N95" i="77"/>
  <c r="R95" i="77"/>
  <c r="N96" i="77"/>
  <c r="R96" i="77"/>
  <c r="N97" i="77"/>
  <c r="R97" i="77"/>
  <c r="N98" i="77"/>
  <c r="R98" i="77"/>
  <c r="N99" i="77"/>
  <c r="R99" i="77"/>
  <c r="N100" i="77"/>
  <c r="R100" i="77"/>
  <c r="N101" i="77"/>
  <c r="R101" i="77"/>
  <c r="N102" i="77"/>
  <c r="R102" i="77"/>
  <c r="N103" i="77"/>
  <c r="R103" i="77"/>
  <c r="N104" i="77"/>
  <c r="R104" i="77"/>
  <c r="N105" i="77"/>
  <c r="R105" i="77"/>
  <c r="N106" i="77"/>
  <c r="R106" i="77"/>
  <c r="N107" i="77"/>
  <c r="R107" i="77"/>
  <c r="N108" i="77"/>
  <c r="R108" i="77"/>
  <c r="N109" i="77"/>
  <c r="R109" i="77"/>
  <c r="N110" i="77"/>
  <c r="R110" i="77"/>
  <c r="N111" i="77"/>
  <c r="R111" i="77"/>
  <c r="N112" i="77"/>
  <c r="R112" i="77"/>
  <c r="N113" i="77"/>
  <c r="R113" i="77"/>
  <c r="N114" i="77"/>
  <c r="R114" i="77"/>
  <c r="N115" i="77"/>
  <c r="R115" i="77"/>
  <c r="N116" i="77"/>
  <c r="R116" i="77"/>
  <c r="N117" i="77"/>
  <c r="R117" i="77"/>
  <c r="N118" i="77"/>
  <c r="R118" i="77"/>
  <c r="N119" i="77"/>
  <c r="R119" i="77"/>
  <c r="N120" i="77"/>
  <c r="R120" i="77"/>
  <c r="N121" i="77"/>
  <c r="R121" i="77"/>
  <c r="N122" i="77"/>
  <c r="R122" i="77"/>
  <c r="N123" i="77"/>
  <c r="R123" i="77"/>
  <c r="N124" i="77"/>
  <c r="R124" i="77"/>
  <c r="N125" i="77"/>
  <c r="R125" i="77"/>
  <c r="N126" i="77"/>
  <c r="R126" i="77"/>
  <c r="N127" i="77"/>
  <c r="R127" i="77"/>
  <c r="N128" i="77"/>
  <c r="R128" i="77"/>
  <c r="G129" i="77"/>
  <c r="H129" i="77"/>
  <c r="I129" i="77"/>
  <c r="L129" i="77"/>
  <c r="M129" i="77"/>
  <c r="O129" i="77"/>
  <c r="P129" i="77"/>
  <c r="Q129" i="77"/>
  <c r="A2" i="78"/>
  <c r="J2" i="78"/>
  <c r="G3" i="78"/>
  <c r="H3" i="78"/>
  <c r="P3" i="78"/>
  <c r="R3" i="78"/>
  <c r="R18" i="78"/>
  <c r="R19" i="78"/>
  <c r="R20" i="78"/>
  <c r="R21" i="78"/>
  <c r="R22" i="78"/>
  <c r="R23" i="78"/>
  <c r="R24" i="78"/>
  <c r="R25" i="78"/>
  <c r="R26" i="78"/>
  <c r="R27" i="78"/>
  <c r="R28" i="78"/>
  <c r="R29" i="78"/>
  <c r="R30" i="78"/>
  <c r="R31" i="78"/>
  <c r="R32" i="78"/>
  <c r="R33" i="78"/>
  <c r="R34" i="78"/>
  <c r="R35" i="78"/>
  <c r="R36" i="78"/>
  <c r="R37" i="78"/>
  <c r="R38" i="78"/>
  <c r="R39" i="78"/>
  <c r="R40" i="78"/>
  <c r="R41" i="78"/>
  <c r="R42" i="78"/>
  <c r="R43" i="78"/>
  <c r="R44" i="78"/>
  <c r="R45" i="78"/>
  <c r="R46" i="78"/>
  <c r="R47" i="78"/>
  <c r="R48" i="78"/>
  <c r="R49" i="78"/>
  <c r="R50" i="78"/>
  <c r="R51" i="78"/>
  <c r="R52" i="78"/>
  <c r="R53" i="78"/>
  <c r="R54" i="78"/>
  <c r="R55" i="78"/>
  <c r="R56" i="78"/>
  <c r="R57" i="78"/>
  <c r="R58" i="78"/>
  <c r="R59" i="78"/>
  <c r="R60" i="78"/>
  <c r="D61" i="78"/>
  <c r="F61" i="78"/>
  <c r="G61" i="78"/>
  <c r="H61" i="78"/>
  <c r="N61" i="78"/>
  <c r="O61" i="78"/>
  <c r="P61" i="78"/>
  <c r="A2" i="79"/>
  <c r="J2" i="79"/>
  <c r="F3" i="79"/>
  <c r="G3" i="79"/>
  <c r="P3" i="79"/>
  <c r="Q3" i="79"/>
  <c r="K60" i="79"/>
  <c r="L60" i="79"/>
  <c r="P60" i="79"/>
  <c r="Q60" i="79"/>
  <c r="A68" i="79"/>
  <c r="F68" i="79"/>
  <c r="G68" i="79"/>
  <c r="J68" i="79"/>
  <c r="P68" i="79"/>
  <c r="Q68" i="79"/>
  <c r="E3" i="80"/>
  <c r="D25" i="80"/>
  <c r="E25" i="80"/>
  <c r="F25" i="80"/>
  <c r="D30" i="80"/>
  <c r="E30" i="80"/>
  <c r="F30" i="80"/>
  <c r="A2" i="82"/>
  <c r="F3" i="82"/>
  <c r="G3" i="82"/>
  <c r="A71" i="82"/>
  <c r="G71" i="82"/>
  <c r="A7" i="83"/>
  <c r="A8" i="83"/>
  <c r="C16" i="83"/>
  <c r="C341" i="83" s="1"/>
  <c r="C30" i="83"/>
  <c r="C34" i="83"/>
  <c r="C35" i="83"/>
  <c r="C36" i="83"/>
  <c r="C37" i="83"/>
  <c r="C38" i="83"/>
  <c r="C45" i="83"/>
  <c r="C46" i="83"/>
  <c r="C47" i="83"/>
  <c r="C48" i="83"/>
  <c r="C49" i="83"/>
  <c r="C50" i="83"/>
  <c r="C51" i="83"/>
  <c r="C52" i="83"/>
  <c r="C53" i="83"/>
  <c r="C54" i="83"/>
  <c r="C55" i="83"/>
  <c r="C56" i="83"/>
  <c r="C57" i="83"/>
  <c r="C58" i="83"/>
  <c r="C59" i="83"/>
  <c r="C60" i="83"/>
  <c r="C61" i="83"/>
  <c r="C68" i="83"/>
  <c r="C69" i="83"/>
  <c r="C70" i="83"/>
  <c r="C71" i="83"/>
  <c r="C72" i="83"/>
  <c r="C73" i="83"/>
  <c r="C74" i="83"/>
  <c r="C75" i="83"/>
  <c r="C76" i="83"/>
  <c r="C90" i="83"/>
  <c r="C91" i="83"/>
  <c r="C614" i="83" s="1"/>
  <c r="C92" i="83"/>
  <c r="C93" i="83"/>
  <c r="C94" i="83"/>
  <c r="C95" i="83"/>
  <c r="C96" i="83"/>
  <c r="C97" i="83"/>
  <c r="C98" i="83"/>
  <c r="C99" i="83"/>
  <c r="C100" i="83"/>
  <c r="C105" i="83"/>
  <c r="C106" i="83"/>
  <c r="C107" i="83"/>
  <c r="C108" i="83"/>
  <c r="C109" i="83"/>
  <c r="C110" i="83"/>
  <c r="C114" i="83"/>
  <c r="C115" i="83"/>
  <c r="C116" i="83"/>
  <c r="C117" i="83"/>
  <c r="C118" i="83"/>
  <c r="C119" i="83"/>
  <c r="C120" i="83"/>
  <c r="C121" i="83"/>
  <c r="C122" i="83"/>
  <c r="C123" i="83"/>
  <c r="C124" i="83"/>
  <c r="C125" i="83"/>
  <c r="C131" i="83"/>
  <c r="C132" i="83"/>
  <c r="C133" i="83"/>
  <c r="C134" i="83"/>
  <c r="C135" i="83"/>
  <c r="C139" i="83"/>
  <c r="C140" i="83"/>
  <c r="C141" i="83"/>
  <c r="C142" i="83"/>
  <c r="C162" i="83"/>
  <c r="C164" i="83"/>
  <c r="C165" i="83"/>
  <c r="C166" i="83"/>
  <c r="C522" i="83" s="1"/>
  <c r="C168" i="83"/>
  <c r="C523" i="83" s="1"/>
  <c r="C169" i="83"/>
  <c r="C524" i="83" s="1"/>
  <c r="C170" i="83"/>
  <c r="C525" i="83" s="1"/>
  <c r="C171" i="83"/>
  <c r="C526" i="83" s="1"/>
  <c r="C172" i="83"/>
  <c r="C443" i="83" s="1"/>
  <c r="C173" i="83"/>
  <c r="C441" i="83" s="1"/>
  <c r="C174" i="83"/>
  <c r="C175" i="83"/>
  <c r="C185" i="83"/>
  <c r="C187" i="83"/>
  <c r="C188" i="83"/>
  <c r="C189" i="83"/>
  <c r="C191" i="83"/>
  <c r="C192" i="83"/>
  <c r="C193" i="83"/>
  <c r="C194" i="83"/>
  <c r="C195" i="83"/>
  <c r="C196" i="83"/>
  <c r="C641" i="83" s="1"/>
  <c r="C197" i="83"/>
  <c r="C198" i="83"/>
  <c r="C644" i="83"/>
  <c r="C264" i="83"/>
  <c r="C265" i="83"/>
  <c r="C287" i="83"/>
  <c r="C290" i="83"/>
  <c r="C291" i="83"/>
  <c r="C292" i="83"/>
  <c r="C293" i="83"/>
  <c r="C294" i="83"/>
  <c r="C295" i="83"/>
  <c r="C296" i="83"/>
  <c r="C297" i="83"/>
  <c r="C298" i="83"/>
  <c r="C299" i="83"/>
  <c r="C304" i="83"/>
  <c r="C305" i="83"/>
  <c r="C306" i="83"/>
  <c r="C309" i="83"/>
  <c r="C310" i="83"/>
  <c r="C311" i="83"/>
  <c r="C312" i="83"/>
  <c r="C313" i="83"/>
  <c r="C319" i="83"/>
  <c r="C320" i="83"/>
  <c r="C321" i="83"/>
  <c r="C322" i="83"/>
  <c r="C323" i="83"/>
  <c r="C324" i="83"/>
  <c r="C331" i="83"/>
  <c r="C533" i="83"/>
  <c r="C499" i="83"/>
  <c r="C500" i="83"/>
  <c r="C501" i="83"/>
  <c r="C502" i="83"/>
  <c r="C503" i="83"/>
  <c r="C510" i="83"/>
  <c r="C557" i="83"/>
  <c r="C558" i="83"/>
  <c r="C563" i="83"/>
  <c r="C564" i="83"/>
  <c r="C565" i="83"/>
  <c r="C566" i="83"/>
  <c r="B13" i="3"/>
  <c r="B17" i="3"/>
  <c r="B19" i="3"/>
  <c r="A46" i="2"/>
  <c r="A6" i="2" s="1"/>
  <c r="A50" i="2"/>
  <c r="G63" i="35" l="1"/>
  <c r="G60" i="34"/>
  <c r="G60" i="48"/>
  <c r="E60" i="48"/>
  <c r="H43" i="59"/>
  <c r="E42" i="19"/>
  <c r="F42" i="19"/>
  <c r="C22" i="83" s="1"/>
  <c r="C23" i="83" s="1"/>
  <c r="F121" i="42"/>
  <c r="E94" i="65"/>
  <c r="D29" i="20"/>
  <c r="G84" i="21"/>
  <c r="G139" i="21" s="1"/>
  <c r="G143" i="21" s="1"/>
  <c r="D31" i="80"/>
  <c r="D35" i="80" s="1"/>
  <c r="D38" i="80" s="1"/>
  <c r="G130" i="43"/>
  <c r="I106" i="43"/>
  <c r="C269" i="83"/>
  <c r="C270" i="83" s="1"/>
  <c r="C272" i="83" s="1"/>
  <c r="C276" i="83" s="1"/>
  <c r="G33" i="47"/>
  <c r="H33" i="47"/>
  <c r="H38" i="20"/>
  <c r="C39" i="68"/>
  <c r="J40" i="69"/>
  <c r="G40" i="65"/>
  <c r="D42" i="65"/>
  <c r="B25" i="3"/>
  <c r="F33" i="47"/>
  <c r="G43" i="27"/>
  <c r="K39" i="68"/>
  <c r="F29" i="45"/>
  <c r="E61" i="43"/>
  <c r="F64" i="42"/>
  <c r="F84" i="21"/>
  <c r="F139" i="21" s="1"/>
  <c r="F143" i="21" s="1"/>
  <c r="E38" i="27"/>
  <c r="E29" i="45"/>
  <c r="J33" i="47"/>
  <c r="I29" i="45"/>
  <c r="F67" i="25"/>
  <c r="I83" i="21"/>
  <c r="C552" i="83" s="1"/>
  <c r="K29" i="45"/>
  <c r="L20" i="45"/>
  <c r="C130" i="43"/>
  <c r="L64" i="42"/>
  <c r="K64" i="42"/>
  <c r="F61" i="58"/>
  <c r="M33" i="46"/>
  <c r="L27" i="45"/>
  <c r="E84" i="21"/>
  <c r="E139" i="21" s="1"/>
  <c r="E143" i="21" s="1"/>
  <c r="L16" i="53"/>
  <c r="H130" i="43"/>
  <c r="I94" i="43"/>
  <c r="I25" i="43"/>
  <c r="J62" i="40"/>
  <c r="F63" i="38"/>
  <c r="D39" i="19"/>
  <c r="F40" i="69"/>
  <c r="K40" i="69"/>
  <c r="H23" i="19"/>
  <c r="E29" i="36"/>
  <c r="I129" i="43"/>
  <c r="D64" i="42"/>
  <c r="H47" i="14"/>
  <c r="H49" i="14" s="1"/>
  <c r="AD8" i="14" s="1"/>
  <c r="F31" i="80"/>
  <c r="F35" i="80" s="1"/>
  <c r="F38" i="80" s="1"/>
  <c r="G61" i="43"/>
  <c r="D121" i="42"/>
  <c r="G64" i="42"/>
  <c r="F39" i="68"/>
  <c r="E49" i="53"/>
  <c r="C406" i="83" s="1"/>
  <c r="L73" i="53"/>
  <c r="P55" i="54"/>
  <c r="P120" i="54"/>
  <c r="I125" i="57"/>
  <c r="N129" i="77"/>
  <c r="N62" i="77"/>
  <c r="F42" i="65"/>
  <c r="D33" i="47"/>
  <c r="I49" i="43"/>
  <c r="G121" i="42"/>
  <c r="J64" i="42"/>
  <c r="D62" i="40"/>
  <c r="E62" i="40"/>
  <c r="F29" i="36"/>
  <c r="J42" i="19"/>
  <c r="J23" i="19" s="1"/>
  <c r="G42" i="19"/>
  <c r="D35" i="19"/>
  <c r="K33" i="53"/>
  <c r="C408" i="83" s="1"/>
  <c r="C414" i="83"/>
  <c r="E42" i="65"/>
  <c r="C42" i="65"/>
  <c r="M171" i="47"/>
  <c r="E33" i="47"/>
  <c r="L33" i="47"/>
  <c r="M23" i="47"/>
  <c r="M22" i="46"/>
  <c r="M26" i="46" s="1"/>
  <c r="I118" i="43"/>
  <c r="E121" i="42"/>
  <c r="E64" i="42"/>
  <c r="H64" i="42"/>
  <c r="H25" i="20"/>
  <c r="I42" i="19"/>
  <c r="G23" i="19"/>
  <c r="G47" i="14"/>
  <c r="G49" i="14" s="1"/>
  <c r="G57" i="24"/>
  <c r="E29" i="53"/>
  <c r="C405" i="83" s="1"/>
  <c r="L33" i="53"/>
  <c r="E126" i="64"/>
  <c r="A64" i="2"/>
  <c r="A1" i="4" s="1"/>
  <c r="A54" i="2"/>
  <c r="I23" i="19"/>
  <c r="M166" i="47"/>
  <c r="M31" i="47"/>
  <c r="H21" i="20"/>
  <c r="A52" i="2"/>
  <c r="A58" i="2"/>
  <c r="A62" i="2"/>
  <c r="A56" i="2"/>
  <c r="A1" i="5" s="1"/>
  <c r="C128" i="83"/>
  <c r="C608" i="83" s="1"/>
  <c r="R129" i="77"/>
  <c r="G24" i="65"/>
  <c r="E130" i="43"/>
  <c r="I60" i="43"/>
  <c r="C64" i="42"/>
  <c r="R61" i="78"/>
  <c r="N121" i="52"/>
  <c r="N54" i="52"/>
  <c r="M233" i="47"/>
  <c r="C29" i="45"/>
  <c r="H61" i="43"/>
  <c r="C61" i="43"/>
  <c r="G61" i="28"/>
  <c r="D16" i="19"/>
  <c r="D21" i="19" s="1"/>
  <c r="A60" i="2"/>
  <c r="F23" i="19"/>
  <c r="E31" i="80"/>
  <c r="E35" i="80" s="1"/>
  <c r="E38" i="80" s="1"/>
  <c r="R62" i="77"/>
  <c r="D34" i="70"/>
  <c r="I37" i="43"/>
  <c r="C121" i="42"/>
  <c r="M64" i="42"/>
  <c r="I64" i="42"/>
  <c r="K62" i="40"/>
  <c r="D31" i="19"/>
  <c r="G60" i="15"/>
  <c r="G93" i="15" s="1"/>
  <c r="C40" i="69"/>
  <c r="G17" i="13"/>
  <c r="G95" i="13" s="1"/>
  <c r="I97" i="21"/>
  <c r="C553" i="83" s="1"/>
  <c r="I114" i="21"/>
  <c r="C554" i="83" s="1"/>
  <c r="G113" i="44"/>
  <c r="G55" i="44" s="1"/>
  <c r="G56" i="44" s="1"/>
  <c r="F49" i="53"/>
  <c r="K16" i="53"/>
  <c r="C407" i="83" s="1"/>
  <c r="R214" i="55"/>
  <c r="I53" i="57"/>
  <c r="D42" i="64"/>
  <c r="F42" i="64" s="1"/>
  <c r="D89" i="64"/>
  <c r="F89" i="64" s="1"/>
  <c r="F98" i="64"/>
  <c r="F103" i="64"/>
  <c r="J39" i="68"/>
  <c r="G39" i="68"/>
  <c r="I31" i="21"/>
  <c r="C547" i="83" s="1"/>
  <c r="I42" i="21"/>
  <c r="C549" i="83" s="1"/>
  <c r="I135" i="21"/>
  <c r="I138" i="21" s="1"/>
  <c r="C556" i="83" s="1"/>
  <c r="G126" i="35"/>
  <c r="G59" i="35" s="1"/>
  <c r="F29" i="53"/>
  <c r="P183" i="54"/>
  <c r="P246" i="54"/>
  <c r="R137" i="55"/>
  <c r="F125" i="64"/>
  <c r="G40" i="69"/>
  <c r="H13" i="13"/>
  <c r="H17" i="13" s="1"/>
  <c r="H95" i="13" s="1"/>
  <c r="I51" i="21"/>
  <c r="C550" i="83" s="1"/>
  <c r="I61" i="21"/>
  <c r="C551" i="83" s="1"/>
  <c r="D84" i="21"/>
  <c r="D139" i="21" s="1"/>
  <c r="D143" i="21" s="1"/>
  <c r="H84" i="21"/>
  <c r="H139" i="21" s="1"/>
  <c r="H143" i="21" s="1"/>
  <c r="K73" i="53"/>
  <c r="C411" i="83" s="1"/>
  <c r="C64" i="83"/>
  <c r="C606" i="83" s="1"/>
  <c r="P54" i="53"/>
  <c r="C413" i="83" s="1"/>
  <c r="E32" i="27"/>
  <c r="E55" i="27"/>
  <c r="H43" i="27"/>
  <c r="C303" i="83"/>
  <c r="C630" i="83" s="1"/>
  <c r="G224" i="13"/>
  <c r="H224" i="13"/>
  <c r="C200" i="83"/>
  <c r="C201" i="83" s="1"/>
  <c r="C205" i="83" s="1"/>
  <c r="C517" i="83"/>
  <c r="C177" i="83"/>
  <c r="C178" i="83" s="1"/>
  <c r="C182" i="83" s="1"/>
  <c r="C207" i="83"/>
  <c r="C136" i="83"/>
  <c r="C102" i="83"/>
  <c r="C616" i="83" s="1"/>
  <c r="C597" i="83" s="1"/>
  <c r="C77" i="83"/>
  <c r="C39" i="83"/>
  <c r="C25" i="83"/>
  <c r="C634" i="83"/>
  <c r="R47" i="55"/>
  <c r="AD37" i="14"/>
  <c r="AC37" i="14"/>
  <c r="C401" i="83"/>
  <c r="C228" i="83"/>
  <c r="C642" i="83" s="1"/>
  <c r="C218" i="83"/>
  <c r="C327" i="83"/>
  <c r="C285" i="83"/>
  <c r="C605" i="83"/>
  <c r="C504" i="83"/>
  <c r="C530" i="83" s="1"/>
  <c r="C239" i="83"/>
  <c r="D62" i="34"/>
  <c r="G62" i="34"/>
  <c r="F62" i="34"/>
  <c r="C400" i="83"/>
  <c r="C402" i="83"/>
  <c r="F43" i="27"/>
  <c r="E121" i="16"/>
  <c r="E125" i="16" s="1"/>
  <c r="C111" i="83"/>
  <c r="C612" i="83" s="1"/>
  <c r="C234" i="83"/>
  <c r="C643" i="83" s="1"/>
  <c r="C160" i="83"/>
  <c r="C543" i="83"/>
  <c r="C425" i="83"/>
  <c r="C300" i="83"/>
  <c r="C628" i="83" s="1"/>
  <c r="C622" i="83"/>
  <c r="C143" i="83"/>
  <c r="C618" i="83"/>
  <c r="C88" i="83"/>
  <c r="C497" i="83"/>
  <c r="C527" i="83"/>
  <c r="C439" i="83" s="1"/>
  <c r="C599" i="83"/>
  <c r="C31" i="83"/>
  <c r="C429" i="83"/>
  <c r="C518" i="83"/>
  <c r="C640" i="83"/>
  <c r="L29" i="45" l="1"/>
  <c r="AC8" i="14"/>
  <c r="AC48" i="14" s="1"/>
  <c r="AC55" i="14" s="1"/>
  <c r="G42" i="65"/>
  <c r="L40" i="53"/>
  <c r="W24" i="53" s="1"/>
  <c r="I130" i="43"/>
  <c r="D42" i="19"/>
  <c r="D22" i="19" s="1"/>
  <c r="D23" i="19" s="1"/>
  <c r="M33" i="47"/>
  <c r="E43" i="27"/>
  <c r="D92" i="64"/>
  <c r="D126" i="64" s="1"/>
  <c r="M34" i="46"/>
  <c r="I84" i="21"/>
  <c r="I139" i="21" s="1"/>
  <c r="I143" i="21" s="1"/>
  <c r="C410" i="83"/>
  <c r="C417" i="83" s="1"/>
  <c r="I61" i="43"/>
  <c r="C152" i="83"/>
  <c r="K40" i="53"/>
  <c r="V24" i="53" s="1"/>
  <c r="C514" i="83" s="1"/>
  <c r="C570" i="83"/>
  <c r="H29" i="20"/>
  <c r="C559" i="83"/>
  <c r="C561" i="83" s="1"/>
  <c r="C568" i="83" s="1"/>
  <c r="C315" i="83"/>
  <c r="C329" i="83" s="1"/>
  <c r="C333" i="83" s="1"/>
  <c r="C506" i="83"/>
  <c r="C433" i="83" s="1"/>
  <c r="C515" i="83"/>
  <c r="C576" i="83"/>
  <c r="AD48" i="14"/>
  <c r="AD55" i="14" s="1"/>
  <c r="C209" i="83"/>
  <c r="C79" i="83"/>
  <c r="C610" i="83"/>
  <c r="C581" i="83" s="1"/>
  <c r="C427" i="83"/>
  <c r="F92" i="64"/>
  <c r="F126" i="64" s="1"/>
  <c r="C509" i="83"/>
  <c r="C511" i="83" s="1"/>
  <c r="C593" i="83"/>
  <c r="C240" i="83"/>
  <c r="C531" i="83"/>
  <c r="C532" i="83" s="1"/>
  <c r="C534" i="83" s="1"/>
  <c r="C572" i="83" l="1"/>
  <c r="C18" i="83"/>
  <c r="E23" i="19"/>
  <c r="C639" i="83"/>
  <c r="C645" i="83" s="1"/>
  <c r="C620" i="83" s="1"/>
  <c r="C586" i="83" s="1"/>
  <c r="C249" i="83"/>
  <c r="C626" i="83" s="1"/>
  <c r="C453" i="83"/>
  <c r="C601" i="83"/>
  <c r="C582" i="83"/>
  <c r="C583" i="83"/>
  <c r="C461" i="83"/>
  <c r="C459" i="83"/>
  <c r="C578" i="83"/>
  <c r="C584" i="83"/>
  <c r="C447" i="83"/>
  <c r="C463" i="83"/>
  <c r="C435" i="83"/>
  <c r="C455" i="83" s="1"/>
  <c r="C516" i="83"/>
  <c r="C519" i="83" s="1"/>
  <c r="C437" i="83" s="1"/>
  <c r="C457" i="83" s="1"/>
  <c r="C479" i="83"/>
  <c r="C481" i="83"/>
  <c r="C483" i="83"/>
  <c r="C473" i="83"/>
  <c r="C19" i="83" l="1"/>
  <c r="C26" i="83"/>
  <c r="C27" i="83" s="1"/>
  <c r="C475" i="83"/>
  <c r="C257" i="83"/>
  <c r="C445" i="83"/>
  <c r="C485" i="83" s="1"/>
  <c r="C477" i="83"/>
  <c r="C595" i="83"/>
  <c r="C590" i="83"/>
  <c r="C588" i="83"/>
  <c r="C487" i="83" l="1"/>
  <c r="C465" i="83"/>
  <c r="C467" i="83" s="1"/>
</calcChain>
</file>

<file path=xl/comments1.xml><?xml version="1.0" encoding="utf-8"?>
<comments xmlns="http://schemas.openxmlformats.org/spreadsheetml/2006/main">
  <authors>
    <author>a288wk</author>
  </authors>
  <commentList>
    <comment ref="A1" authorId="0" shapeId="0">
      <text>
        <r>
          <rPr>
            <b/>
            <sz val="9"/>
            <color indexed="81"/>
            <rFont val="Tahoma"/>
            <family val="2"/>
          </rPr>
          <t>a288wk:</t>
        </r>
        <r>
          <rPr>
            <sz val="9"/>
            <color indexed="81"/>
            <rFont val="Tahoma"/>
            <family val="2"/>
          </rPr>
          <t xml:space="preserve">
Keep In PSC</t>
        </r>
      </text>
    </comment>
  </commentList>
</comments>
</file>

<file path=xl/comments2.xml><?xml version="1.0" encoding="utf-8"?>
<comments xmlns="http://schemas.openxmlformats.org/spreadsheetml/2006/main">
  <authors>
    <author>Robert Stefano</author>
    <author>Cosmo Policriti</author>
  </authors>
  <commentList>
    <comment ref="G78" authorId="0" shapeId="0">
      <text>
        <r>
          <rPr>
            <b/>
            <sz val="9"/>
            <color indexed="81"/>
            <rFont val="Tahoma"/>
            <family val="2"/>
          </rPr>
          <t>Robert Stefano:</t>
        </r>
        <r>
          <rPr>
            <sz val="9"/>
            <color indexed="81"/>
            <rFont val="Tahoma"/>
            <family val="2"/>
          </rPr>
          <t xml:space="preserve">
offset is PSC 253.27
Reserve for Repairs deduction
</t>
        </r>
      </text>
    </comment>
    <comment ref="F79" authorId="1" shapeId="0">
      <text>
        <r>
          <rPr>
            <b/>
            <sz val="9"/>
            <color indexed="81"/>
            <rFont val="Tahoma"/>
            <family val="2"/>
          </rPr>
          <t>Cosmo Policriti:</t>
        </r>
        <r>
          <rPr>
            <sz val="9"/>
            <color indexed="81"/>
            <rFont val="Tahoma"/>
            <family val="2"/>
          </rPr>
          <t xml:space="preserve">
FICA charged to CWIP
</t>
        </r>
      </text>
    </comment>
    <comment ref="G79" authorId="1" shapeId="0">
      <text>
        <r>
          <rPr>
            <b/>
            <sz val="9"/>
            <color indexed="81"/>
            <rFont val="Tahoma"/>
            <family val="2"/>
          </rPr>
          <t>Cosmo Policriti:</t>
        </r>
        <r>
          <rPr>
            <sz val="9"/>
            <color indexed="81"/>
            <rFont val="Tahoma"/>
            <family val="2"/>
          </rPr>
          <t xml:space="preserve">
152,704 charged to stores expense. 209,561 to transportation expense. 114,355 charged to various</t>
        </r>
      </text>
    </comment>
    <comment ref="G80" authorId="1" shapeId="0">
      <text>
        <r>
          <rPr>
            <b/>
            <sz val="9"/>
            <color indexed="81"/>
            <rFont val="Tahoma"/>
            <family val="2"/>
          </rPr>
          <t>Cosmo Policriti:</t>
        </r>
        <r>
          <rPr>
            <sz val="9"/>
            <color indexed="81"/>
            <rFont val="Tahoma"/>
            <family val="2"/>
          </rPr>
          <t xml:space="preserve">
866 is stores expense to PSC 163.13. 1,188 is transportation charged to PSC 184. $462 is various
</t>
        </r>
      </text>
    </comment>
  </commentList>
</comments>
</file>

<file path=xl/sharedStrings.xml><?xml version="1.0" encoding="utf-8"?>
<sst xmlns="http://schemas.openxmlformats.org/spreadsheetml/2006/main" count="11856" uniqueCount="5834">
  <si>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</si>
  <si>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</si>
  <si>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</si>
  <si>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</si>
  <si>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</si>
  <si>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</si>
  <si>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</si>
  <si>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</si>
  <si>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</si>
  <si>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</si>
  <si>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</si>
  <si>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</si>
  <si>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</si>
  <si>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</si>
  <si>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</si>
  <si>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</si>
  <si>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</si>
  <si>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</si>
  <si>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</si>
  <si>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</si>
  <si>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</si>
  <si>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</si>
  <si>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</si>
  <si>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</si>
  <si>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</si>
  <si>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</si>
  <si>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</si>
  <si>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</si>
  <si>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</si>
  <si>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</si>
  <si>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</si>
  <si>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</si>
  <si>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</si>
  <si>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</si>
  <si>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</si>
  <si>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</si>
  <si>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</si>
  <si>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</si>
  <si>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</si>
  <si>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</si>
  <si>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</si>
  <si>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</si>
  <si>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</si>
  <si>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</si>
  <si>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</si>
  <si>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</si>
  <si>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</si>
  <si>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</si>
  <si>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</si>
  <si>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</si>
  <si>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</si>
  <si>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</si>
  <si>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</si>
  <si>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</si>
  <si>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</si>
  <si>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</si>
  <si>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</si>
  <si>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</si>
  <si>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</si>
  <si>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</si>
  <si>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</si>
  <si>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</si>
  <si>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</si>
  <si>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</si>
  <si>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</si>
  <si>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</si>
  <si>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</si>
  <si>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</si>
  <si>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</si>
  <si>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</si>
  <si>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</si>
  <si>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</si>
  <si>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</si>
  <si>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</si>
  <si>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</si>
  <si>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</si>
  <si>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</si>
  <si>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</si>
  <si>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</si>
  <si>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</si>
  <si>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</si>
  <si>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</si>
  <si>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</si>
  <si>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</si>
  <si>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</si>
  <si>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</si>
  <si>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</si>
  <si>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</si>
  <si>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</si>
  <si>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</si>
  <si>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</si>
  <si>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</si>
  <si>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</si>
  <si>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</si>
  <si>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</si>
  <si>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</si>
  <si>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</si>
  <si>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</si>
  <si>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</si>
  <si>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</si>
  <si>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</si>
  <si>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</si>
  <si>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</si>
  <si>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</si>
  <si>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</si>
  <si>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</si>
  <si>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</si>
  <si>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</si>
  <si>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</si>
  <si>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</si>
  <si>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</si>
  <si>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</si>
  <si>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</si>
  <si>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</si>
  <si>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</si>
  <si>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</si>
  <si>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</si>
  <si>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</si>
  <si>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</si>
  <si>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</si>
  <si>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</si>
  <si>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</si>
  <si>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</si>
  <si>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</si>
  <si>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</si>
  <si>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</si>
  <si>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</si>
  <si>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</si>
  <si>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</si>
  <si>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</si>
  <si>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</si>
  <si>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</si>
  <si>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</si>
  <si>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</si>
  <si>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</si>
  <si>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</si>
  <si>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</si>
  <si>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</si>
  <si>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</si>
  <si>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</si>
  <si>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</si>
  <si>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</si>
  <si>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</si>
  <si>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</si>
  <si>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</si>
  <si>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</si>
  <si>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</si>
  <si>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</si>
  <si>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</si>
  <si>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</si>
  <si>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</si>
  <si>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</si>
  <si>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</si>
  <si>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</si>
  <si>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</si>
  <si>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</si>
  <si>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</si>
  <si>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</si>
  <si>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</si>
  <si>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</si>
  <si>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</si>
  <si>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</si>
  <si>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</si>
  <si>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</si>
  <si>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</si>
  <si>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</si>
  <si>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</si>
  <si>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</si>
  <si>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</si>
  <si>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</si>
  <si>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</si>
  <si>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</si>
  <si>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</si>
  <si>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</si>
  <si>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</si>
  <si>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</si>
  <si>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</si>
  <si>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</si>
  <si>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</si>
  <si>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</si>
  <si>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</si>
  <si>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</si>
  <si>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</si>
  <si>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</si>
  <si>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</si>
  <si>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</si>
  <si>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</si>
  <si>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</si>
  <si>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</si>
  <si>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</si>
  <si>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</si>
  <si>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</si>
  <si>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</si>
  <si>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</si>
  <si>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</si>
  <si>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</si>
  <si>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</si>
  <si>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</si>
  <si>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</si>
  <si>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</si>
  <si>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</si>
  <si>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</si>
  <si>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</si>
  <si>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</si>
  <si>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</si>
  <si>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</si>
  <si>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</si>
  <si>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</si>
  <si>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</si>
  <si>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</si>
  <si>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</si>
  <si>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</si>
  <si>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</si>
  <si>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</si>
  <si>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</si>
  <si>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</si>
  <si>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</si>
  <si>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</si>
  <si>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</si>
  <si>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</si>
  <si>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</si>
  <si>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</si>
  <si>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</si>
  <si>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</si>
  <si>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</si>
  <si>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</si>
  <si>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</si>
  <si>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</si>
  <si>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</si>
  <si>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</si>
  <si>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</si>
  <si>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</si>
  <si>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</si>
  <si>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</si>
  <si>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</si>
  <si>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</si>
  <si>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</si>
  <si>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</si>
  <si>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</si>
  <si>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</si>
  <si>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</si>
  <si>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</si>
  <si>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</si>
  <si>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</si>
  <si>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</si>
  <si>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</si>
  <si>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</si>
  <si>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</si>
  <si>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</si>
  <si>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</si>
  <si>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</si>
  <si>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</si>
  <si>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</si>
  <si>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</si>
  <si>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</si>
  <si>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</si>
  <si>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</si>
  <si>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</si>
  <si>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</si>
  <si>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</si>
  <si>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</si>
  <si>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</si>
  <si>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</si>
  <si>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</si>
  <si>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</si>
  <si>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</si>
  <si>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</si>
  <si>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</si>
  <si>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</si>
  <si>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</si>
  <si>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</si>
  <si>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</si>
  <si>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</si>
  <si>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</si>
  <si>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</si>
  <si>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</si>
  <si>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</si>
  <si>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</si>
  <si>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</si>
  <si>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</si>
  <si>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</si>
  <si>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</si>
  <si>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</si>
  <si>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</si>
  <si>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</si>
  <si>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</si>
  <si>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</si>
  <si>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</si>
  <si>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</si>
  <si>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</si>
  <si>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</si>
  <si>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</si>
  <si>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</si>
  <si>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</si>
  <si>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</si>
  <si>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</si>
  <si>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</si>
  <si>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</si>
  <si>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</si>
  <si>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</si>
  <si>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</si>
  <si>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</si>
  <si>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</si>
  <si>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</si>
  <si>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</si>
  <si>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</si>
  <si>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</si>
  <si>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</si>
  <si>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</si>
  <si>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</si>
  <si>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</si>
  <si>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</si>
  <si>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</si>
  <si>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</si>
  <si>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</si>
  <si>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</si>
  <si>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</si>
  <si>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</si>
  <si>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</si>
  <si>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</si>
  <si>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</si>
  <si>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</si>
  <si>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</si>
  <si>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</si>
  <si>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</si>
  <si>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</si>
  <si>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</si>
  <si>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</si>
  <si>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</si>
  <si>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</si>
  <si>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</si>
  <si>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</si>
  <si>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</si>
  <si>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</si>
  <si>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</si>
  <si>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</si>
  <si>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</si>
  <si>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</si>
  <si>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</si>
  <si>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</si>
  <si>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</si>
  <si>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</si>
  <si>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</si>
  <si>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</si>
  <si>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</si>
  <si>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</si>
  <si>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</si>
  <si>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</si>
  <si>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</si>
  <si>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</si>
  <si>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</si>
  <si>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</si>
  <si>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</si>
  <si>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</si>
  <si>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</si>
  <si>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</si>
  <si>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</si>
  <si>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</si>
  <si>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</si>
  <si>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</si>
  <si>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</si>
  <si>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</si>
  <si>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</si>
  <si>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</si>
  <si>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</si>
  <si>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</si>
  <si>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</si>
  <si>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</si>
  <si>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</si>
  <si>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</si>
  <si>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</si>
  <si>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</si>
  <si>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</si>
  <si>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</si>
  <si>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</si>
  <si>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</si>
  <si>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</si>
  <si>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</si>
  <si>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</si>
  <si>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</si>
  <si>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</si>
  <si>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</si>
  <si>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</si>
  <si>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</si>
  <si>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</si>
  <si>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</si>
  <si>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</si>
  <si>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</si>
  <si>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</si>
  <si>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</si>
  <si>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</si>
  <si>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</si>
  <si>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</si>
  <si>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</si>
  <si>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</si>
  <si>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</si>
  <si>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</si>
  <si>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</si>
  <si>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</si>
  <si>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</si>
  <si>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</si>
  <si>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</si>
  <si>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</si>
  <si>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</si>
  <si>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</si>
  <si>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</si>
  <si>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</si>
  <si>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</si>
  <si>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</si>
  <si>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</si>
  <si>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</si>
  <si>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</si>
  <si>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</si>
  <si>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</si>
  <si>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</si>
  <si>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</si>
  <si>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</si>
  <si>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</si>
  <si>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</si>
  <si>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</si>
  <si>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</si>
  <si>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</si>
  <si>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</si>
  <si>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</si>
  <si>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</si>
  <si>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</si>
  <si>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</si>
  <si>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</si>
  <si>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</si>
  <si>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</si>
  <si>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</si>
  <si>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</si>
  <si>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</si>
  <si>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</si>
  <si>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</si>
  <si>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</si>
  <si>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</si>
  <si>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</si>
  <si>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</si>
  <si>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</si>
  <si>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</si>
  <si>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</si>
  <si>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</si>
  <si>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</si>
  <si>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</si>
  <si>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</si>
  <si>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</si>
  <si>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</si>
  <si>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</si>
  <si>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</si>
  <si>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</si>
  <si>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</si>
  <si>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</si>
  <si>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</si>
  <si>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</si>
  <si>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</si>
  <si>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</si>
  <si>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</si>
  <si>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</si>
  <si>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</si>
  <si>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</si>
  <si>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</si>
  <si>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</si>
  <si>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</si>
  <si>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</si>
  <si>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</si>
  <si>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</si>
  <si>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</si>
  <si>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</si>
  <si>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</si>
  <si>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</si>
  <si>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</si>
  <si>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</si>
  <si>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</si>
  <si>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</si>
  <si>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</si>
  <si>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</si>
  <si>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</si>
  <si>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</si>
  <si>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</si>
  <si>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</si>
  <si>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</si>
  <si>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</si>
  <si>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</si>
  <si>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</si>
  <si>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</si>
  <si>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</si>
  <si>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</si>
  <si>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</si>
  <si>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</si>
  <si>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</si>
  <si>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</si>
  <si>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</si>
  <si>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</si>
  <si>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</si>
  <si>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</si>
  <si>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</si>
  <si>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</si>
  <si>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</si>
  <si>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</si>
  <si>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</si>
  <si>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</si>
  <si>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</si>
  <si>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</si>
  <si>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</si>
  <si>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</si>
  <si>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</si>
  <si>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</si>
  <si>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</si>
  <si>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</si>
  <si>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</si>
  <si>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</si>
  <si>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</si>
  <si>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</si>
  <si>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</si>
  <si>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</si>
  <si>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</si>
  <si>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</si>
  <si>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</si>
  <si>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</si>
  <si>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</si>
  <si>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</si>
  <si>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</si>
  <si>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</si>
  <si>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</si>
  <si>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</si>
  <si>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</si>
  <si>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</si>
  <si>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</si>
  <si>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</si>
  <si>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</si>
  <si>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</si>
  <si>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</si>
  <si>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</si>
  <si>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</si>
  <si>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</si>
  <si>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</si>
  <si>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</si>
  <si>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</si>
  <si>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</si>
  <si>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</si>
  <si>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</si>
  <si>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</si>
  <si>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</si>
  <si>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</si>
  <si>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</si>
  <si>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</si>
  <si>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</si>
  <si>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</si>
  <si>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</si>
  <si>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</si>
  <si>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</si>
  <si>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</si>
  <si>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</si>
  <si>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</si>
  <si>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</si>
  <si>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</si>
  <si>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</si>
  <si>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</si>
  <si>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</si>
  <si>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</si>
  <si>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</si>
  <si>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</si>
  <si>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</si>
  <si>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</si>
  <si>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</si>
  <si>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</si>
  <si>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</si>
  <si>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</si>
  <si>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</si>
  <si>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</si>
  <si>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</si>
  <si>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</si>
  <si>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</si>
  <si>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</si>
  <si>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</si>
  <si>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</si>
  <si>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</si>
  <si>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</si>
  <si>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</si>
  <si>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</si>
  <si>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</si>
  <si>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</si>
  <si>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</si>
  <si>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</si>
  <si>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</si>
  <si>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</si>
  <si>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</si>
  <si>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</si>
  <si>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</si>
  <si>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</si>
  <si>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</si>
  <si>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</si>
  <si>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</si>
  <si>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</si>
  <si>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</si>
  <si>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</si>
  <si>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</si>
  <si>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</si>
  <si>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</si>
  <si>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</si>
  <si>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</si>
  <si>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</si>
  <si>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</si>
  <si>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</si>
  <si>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</si>
  <si>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</si>
  <si>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</si>
  <si>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</si>
  <si>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</si>
  <si>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</si>
  <si>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</si>
  <si>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</si>
  <si>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</si>
  <si>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</si>
  <si>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</si>
  <si>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</si>
  <si>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</si>
  <si>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</si>
  <si>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</si>
  <si>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</si>
  <si>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</si>
  <si>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</si>
  <si>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</si>
  <si>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</si>
  <si>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</si>
  <si>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</si>
  <si>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</si>
  <si>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</si>
  <si>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</si>
  <si>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</si>
  <si>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</si>
  <si>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</si>
  <si>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</si>
  <si>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</si>
  <si>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</si>
  <si>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</si>
  <si>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</si>
  <si>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</si>
  <si>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</si>
  <si>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</si>
  <si>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</si>
  <si>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</si>
  <si>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</si>
  <si>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</si>
  <si>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</si>
  <si>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</si>
  <si>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</si>
  <si>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</si>
  <si>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</si>
  <si>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</si>
  <si>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</si>
  <si>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</si>
  <si>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</si>
  <si>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</si>
  <si>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</si>
  <si>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</si>
  <si>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</si>
  <si>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</si>
  <si>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</si>
  <si>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</si>
  <si>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</si>
  <si>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</si>
  <si>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</si>
  <si>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</si>
  <si>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</si>
  <si>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</si>
  <si>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</si>
  <si>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</si>
  <si>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</si>
  <si>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</si>
  <si>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</si>
  <si>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</si>
  <si>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</si>
  <si>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</si>
  <si>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</si>
  <si>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</si>
  <si>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</si>
  <si>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</si>
  <si>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</si>
  <si>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</si>
  <si>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</si>
  <si>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</si>
  <si>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</si>
  <si>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</si>
  <si>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</si>
  <si>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</si>
  <si>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</si>
  <si>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</si>
  <si>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</si>
  <si>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</si>
  <si>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</si>
  <si>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</si>
  <si>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</si>
  <si>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</si>
  <si>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</si>
  <si>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</si>
  <si>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</si>
  <si>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</si>
  <si>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</si>
  <si>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</si>
  <si>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</si>
  <si>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</si>
  <si>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</si>
  <si>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</si>
  <si>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</si>
  <si>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</si>
  <si>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</si>
  <si>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</si>
  <si>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</si>
  <si>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</si>
  <si>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</si>
  <si>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</si>
  <si>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</si>
  <si>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</si>
  <si>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</si>
  <si>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</si>
  <si>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</si>
  <si>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</si>
  <si>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</si>
  <si>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</si>
  <si>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</si>
  <si>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</si>
  <si>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</si>
  <si>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</si>
  <si>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</si>
  <si>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</si>
  <si>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</si>
  <si>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</si>
  <si>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</si>
  <si>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</si>
  <si>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</si>
  <si>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</si>
  <si>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</si>
  <si>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</si>
  <si>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</si>
  <si>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</si>
  <si>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</si>
  <si>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</si>
  <si>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</si>
  <si>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</si>
  <si>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</si>
  <si>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</si>
  <si>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</si>
  <si>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</si>
  <si>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</si>
  <si>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</si>
  <si>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</si>
  <si>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</si>
  <si>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</si>
  <si>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</si>
  <si>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</si>
  <si>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</si>
  <si>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</si>
  <si>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</si>
  <si>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</si>
  <si>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</si>
  <si>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</si>
  <si>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</si>
  <si>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</si>
  <si>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</si>
  <si>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</si>
  <si>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</si>
  <si>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</si>
  <si>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</si>
  <si>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</si>
  <si>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</si>
  <si>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</si>
  <si>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</si>
  <si>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</si>
  <si>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</si>
  <si>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</si>
  <si>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</si>
  <si>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</si>
  <si>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</si>
  <si>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</si>
  <si>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</si>
  <si>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</si>
  <si>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</si>
  <si>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</si>
  <si>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</si>
  <si>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</si>
  <si>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</si>
  <si>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</si>
  <si>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</si>
  <si>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</si>
  <si>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</si>
  <si>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</si>
  <si>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</si>
  <si>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</si>
  <si>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</si>
  <si>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</si>
  <si>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</si>
  <si>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</si>
  <si>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</si>
  <si>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</si>
  <si>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</si>
  <si>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</si>
  <si>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</si>
  <si>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</si>
  <si>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</si>
  <si>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</si>
  <si>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</si>
  <si>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</si>
  <si>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</si>
  <si>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</si>
  <si>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</si>
  <si>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</si>
  <si>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</si>
  <si>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</si>
  <si>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</si>
  <si>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</si>
  <si>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</si>
  <si>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</si>
  <si>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</si>
  <si>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</si>
  <si>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</si>
  <si>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</si>
  <si>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</si>
  <si>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</si>
  <si>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</si>
  <si>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</si>
  <si>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</si>
  <si>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</si>
  <si>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</si>
  <si>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</si>
  <si>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</si>
  <si>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</si>
  <si>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</si>
  <si>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</si>
  <si>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</si>
  <si>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</si>
  <si>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</si>
  <si>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</si>
  <si>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</si>
  <si>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</si>
  <si>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</si>
  <si>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</si>
  <si>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</si>
  <si>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</si>
  <si>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</si>
  <si>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</si>
  <si>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</si>
  <si>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</si>
  <si>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</si>
  <si>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</si>
  <si>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</si>
  <si>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</si>
  <si>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</si>
  <si>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</si>
  <si>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</si>
  <si>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</si>
  <si>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</si>
  <si>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</si>
  <si>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</si>
  <si>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</si>
  <si>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</si>
  <si>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</si>
  <si>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</si>
  <si>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</si>
  <si>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</si>
  <si>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</si>
  <si>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</si>
  <si>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</si>
  <si>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</si>
  <si>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</si>
  <si>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</si>
  <si>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</si>
  <si>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</si>
  <si>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</si>
  <si>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</si>
  <si>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</si>
  <si>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</si>
  <si>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</si>
  <si>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</si>
  <si>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</si>
  <si>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</si>
  <si>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</si>
  <si>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</si>
  <si>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</si>
  <si>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</si>
  <si>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</si>
  <si>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</si>
  <si>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</si>
  <si>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</si>
  <si>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</si>
  <si>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</si>
  <si>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</si>
  <si>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</si>
  <si>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</si>
  <si>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</si>
  <si>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</si>
  <si>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</si>
  <si>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</si>
  <si>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</si>
  <si>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</si>
  <si>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</si>
  <si>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</si>
  <si>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</si>
  <si>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</si>
  <si>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</si>
  <si>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</si>
  <si>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</si>
  <si>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</si>
  <si>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</si>
  <si>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</si>
  <si>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</si>
  <si>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</si>
  <si>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</si>
  <si>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</si>
  <si>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</si>
  <si>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</si>
  <si>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</si>
  <si>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</si>
  <si>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</si>
  <si>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</si>
  <si>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</si>
  <si>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</si>
  <si>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</si>
  <si>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</si>
  <si>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</si>
  <si>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</si>
  <si>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</si>
  <si>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</si>
  <si>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</si>
  <si>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</si>
  <si>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</si>
  <si>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</si>
  <si>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</si>
  <si>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</si>
  <si>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</si>
  <si>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</si>
  <si>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</si>
  <si>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</si>
  <si>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</si>
  <si>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</si>
  <si>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</si>
  <si>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</si>
  <si>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</si>
  <si>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</si>
  <si>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</si>
  <si>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</si>
  <si>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</si>
  <si>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</si>
  <si>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</si>
  <si>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</si>
  <si>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</si>
  <si>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</si>
  <si>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</si>
  <si>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</si>
  <si>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</si>
  <si>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</si>
  <si>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</si>
  <si>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</si>
  <si>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</si>
  <si>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</si>
  <si>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</si>
  <si>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</si>
  <si>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</si>
  <si>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</si>
  <si>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</si>
  <si>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</si>
  <si>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</si>
  <si>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</si>
  <si>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</si>
  <si>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</si>
  <si>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</si>
  <si>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</si>
  <si>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</si>
  <si>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</si>
  <si>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</si>
  <si>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</si>
  <si>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</si>
  <si>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</si>
  <si>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</si>
  <si>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</si>
  <si>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</si>
  <si>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</si>
  <si>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</si>
  <si>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</si>
  <si>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</si>
  <si>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</si>
  <si>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</si>
  <si>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</si>
  <si>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</si>
  <si>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</si>
  <si>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</si>
  <si>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</si>
  <si>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</si>
  <si>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</si>
  <si>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</si>
  <si>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</si>
  <si>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</si>
  <si>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</si>
  <si>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</si>
  <si>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</si>
  <si>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</si>
  <si>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</si>
  <si>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</si>
  <si>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</si>
  <si>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</si>
  <si>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</si>
  <si>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</si>
  <si>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</si>
  <si>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</si>
  <si>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</si>
  <si>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</si>
  <si>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</si>
  <si>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</si>
  <si>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</si>
  <si>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</si>
  <si>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</si>
  <si>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</si>
  <si>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</si>
  <si>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</si>
  <si>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</si>
  <si>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</si>
  <si>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</si>
  <si>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</si>
  <si>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</si>
  <si>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</si>
  <si>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</si>
  <si>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</si>
  <si>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</si>
  <si>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</si>
  <si>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</si>
  <si>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</si>
  <si>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</si>
  <si>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</si>
  <si>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</si>
  <si>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</si>
  <si>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</si>
  <si>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</si>
  <si>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</si>
  <si>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</si>
  <si>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</si>
  <si>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</si>
  <si>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</si>
  <si>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</si>
  <si>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</si>
  <si>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</si>
  <si>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</si>
  <si>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</si>
  <si>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</si>
  <si>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</si>
  <si>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</si>
  <si>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</si>
  <si>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</si>
  <si>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</si>
  <si>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</si>
  <si>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</si>
  <si>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</si>
  <si>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</si>
  <si>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</si>
  <si>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</si>
  <si>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</si>
  <si>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</si>
  <si>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</si>
  <si>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</si>
  <si>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</si>
  <si>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</si>
  <si>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</si>
  <si>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</si>
  <si>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</si>
  <si>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</si>
  <si>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</si>
  <si>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</si>
  <si>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</si>
  <si>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</si>
  <si>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</si>
  <si>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</si>
  <si>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</si>
  <si>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</si>
  <si>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</si>
  <si>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</si>
  <si>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</si>
  <si>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</si>
  <si>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</si>
  <si>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</si>
  <si>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</si>
  <si>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</si>
  <si>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</si>
  <si>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</si>
  <si>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</si>
  <si>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</si>
  <si>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</si>
  <si>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</si>
  <si>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</si>
  <si>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</si>
  <si>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</si>
  <si>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</si>
  <si>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</si>
  <si>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</si>
  <si>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</si>
  <si>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</si>
  <si>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</si>
  <si>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</si>
  <si>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</si>
  <si>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</si>
  <si>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</si>
  <si>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</si>
  <si>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</si>
  <si>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</si>
  <si>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</si>
  <si>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</si>
  <si>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</si>
  <si>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</si>
  <si>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</si>
  <si>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</si>
  <si>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</si>
  <si>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</si>
  <si>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</si>
  <si>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</si>
  <si>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</si>
  <si>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</si>
  <si>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</si>
  <si>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</si>
  <si>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</si>
  <si>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</si>
  <si>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</si>
  <si>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</si>
  <si>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</si>
  <si>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</si>
  <si>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</si>
  <si>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</si>
  <si>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</si>
  <si>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</si>
  <si>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</si>
  <si>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</si>
  <si>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</si>
  <si>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</si>
  <si>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</si>
  <si>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</si>
  <si>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</si>
  <si>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</si>
  <si>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</si>
  <si>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</si>
  <si>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</si>
  <si>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</si>
  <si>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</si>
  <si>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</si>
  <si>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</si>
  <si>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</si>
  <si>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</si>
  <si>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</si>
  <si>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</si>
  <si>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</si>
  <si>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</si>
  <si>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</si>
  <si>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</si>
  <si>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</si>
  <si>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</si>
  <si>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</si>
  <si>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</si>
  <si>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</si>
  <si>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</si>
  <si>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</si>
  <si>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</si>
  <si>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</si>
  <si>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</si>
  <si>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</si>
  <si>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</si>
  <si>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</si>
  <si>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</si>
  <si>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</si>
  <si>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</si>
  <si>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</si>
  <si>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</si>
  <si>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</si>
  <si>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</si>
  <si>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</si>
  <si>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</si>
  <si>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</si>
  <si>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</si>
  <si>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</si>
  <si>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</si>
  <si>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</si>
  <si>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</si>
  <si>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</si>
  <si>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</si>
  <si>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</si>
  <si>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</si>
  <si>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</si>
  <si>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</si>
  <si>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</si>
  <si>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</si>
  <si>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</si>
  <si>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</si>
  <si>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</si>
  <si>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</si>
  <si>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</si>
  <si>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</si>
  <si>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</si>
  <si>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</si>
  <si>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</si>
  <si>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</si>
  <si>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</si>
  <si>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</si>
  <si>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</si>
  <si>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</si>
  <si>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</si>
  <si>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</si>
  <si>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</si>
  <si>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</si>
  <si>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</si>
  <si>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</si>
  <si>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</si>
  <si>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</si>
  <si>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</si>
  <si>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</si>
  <si>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</si>
  <si>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</si>
  <si>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</si>
  <si>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</si>
  <si>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</si>
  <si>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</si>
  <si>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</si>
  <si>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</si>
  <si>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</si>
  <si>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</si>
  <si>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</si>
  <si>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</si>
  <si>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</si>
  <si>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</si>
  <si>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</si>
  <si>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</si>
  <si>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</si>
  <si>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</si>
  <si>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</si>
  <si>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</si>
  <si>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</si>
  <si>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</si>
  <si>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</si>
  <si>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</si>
  <si>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</si>
  <si>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</si>
  <si>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</si>
  <si>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</si>
  <si>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</si>
  <si>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</si>
  <si>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</si>
  <si>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</si>
  <si>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</si>
  <si>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</si>
  <si>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</si>
  <si>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</si>
  <si>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</si>
  <si>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</si>
  <si>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</si>
  <si>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</si>
  <si>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</si>
  <si>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</si>
  <si>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</si>
  <si>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</si>
  <si>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</si>
  <si>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</si>
  <si>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</si>
  <si>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</si>
  <si>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</si>
  <si>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</si>
  <si>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</si>
  <si>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</si>
  <si>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</si>
  <si>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</si>
  <si>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</si>
  <si>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</si>
  <si>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</si>
  <si>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</si>
  <si>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</si>
  <si>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</si>
  <si>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</si>
  <si>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</si>
  <si>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</si>
  <si>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</si>
  <si>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</si>
  <si>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</si>
  <si>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</si>
  <si>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</si>
  <si>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</si>
  <si>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</si>
  <si>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</si>
  <si>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</si>
  <si>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</si>
  <si>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</si>
  <si>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</si>
  <si>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</si>
  <si>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</si>
  <si>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</si>
  <si>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</si>
  <si>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</si>
  <si>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</si>
  <si>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</si>
  <si>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</si>
  <si>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</si>
  <si>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</si>
  <si>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</si>
  <si>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</si>
  <si>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</si>
  <si>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</si>
  <si>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</si>
  <si>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</si>
  <si>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</si>
  <si>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</si>
  <si>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</si>
  <si>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</si>
  <si>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</si>
  <si>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</si>
  <si>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</si>
  <si>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</si>
  <si>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</si>
  <si>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</si>
  <si>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</si>
  <si>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</si>
  <si>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</si>
  <si>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</si>
  <si>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</si>
  <si>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</si>
  <si>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</si>
  <si>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</si>
  <si>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</si>
  <si>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</si>
  <si>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</si>
  <si>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</si>
  <si>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</si>
  <si>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</si>
  <si>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</si>
  <si>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</si>
  <si>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</si>
  <si>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</si>
  <si>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</si>
  <si>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</si>
  <si>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</si>
  <si>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</si>
  <si>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</si>
  <si>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</si>
  <si>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</si>
  <si>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</si>
  <si>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</si>
  <si>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</si>
  <si>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</si>
  <si>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</si>
  <si>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</si>
  <si>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No annual report to stockholders is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</si>
  <si>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</si>
  <si>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</si>
  <si>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</si>
  <si>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</si>
  <si>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</si>
  <si>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</si>
  <si>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</si>
  <si>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</si>
  <si>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</si>
  <si>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</si>
  <si>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</si>
  <si>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</si>
  <si>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</si>
  <si>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</si>
  <si>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</si>
  <si>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</si>
  <si>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</si>
  <si>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</si>
  <si>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</si>
  <si>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</si>
  <si>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</si>
  <si>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</si>
  <si>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</si>
  <si>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</si>
  <si>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</si>
  <si>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</si>
  <si>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</si>
  <si>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</si>
  <si>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</si>
  <si>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</si>
  <si>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</si>
  <si>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</si>
  <si>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</si>
  <si>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</si>
  <si>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</si>
  <si>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</si>
  <si>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</si>
  <si>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</si>
  <si>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</si>
  <si>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</si>
  <si>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</si>
  <si>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</si>
  <si>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</si>
  <si>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</si>
  <si>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</si>
  <si>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</si>
  <si>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</si>
  <si>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</si>
  <si>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</si>
  <si>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</si>
  <si>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</si>
  <si>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</si>
  <si>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</si>
  <si>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</si>
  <si>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</si>
  <si>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</si>
  <si>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</si>
  <si>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</si>
  <si>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</si>
  <si>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</si>
  <si>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</si>
  <si>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</si>
  <si>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</si>
  <si>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</si>
  <si>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</si>
  <si>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</si>
  <si>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</si>
  <si>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</si>
  <si>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</si>
  <si>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</si>
  <si>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</si>
  <si>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</si>
  <si>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</si>
  <si>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</si>
  <si>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</si>
  <si>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</si>
  <si>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</si>
  <si>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</si>
  <si>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</si>
  <si>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</si>
  <si>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</si>
  <si>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</si>
  <si>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</si>
  <si>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</si>
  <si>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</si>
  <si>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</si>
  <si>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</si>
  <si>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</si>
  <si>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</si>
  <si>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</si>
  <si>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</si>
  <si>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</si>
  <si>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</si>
  <si>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</si>
  <si>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</si>
  <si>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</si>
  <si>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</si>
  <si>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</si>
  <si>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</si>
  <si>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</si>
  <si>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</si>
  <si>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</si>
  <si>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</si>
  <si>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</si>
  <si>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</si>
  <si>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</si>
  <si>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</si>
  <si>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</si>
  <si>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</si>
  <si>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</si>
  <si>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</si>
  <si>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</si>
  <si>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</si>
  <si>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</si>
  <si>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</si>
  <si>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</si>
  <si>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</si>
  <si>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</si>
  <si>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</si>
  <si>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</si>
  <si>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</si>
  <si>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</si>
  <si>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</si>
  <si>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</si>
  <si>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</si>
  <si>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</si>
  <si>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</si>
  <si>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</si>
  <si>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</si>
  <si>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</si>
  <si>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</si>
  <si>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</si>
  <si>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</si>
  <si>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</si>
  <si>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</si>
  <si>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</si>
  <si>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</si>
  <si>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</si>
  <si>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</si>
  <si>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</si>
  <si>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</si>
  <si>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</si>
  <si>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</si>
  <si>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</si>
  <si>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</si>
  <si>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</si>
  <si>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</si>
  <si>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</si>
  <si>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</si>
  <si>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</si>
  <si>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</si>
  <si>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</si>
  <si>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</si>
  <si>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</si>
  <si>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</si>
  <si>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</si>
  <si>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</si>
  <si>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</si>
  <si>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</si>
  <si>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</si>
  <si>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</si>
  <si>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</si>
  <si>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</si>
  <si>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</si>
  <si>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</si>
  <si>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</si>
  <si>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</si>
  <si>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</si>
  <si>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</si>
  <si>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</si>
  <si>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</si>
  <si>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</si>
  <si>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</si>
  <si>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</si>
  <si>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</si>
  <si>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</si>
  <si>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</si>
  <si>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</si>
  <si>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</si>
  <si>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</si>
  <si>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</si>
  <si>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</si>
  <si>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</si>
  <si>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</si>
  <si>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</si>
  <si>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</si>
  <si>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</si>
  <si>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</si>
  <si>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</si>
  <si>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</si>
  <si>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</si>
  <si>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</si>
  <si>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</si>
  <si>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</si>
  <si>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</si>
  <si>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</si>
  <si>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</si>
  <si>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</si>
  <si>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</si>
  <si>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</si>
  <si>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</si>
  <si>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</si>
  <si>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</si>
  <si>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</si>
  <si>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</si>
  <si>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</si>
  <si>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</si>
  <si>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</si>
  <si>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</si>
  <si>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</si>
  <si>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</si>
  <si>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</si>
  <si>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</si>
  <si>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</si>
  <si>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</si>
  <si>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</si>
  <si>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</si>
  <si>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</si>
  <si>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</si>
  <si>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</si>
  <si>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</si>
  <si>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</si>
  <si>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</si>
  <si>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</si>
  <si>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</si>
  <si>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</si>
  <si>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</si>
  <si>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</si>
  <si>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</si>
  <si>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</si>
  <si>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</si>
  <si>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</si>
  <si>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</si>
  <si>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</si>
  <si>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</si>
  <si>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</si>
  <si>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</si>
  <si>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</si>
  <si>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</si>
  <si>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</si>
  <si>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</si>
  <si>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</si>
  <si>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</si>
  <si>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</si>
  <si>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</si>
  <si>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</si>
  <si>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</si>
  <si>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</si>
  <si>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</si>
  <si>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</si>
  <si>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</si>
  <si>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</si>
  <si>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</si>
  <si>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</si>
  <si>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</si>
  <si>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</si>
  <si>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</si>
  <si>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</si>
  <si>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</si>
  <si>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</si>
  <si>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</si>
  <si>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</si>
  <si>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</si>
  <si>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</si>
  <si>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</si>
  <si>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</si>
  <si>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</si>
  <si>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</si>
  <si>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</si>
  <si>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</si>
  <si>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</si>
  <si>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</si>
  <si>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</si>
  <si>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</si>
  <si>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</si>
  <si>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</si>
  <si>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</si>
  <si>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</si>
  <si>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</si>
  <si>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</si>
  <si>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</si>
  <si>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</si>
  <si>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</si>
  <si>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</si>
  <si>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</si>
  <si>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</si>
  <si>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</si>
  <si>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</si>
  <si>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</si>
  <si>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</si>
  <si>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</si>
  <si>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</si>
  <si>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</si>
  <si>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</si>
  <si>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</si>
  <si>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</si>
  <si>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</si>
  <si>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</si>
  <si>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</si>
  <si>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</si>
  <si>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</si>
  <si>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</si>
  <si>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</si>
  <si>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</si>
  <si>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</si>
  <si>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</si>
  <si>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</si>
  <si>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</si>
  <si>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</si>
  <si>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</si>
  <si>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</si>
  <si>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</si>
  <si>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</si>
  <si>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</si>
  <si>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</si>
  <si>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</si>
  <si>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</si>
  <si>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</si>
  <si>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</si>
  <si>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</si>
  <si>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</si>
  <si>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</si>
  <si>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</si>
  <si>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</si>
  <si>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</si>
  <si>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</si>
  <si>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</si>
  <si>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</si>
  <si>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</si>
  <si>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</si>
  <si>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</si>
  <si>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</si>
  <si>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</si>
  <si>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</si>
  <si>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</si>
  <si>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</si>
  <si>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</si>
  <si>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</si>
  <si>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</si>
  <si>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</si>
  <si>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</si>
  <si>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</si>
  <si>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</si>
  <si>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</si>
  <si>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</si>
  <si>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</si>
  <si>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</si>
  <si>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</si>
  <si>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</si>
  <si>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</si>
  <si>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</si>
  <si>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</si>
  <si>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</si>
  <si>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</si>
  <si>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</si>
  <si>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</si>
  <si>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</si>
  <si>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</si>
  <si>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</si>
  <si>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</si>
  <si>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</si>
  <si>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</si>
  <si>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</si>
  <si>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</si>
  <si>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</si>
  <si>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</si>
  <si>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</si>
  <si>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</si>
  <si>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</si>
  <si>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</si>
  <si>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</si>
  <si>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</si>
  <si>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</si>
  <si>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 xml:space="preserve">(2) ____  No. </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</si>
  <si>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</si>
  <si>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</si>
  <si>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</si>
  <si>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</si>
  <si>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</si>
  <si>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</si>
  <si>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</si>
  <si>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</si>
  <si>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</si>
  <si>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</si>
  <si>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</si>
  <si>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</si>
  <si>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</si>
  <si>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</si>
  <si>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</si>
  <si>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</si>
  <si>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</si>
  <si>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</si>
  <si>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</si>
  <si>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</si>
  <si>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</si>
  <si>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</si>
  <si>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</si>
  <si>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</si>
  <si>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</si>
  <si>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</si>
  <si>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</si>
  <si>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</si>
  <si>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</si>
  <si>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</si>
  <si>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</si>
  <si>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</si>
  <si>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</si>
  <si>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</si>
  <si>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</si>
  <si>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</si>
  <si>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</si>
  <si>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</si>
  <si>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</si>
  <si>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</si>
  <si>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</si>
  <si>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</si>
  <si>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</si>
  <si>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</si>
  <si>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</si>
  <si>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</si>
  <si>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</si>
  <si>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</si>
  <si>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</si>
  <si>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</si>
  <si>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</si>
  <si>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</si>
  <si>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</si>
  <si>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</si>
  <si>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</si>
  <si>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</si>
  <si>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</si>
  <si>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</si>
  <si>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</si>
  <si>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</si>
  <si>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</si>
  <si>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</si>
  <si>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</si>
  <si>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</si>
  <si>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</si>
  <si>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</si>
  <si>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</si>
  <si>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</si>
  <si>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</si>
  <si>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</si>
  <si>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</si>
  <si>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</si>
  <si>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</si>
  <si>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</si>
  <si>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</si>
  <si>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</si>
  <si>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</si>
  <si>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</si>
  <si>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</si>
  <si>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</si>
  <si>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</si>
  <si>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</si>
  <si>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</si>
  <si>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</si>
  <si>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</si>
  <si>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</si>
  <si>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</si>
  <si>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</si>
  <si>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</si>
  <si>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</si>
  <si>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</si>
  <si>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</si>
  <si>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</si>
  <si>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</si>
  <si>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</si>
  <si>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</si>
  <si>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</si>
  <si>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</si>
  <si>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</si>
  <si>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</si>
  <si>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</si>
  <si>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</si>
  <si>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</si>
  <si>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</si>
  <si>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</si>
  <si>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</si>
  <si>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</si>
  <si>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</si>
  <si>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</si>
  <si>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</si>
  <si>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</si>
  <si>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</si>
  <si>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</si>
  <si>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</si>
  <si>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</si>
  <si>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</si>
  <si>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</si>
  <si>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</si>
  <si>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</si>
  <si>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</si>
  <si>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</si>
  <si>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</si>
  <si>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</si>
  <si>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</si>
  <si>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</si>
  <si>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</si>
  <si>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</si>
  <si>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</si>
  <si>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</si>
  <si>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</si>
  <si>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</si>
  <si>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</si>
  <si>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</si>
  <si>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</si>
  <si>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</si>
  <si>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</si>
  <si>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</si>
  <si>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</si>
  <si>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</si>
  <si>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</si>
  <si>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</si>
  <si>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</si>
  <si>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</si>
  <si>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</si>
  <si>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</si>
  <si>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</si>
  <si>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</si>
  <si>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</si>
  <si>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</si>
  <si>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</si>
  <si>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</si>
  <si>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</si>
  <si>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</si>
  <si>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</si>
  <si>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</si>
  <si>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</si>
  <si>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</si>
  <si>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</si>
  <si>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</si>
  <si>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</si>
  <si>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</si>
  <si>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</si>
  <si>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</si>
  <si>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</si>
  <si>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</si>
  <si>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</si>
  <si>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</si>
  <si>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</si>
  <si>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</si>
  <si>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</si>
  <si>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</si>
  <si>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</si>
  <si>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</si>
  <si>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</si>
  <si>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</si>
  <si>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</si>
  <si>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</si>
  <si>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</si>
  <si>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</si>
  <si>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</si>
  <si>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</si>
  <si>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</si>
  <si>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</si>
  <si>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</si>
  <si>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</si>
  <si>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</si>
  <si>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</si>
  <si>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</si>
  <si>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</si>
  <si>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</si>
  <si>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</si>
  <si>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</si>
  <si>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</si>
  <si>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</si>
  <si>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</si>
  <si>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</si>
  <si>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</si>
  <si>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</si>
  <si>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</si>
  <si>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</si>
  <si>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</si>
  <si>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</si>
  <si>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</si>
  <si>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</si>
  <si>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</si>
  <si>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</si>
  <si>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</si>
  <si>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</si>
  <si>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</si>
  <si>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</si>
  <si>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</si>
  <si>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</si>
  <si>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</si>
  <si>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</si>
  <si>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</si>
  <si>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</si>
  <si>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</si>
  <si>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</si>
  <si>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</si>
  <si>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</si>
  <si>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</si>
  <si>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</si>
  <si>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</si>
  <si>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</si>
  <si>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</si>
  <si>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</si>
  <si>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</si>
  <si>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</si>
  <si>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</si>
  <si>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</si>
  <si>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</si>
  <si>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</si>
  <si>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</si>
  <si>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</si>
  <si>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</si>
  <si>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</si>
  <si>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</si>
  <si>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</si>
  <si>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</si>
  <si>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</si>
  <si>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</si>
  <si>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</si>
  <si>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</si>
  <si>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</si>
  <si>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</si>
  <si>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</si>
  <si>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</si>
  <si>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</si>
  <si>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</si>
  <si>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</si>
  <si>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</si>
  <si>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</si>
  <si>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</si>
  <si>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</si>
  <si>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</si>
  <si>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</si>
  <si>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</si>
  <si>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</si>
  <si>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</si>
  <si>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</si>
  <si>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</si>
  <si>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</si>
  <si>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</si>
  <si>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</si>
  <si>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</si>
  <si>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</si>
  <si>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</si>
  <si>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</si>
  <si>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</si>
  <si>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</si>
  <si>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</si>
  <si>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</si>
  <si>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</si>
  <si>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</si>
  <si>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</si>
  <si>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</si>
  <si>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</si>
  <si>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</si>
  <si>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</si>
  <si>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</si>
  <si>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</si>
  <si>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</si>
  <si>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</si>
  <si>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</si>
  <si>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</si>
  <si>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</si>
  <si>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</si>
  <si>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</si>
  <si>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</si>
  <si>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</si>
  <si>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</si>
  <si>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</si>
  <si>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</si>
  <si>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</si>
  <si>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</si>
  <si>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</si>
  <si>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</si>
  <si>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</si>
  <si>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</si>
  <si>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</si>
  <si>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</si>
  <si>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</si>
  <si>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</si>
  <si>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</si>
  <si>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</si>
  <si>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</si>
  <si>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</si>
  <si>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</si>
  <si>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</si>
  <si>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</si>
  <si>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</si>
  <si>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</si>
  <si>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</si>
  <si>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</si>
  <si>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</si>
  <si>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</si>
  <si>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</si>
  <si>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</si>
  <si>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</si>
  <si>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</si>
  <si>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</si>
  <si>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</si>
  <si>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</si>
  <si>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</si>
  <si>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</si>
  <si>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</si>
  <si>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</si>
  <si>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</si>
  <si>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</si>
  <si>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</si>
  <si>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</si>
  <si>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</si>
  <si>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</si>
  <si>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</si>
  <si>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</si>
  <si>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</si>
  <si>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</si>
  <si>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</si>
  <si>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</si>
  <si>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</si>
  <si>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</si>
  <si>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</si>
  <si>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</si>
  <si>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</si>
  <si>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</si>
  <si>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</si>
  <si>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</si>
  <si>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</si>
  <si>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</si>
  <si>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</si>
  <si>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</si>
  <si>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</si>
  <si>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</si>
  <si>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</si>
  <si>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</si>
  <si>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</si>
  <si>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</si>
  <si>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</si>
  <si>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</si>
  <si>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</si>
  <si>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</si>
  <si>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</si>
  <si>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</si>
  <si>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</si>
  <si>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</si>
  <si>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</si>
  <si>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</si>
  <si>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</si>
  <si>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</si>
  <si>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</si>
  <si>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</si>
  <si>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</si>
  <si>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</si>
  <si>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</si>
  <si>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</si>
  <si>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</si>
  <si>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</si>
  <si>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</si>
  <si>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</si>
  <si>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</si>
  <si>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</si>
  <si>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</si>
  <si>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</si>
  <si>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</si>
  <si>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</si>
  <si>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</si>
  <si>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</si>
  <si>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</si>
  <si>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</si>
  <si>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</si>
  <si>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</si>
  <si>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</si>
  <si>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</si>
  <si>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</si>
  <si>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</si>
  <si>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</si>
  <si>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</si>
  <si>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</si>
  <si>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</si>
  <si>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</si>
  <si>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</si>
  <si>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</si>
  <si>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</si>
  <si>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</si>
  <si>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</si>
  <si>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</si>
  <si>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</si>
  <si>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</si>
  <si>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</si>
  <si>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</si>
  <si>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</si>
  <si>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</si>
  <si>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</si>
  <si>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</si>
  <si>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</si>
  <si>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</si>
  <si>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</si>
  <si>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</si>
  <si>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</si>
  <si>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</si>
  <si>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</si>
  <si>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</si>
  <si>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</si>
  <si>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</si>
  <si>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</si>
  <si>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</si>
  <si>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</si>
  <si>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</si>
  <si>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</si>
  <si>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</si>
  <si>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</si>
  <si>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</si>
  <si>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</si>
  <si>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</si>
  <si>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</si>
  <si>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</si>
  <si>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</si>
  <si>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</si>
  <si>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</si>
  <si>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</si>
  <si>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</si>
  <si>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</si>
  <si>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</si>
  <si>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</si>
  <si>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</si>
  <si>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</si>
  <si>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</si>
  <si>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</si>
  <si>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</si>
  <si>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</si>
  <si>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</si>
  <si>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</si>
  <si>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</si>
  <si>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</si>
  <si>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</si>
  <si>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</si>
  <si>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</si>
  <si>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</si>
  <si>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</si>
  <si>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</si>
  <si>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</si>
  <si>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</si>
  <si>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</si>
  <si>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</si>
  <si>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</si>
  <si>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</si>
  <si>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</si>
  <si>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</si>
  <si>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</si>
  <si>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</si>
  <si>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</si>
  <si>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</si>
  <si>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</si>
  <si>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</si>
  <si>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</si>
  <si>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</si>
  <si>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</si>
  <si>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</si>
  <si>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</si>
  <si>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</si>
  <si>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</si>
  <si>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</si>
  <si>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</si>
  <si>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</si>
  <si>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</si>
  <si>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</si>
  <si>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</si>
  <si>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</si>
  <si>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</si>
  <si>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</si>
  <si>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</si>
  <si>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</si>
  <si>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</si>
  <si>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</si>
  <si>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</si>
  <si>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</si>
  <si>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</si>
  <si>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</si>
  <si>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</si>
  <si>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</si>
  <si>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</si>
  <si>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</si>
  <si>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</si>
  <si>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</si>
  <si>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</si>
  <si>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</si>
  <si>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</si>
  <si>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</si>
  <si>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</si>
  <si>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</si>
  <si>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</si>
  <si>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</si>
  <si>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</si>
  <si>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</si>
  <si>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</si>
  <si>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</si>
  <si>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</si>
  <si>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</si>
  <si>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</si>
  <si>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</si>
  <si>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</si>
  <si>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</si>
  <si>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</si>
  <si>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</si>
  <si>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</si>
  <si>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</si>
  <si>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</si>
  <si>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</si>
  <si>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</si>
  <si>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</si>
  <si>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</si>
  <si>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</si>
  <si>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</si>
  <si>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</si>
  <si>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</si>
  <si>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</si>
  <si>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</si>
  <si>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</si>
  <si>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</si>
  <si>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</si>
  <si>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</si>
  <si>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</si>
  <si>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</si>
  <si>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</si>
  <si>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</si>
  <si>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</si>
  <si>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</si>
  <si>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</si>
  <si>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</si>
  <si>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</si>
  <si>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</si>
  <si>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</si>
  <si>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</si>
  <si>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</si>
  <si>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</si>
  <si>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</si>
  <si>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</si>
  <si>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</si>
  <si>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</si>
  <si>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</si>
  <si>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</si>
  <si>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</si>
  <si>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</si>
  <si>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</si>
  <si>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</si>
  <si>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</si>
  <si>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</si>
  <si>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</si>
  <si>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</si>
  <si>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</si>
  <si>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</si>
  <si>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</si>
  <si>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</si>
  <si>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</si>
  <si>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</si>
  <si>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</si>
  <si>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</si>
  <si>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</si>
  <si>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</si>
  <si>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</si>
  <si>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</si>
  <si>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</si>
  <si>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</si>
  <si>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</si>
  <si>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</si>
  <si>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</si>
  <si>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</si>
  <si>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</si>
  <si>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</si>
  <si>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</si>
  <si>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</si>
  <si>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</si>
  <si>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</si>
  <si>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</si>
  <si>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</si>
  <si>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</si>
  <si>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</si>
  <si>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</si>
  <si>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</si>
  <si>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</si>
  <si>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</si>
  <si>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</si>
  <si>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</si>
  <si>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</si>
  <si>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</si>
  <si>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</si>
  <si>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</si>
  <si>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</si>
  <si>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</si>
  <si>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</si>
  <si>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</si>
  <si>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</si>
  <si>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</si>
  <si>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</si>
  <si>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</si>
  <si>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</si>
  <si>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</si>
  <si>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</si>
  <si>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</si>
  <si>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</si>
  <si>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</si>
  <si>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</si>
  <si>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</si>
  <si>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</si>
  <si>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</si>
  <si>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</si>
  <si>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</si>
  <si>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</si>
  <si>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</si>
  <si>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</si>
  <si>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</si>
  <si>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</si>
  <si>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</si>
  <si>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</si>
  <si>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</si>
  <si>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</si>
  <si>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</si>
  <si>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</si>
  <si>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</si>
  <si>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</si>
  <si>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</si>
  <si>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</si>
  <si>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</si>
  <si>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</si>
  <si>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</si>
  <si>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</si>
  <si>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</si>
  <si>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</si>
  <si>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</si>
  <si>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</si>
  <si>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</si>
  <si>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</si>
  <si>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</si>
  <si>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</si>
  <si>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</si>
  <si>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</si>
  <si>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</si>
  <si>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</si>
  <si>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</si>
  <si>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</si>
  <si>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</si>
  <si>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</si>
  <si>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</si>
  <si>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</si>
  <si>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</si>
  <si>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</si>
  <si>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</si>
  <si>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</si>
  <si>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</si>
  <si>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</si>
  <si>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</si>
  <si>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</si>
  <si>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</si>
  <si>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</si>
  <si>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</si>
  <si>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</si>
  <si>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</si>
  <si>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</si>
  <si>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</si>
  <si>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</si>
  <si>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</si>
  <si>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</si>
  <si>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</si>
  <si>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</si>
  <si>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</si>
  <si>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</si>
  <si>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</si>
  <si>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</si>
  <si>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</si>
  <si>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</si>
  <si>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</si>
  <si>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</si>
  <si>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</si>
  <si>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</si>
  <si>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</si>
  <si>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</si>
  <si>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</si>
  <si>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</si>
  <si>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</si>
  <si>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</si>
  <si>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</si>
  <si>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</si>
  <si>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</si>
  <si>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</si>
  <si>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</si>
  <si>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</si>
  <si>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</si>
  <si>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</si>
  <si>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</si>
  <si>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</si>
  <si>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</si>
  <si>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</si>
  <si>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</si>
  <si>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</si>
  <si>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</si>
  <si>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</si>
  <si>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</si>
  <si>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</si>
  <si>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</si>
  <si>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</si>
  <si>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</si>
  <si>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</si>
  <si>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</si>
  <si>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</si>
  <si>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</si>
  <si>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</si>
  <si>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</si>
  <si>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</si>
  <si>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</si>
  <si>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</si>
  <si>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</si>
  <si>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</si>
  <si>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</si>
  <si>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</si>
  <si>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</si>
  <si>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</si>
  <si>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</si>
  <si>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</si>
  <si>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</si>
  <si>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</si>
  <si>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</si>
  <si>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</si>
  <si>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</si>
  <si>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</si>
  <si>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</si>
  <si>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</si>
  <si>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</si>
  <si>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</si>
  <si>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</si>
  <si>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</si>
  <si>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</si>
  <si>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</si>
  <si>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</si>
  <si>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</si>
  <si>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</si>
  <si>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</si>
  <si>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</si>
  <si>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</si>
  <si>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</si>
  <si>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</si>
  <si>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</si>
  <si>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</si>
  <si>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</si>
  <si>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</si>
  <si>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</si>
  <si>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</si>
  <si>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</si>
  <si>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</si>
  <si>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</si>
  <si>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</si>
  <si>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</si>
  <si>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</si>
  <si>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</si>
  <si>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</si>
  <si>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</si>
  <si>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</si>
  <si>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</si>
  <si>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</si>
  <si>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</si>
  <si>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</si>
  <si>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</si>
  <si>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</si>
  <si>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</si>
  <si>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</si>
  <si>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</si>
  <si>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</si>
  <si>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</si>
  <si>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</si>
  <si>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</si>
  <si>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</si>
  <si>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</si>
  <si>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</si>
  <si>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</si>
  <si>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</si>
  <si>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</si>
  <si>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</si>
  <si>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</si>
  <si>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</si>
  <si>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</si>
  <si>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</si>
  <si>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</si>
  <si>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</si>
  <si>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</si>
  <si>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</si>
  <si>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</si>
  <si>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</si>
  <si>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</si>
  <si>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</si>
  <si>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</si>
  <si>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</si>
  <si>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</si>
  <si>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</si>
  <si>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</si>
  <si>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</si>
  <si>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</si>
  <si>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</si>
  <si>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</si>
  <si>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</si>
  <si>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</si>
  <si>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</si>
  <si>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</si>
  <si>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</si>
  <si>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</si>
  <si>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</si>
  <si>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</si>
  <si>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</si>
  <si>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</si>
  <si>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</si>
  <si>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</si>
  <si>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</si>
  <si>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</si>
  <si>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</si>
  <si>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</si>
  <si>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</si>
  <si>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</si>
  <si>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</si>
  <si>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</si>
  <si>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</si>
  <si>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</si>
  <si>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</si>
  <si>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</si>
  <si>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</si>
  <si>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</si>
  <si>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</si>
  <si>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</si>
  <si>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</si>
  <si>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</si>
  <si>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</si>
  <si>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</si>
  <si>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</si>
  <si>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</si>
  <si>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</si>
  <si>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</si>
  <si>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</si>
  <si>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</si>
  <si>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</si>
  <si>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</si>
  <si>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</si>
  <si>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</si>
  <si>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</si>
  <si>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</si>
  <si>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</si>
  <si>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</si>
  <si>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</si>
  <si>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</si>
  <si>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</si>
  <si>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</si>
  <si>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</si>
  <si>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</si>
  <si>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</si>
  <si>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</si>
  <si>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</si>
  <si>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</si>
  <si>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</si>
  <si>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</si>
  <si>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</si>
  <si>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</si>
  <si>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</si>
  <si>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</si>
  <si>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</si>
  <si>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</si>
  <si>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</si>
  <si>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</si>
  <si>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</si>
  <si>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</si>
  <si>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</si>
  <si>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</si>
  <si>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</si>
  <si>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</si>
  <si>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</si>
  <si>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</si>
  <si>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</si>
  <si>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</si>
  <si>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</si>
  <si>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</si>
  <si>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</si>
  <si>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</si>
  <si>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</si>
  <si>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</si>
  <si>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</si>
  <si>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</si>
  <si>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</si>
  <si>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</si>
  <si>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</si>
  <si>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</si>
  <si>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</si>
  <si>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</si>
  <si>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</si>
  <si>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</si>
  <si>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</si>
  <si>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</si>
  <si>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</si>
  <si>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</si>
  <si>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</si>
  <si>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</si>
  <si>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</si>
  <si>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</si>
  <si>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</si>
  <si>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</si>
  <si>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</si>
  <si>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</si>
  <si>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</si>
  <si>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</si>
  <si>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</si>
  <si>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</si>
  <si>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</si>
  <si>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</si>
  <si>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</si>
  <si>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</si>
  <si>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</si>
  <si>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</si>
  <si>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</si>
  <si>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</si>
  <si>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</si>
  <si>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</si>
  <si>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</si>
  <si>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</si>
  <si>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</si>
  <si>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</si>
  <si>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</si>
  <si>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</si>
  <si>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</si>
  <si>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</si>
  <si>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</si>
  <si>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</si>
  <si>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</si>
  <si>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</si>
  <si>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</si>
  <si>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</si>
  <si>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</si>
  <si>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</si>
  <si>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</si>
  <si>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</si>
  <si>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</si>
  <si>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</si>
  <si>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</si>
  <si>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</si>
  <si>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</si>
  <si>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</si>
  <si>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</si>
  <si>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</si>
  <si>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</si>
  <si>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</si>
  <si>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</si>
  <si>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</si>
  <si>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</si>
  <si>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</si>
  <si>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</si>
  <si>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</si>
  <si>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</si>
  <si>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</si>
  <si>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</si>
  <si>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</si>
  <si>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</si>
  <si>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</si>
  <si>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</si>
  <si>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</si>
  <si>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</si>
  <si>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</si>
  <si>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</si>
  <si>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</si>
  <si>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</si>
  <si>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</si>
  <si>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</si>
  <si>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</si>
  <si>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</si>
  <si>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</si>
  <si>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</si>
  <si>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</si>
  <si>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</si>
  <si>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</si>
  <si>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</si>
  <si>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</si>
  <si>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</si>
  <si>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</si>
  <si>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</si>
  <si>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</si>
  <si>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</si>
  <si>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</si>
  <si>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</si>
  <si>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</si>
  <si>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</si>
  <si>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</si>
  <si>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</si>
  <si>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</si>
  <si>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</si>
  <si>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</si>
  <si>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</si>
  <si>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</si>
  <si>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</si>
  <si>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</si>
  <si>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</si>
  <si>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</si>
  <si>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</si>
  <si>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</si>
  <si>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</si>
  <si>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</si>
  <si>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</si>
  <si>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</si>
  <si>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</si>
  <si>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</si>
  <si>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</si>
  <si>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</si>
  <si>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</si>
  <si>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</si>
  <si>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</si>
  <si>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</si>
  <si>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</si>
  <si>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</si>
  <si>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</si>
  <si>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</si>
  <si>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</si>
  <si>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</si>
  <si>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</si>
  <si>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</si>
  <si>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</si>
  <si>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</si>
  <si>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</si>
  <si>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</si>
  <si>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</si>
  <si>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</si>
  <si>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</si>
  <si>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</si>
  <si>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</si>
  <si>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</si>
  <si>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</si>
  <si>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</si>
  <si>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</si>
  <si>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</si>
  <si>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</si>
  <si>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</si>
  <si>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</si>
  <si>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</si>
  <si>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</si>
  <si>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</si>
  <si>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</si>
  <si>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</si>
  <si>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</si>
  <si>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</si>
  <si>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</si>
  <si>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</si>
  <si>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</si>
  <si>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</si>
  <si>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</si>
  <si>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</si>
  <si>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</si>
  <si>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</si>
  <si>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</si>
  <si>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</si>
  <si>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</si>
  <si>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</si>
  <si>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</si>
  <si>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</si>
  <si>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</si>
  <si>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</si>
  <si>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</si>
  <si>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</si>
  <si>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</si>
  <si>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</si>
  <si>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</si>
  <si>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</si>
  <si>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</si>
  <si>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</si>
  <si>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</si>
  <si>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</si>
  <si>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</si>
  <si>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</si>
  <si>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</si>
  <si>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</si>
  <si>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</si>
  <si>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</si>
  <si>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</si>
  <si>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</si>
  <si>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</si>
  <si>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</si>
  <si>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</si>
  <si>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</si>
  <si>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</si>
  <si>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</si>
  <si>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</si>
  <si>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</si>
  <si>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</si>
  <si>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</si>
  <si>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</si>
  <si>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</si>
  <si>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</si>
  <si>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</si>
  <si>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</si>
  <si>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</si>
  <si>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</si>
  <si>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</si>
  <si>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</si>
  <si>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</si>
  <si>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</si>
  <si>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</si>
  <si>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</si>
  <si>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</si>
  <si>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</si>
  <si>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</si>
  <si>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</si>
  <si>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</si>
  <si>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</si>
  <si>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</si>
  <si>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</si>
  <si>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</si>
  <si>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</si>
  <si>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</si>
  <si>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</si>
  <si>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</si>
  <si>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</si>
  <si>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</si>
  <si>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</si>
  <si>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</si>
  <si>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</si>
  <si>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</si>
  <si>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</si>
  <si>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</si>
  <si>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</si>
  <si>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</si>
  <si>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</si>
  <si>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</si>
  <si>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</si>
  <si>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</si>
  <si>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</si>
  <si>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</si>
  <si>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</si>
  <si>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</si>
  <si>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</si>
  <si>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</si>
  <si>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</si>
  <si>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</si>
  <si>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</si>
  <si>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</si>
  <si>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</si>
  <si>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</si>
  <si>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</si>
  <si>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</si>
  <si>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</si>
  <si>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</si>
  <si>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</si>
  <si>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</si>
  <si>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</si>
  <si>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</si>
  <si>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</si>
  <si>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</si>
  <si>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</si>
  <si>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</si>
  <si>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</si>
  <si>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</si>
  <si>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</si>
  <si>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</si>
  <si>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</si>
  <si>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</si>
  <si>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</si>
  <si>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</si>
  <si>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</si>
  <si>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</si>
  <si>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</si>
  <si>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</si>
  <si>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</si>
  <si>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</si>
  <si>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</si>
  <si>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</si>
  <si>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</si>
  <si>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</si>
  <si>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</si>
  <si>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</si>
  <si>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</si>
  <si>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</si>
  <si>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</si>
  <si>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</si>
  <si>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</si>
  <si>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</si>
  <si>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</si>
  <si>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</si>
  <si>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</si>
  <si>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</si>
  <si>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</si>
  <si>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</si>
  <si>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</si>
  <si>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</si>
  <si>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</si>
  <si>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</si>
  <si>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</si>
  <si>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</si>
  <si>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</si>
  <si>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</si>
  <si>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</si>
  <si>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</si>
  <si>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</si>
  <si>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</si>
  <si>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</si>
  <si>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</si>
  <si>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</si>
  <si>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</si>
  <si>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</si>
  <si>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</si>
  <si>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</si>
  <si>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</si>
  <si>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</si>
  <si>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</si>
  <si>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</si>
  <si>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</si>
  <si>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</si>
  <si>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</si>
  <si>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</si>
  <si>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</si>
  <si>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</si>
  <si>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</si>
  <si>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</si>
  <si>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</si>
  <si>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</si>
  <si>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</si>
  <si>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</si>
  <si>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</si>
  <si>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</si>
  <si>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</si>
  <si>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</si>
  <si>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</si>
  <si>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</si>
  <si>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</si>
  <si>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</si>
  <si>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</si>
  <si>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</si>
  <si>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</si>
  <si>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</si>
  <si>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</si>
  <si>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</si>
  <si>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</si>
  <si>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</si>
  <si>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</si>
  <si>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</si>
  <si>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</si>
  <si>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</si>
  <si>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</si>
  <si>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</si>
  <si>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</si>
  <si>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</si>
  <si>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</si>
  <si>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</si>
  <si>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</si>
  <si>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</si>
  <si>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</si>
  <si>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</si>
  <si>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</si>
  <si>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</si>
  <si>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</si>
  <si>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</si>
  <si>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</si>
  <si>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</si>
  <si>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</si>
  <si>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</si>
  <si>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</si>
  <si>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</si>
  <si>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</si>
  <si>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</si>
  <si>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</si>
  <si>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</si>
  <si>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</si>
  <si>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</si>
  <si>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</si>
  <si>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</si>
  <si>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</si>
  <si>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</si>
  <si>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</si>
  <si>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</si>
  <si>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</si>
  <si>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</si>
  <si>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</si>
  <si>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</si>
  <si>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</si>
  <si>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</si>
  <si>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</si>
  <si>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</si>
  <si>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</si>
  <si>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</si>
  <si>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</si>
  <si>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</si>
  <si>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</si>
  <si>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</si>
  <si>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</si>
  <si>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</si>
  <si>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</si>
  <si>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</si>
  <si>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</si>
  <si>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</si>
  <si>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</si>
  <si>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</si>
  <si>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</si>
  <si>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</si>
  <si>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</si>
  <si>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</si>
  <si>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</si>
  <si>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</si>
  <si>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</si>
  <si>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</si>
  <si>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</si>
  <si>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</si>
  <si>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</si>
  <si>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</si>
  <si>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</si>
  <si>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</si>
  <si>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</si>
  <si>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</si>
  <si>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</si>
  <si>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</si>
  <si>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</si>
  <si>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</si>
  <si>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</si>
  <si>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</si>
  <si>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</si>
  <si>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</si>
  <si>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</si>
  <si>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</si>
  <si>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</si>
  <si>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</si>
  <si>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</si>
  <si>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</si>
  <si>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</si>
  <si>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</si>
  <si>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</si>
  <si>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</si>
  <si>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</si>
  <si>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</si>
  <si>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</si>
  <si>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</si>
  <si>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</si>
  <si>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</si>
  <si>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</si>
  <si>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</si>
  <si>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</si>
  <si>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</si>
  <si>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</si>
  <si>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</si>
  <si>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</si>
  <si>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</si>
  <si>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</si>
  <si>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</si>
  <si>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</si>
  <si>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</si>
  <si>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</si>
  <si>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</si>
  <si>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</si>
  <si>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</si>
  <si>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</si>
  <si>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</si>
  <si>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</si>
  <si>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</si>
  <si>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</si>
  <si>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</si>
  <si>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</si>
  <si>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</si>
  <si>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</si>
  <si>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</si>
  <si>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</si>
  <si>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</si>
  <si>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</si>
  <si>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</si>
  <si>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</si>
  <si>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</si>
  <si>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</si>
  <si>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</si>
  <si>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</si>
  <si>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</si>
  <si>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</si>
  <si>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</si>
  <si>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</si>
  <si>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</si>
  <si>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</si>
  <si>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</si>
  <si>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</si>
  <si>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</si>
  <si>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</si>
  <si>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</si>
  <si>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</si>
  <si>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</si>
  <si>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</si>
  <si>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</si>
  <si>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</si>
  <si>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</si>
  <si>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</si>
  <si>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</si>
  <si>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</si>
  <si>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</si>
  <si>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</si>
  <si>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</si>
  <si>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</si>
  <si>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</si>
  <si>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</si>
  <si>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</si>
  <si>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</si>
  <si>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</si>
  <si>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</si>
  <si>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</si>
  <si>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</si>
  <si>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</si>
  <si>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</si>
  <si>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</si>
  <si>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</si>
  <si>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</si>
  <si>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</si>
  <si>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</si>
  <si>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</si>
  <si>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</si>
  <si>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</si>
  <si>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</si>
  <si>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</si>
  <si>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</si>
  <si>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</si>
  <si>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</si>
  <si>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</si>
  <si>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</si>
  <si>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</si>
  <si>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</si>
  <si>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</si>
  <si>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</si>
  <si>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</si>
  <si>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</si>
  <si>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</si>
  <si>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</si>
  <si>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</si>
  <si>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</si>
  <si>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</si>
  <si>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</si>
  <si>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</si>
  <si>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</si>
  <si>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</si>
  <si>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</si>
  <si>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</si>
  <si>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</si>
  <si>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</si>
  <si>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</si>
  <si>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</si>
  <si>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</si>
  <si>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</si>
  <si>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</si>
  <si>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</si>
  <si>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</si>
  <si>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</si>
  <si>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</si>
  <si>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</si>
  <si>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</si>
  <si>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</si>
  <si>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</si>
  <si>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</si>
  <si>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</si>
  <si>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</si>
  <si>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</si>
  <si>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</si>
  <si>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</si>
  <si>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</si>
  <si>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</si>
  <si>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</si>
  <si>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</si>
  <si>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</si>
  <si>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</si>
  <si>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</si>
  <si>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</si>
  <si>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</si>
  <si>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</si>
  <si>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</si>
  <si>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</si>
  <si>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</si>
  <si>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</si>
  <si>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</si>
  <si>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</si>
  <si>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</si>
  <si>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</si>
  <si>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</si>
  <si>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</si>
  <si>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</si>
  <si>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</si>
  <si>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</si>
  <si>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</si>
  <si>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</si>
  <si>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</si>
  <si>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</si>
  <si>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</si>
  <si>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</si>
  <si>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</si>
  <si>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</si>
  <si>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</si>
  <si>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</si>
  <si>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</si>
  <si>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</si>
  <si>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</si>
  <si>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</si>
  <si>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</si>
  <si>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</si>
  <si>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</si>
  <si>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</si>
  <si>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</si>
  <si>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</si>
  <si>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</si>
  <si>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</si>
  <si>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</si>
  <si>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</si>
  <si>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</si>
  <si>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</si>
  <si>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</si>
  <si>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</si>
  <si>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</si>
  <si>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</si>
  <si>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</si>
  <si>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</si>
  <si>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</si>
  <si>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</si>
  <si>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</si>
  <si>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</si>
  <si>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</si>
  <si>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</si>
  <si>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</si>
  <si>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</si>
  <si>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</si>
  <si>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</si>
  <si>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</si>
  <si>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</si>
  <si>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</si>
  <si>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</si>
  <si>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</si>
  <si>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</si>
  <si>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</si>
  <si>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</si>
  <si>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</si>
  <si>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</si>
  <si>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</si>
  <si>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</si>
  <si>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</si>
  <si>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</si>
  <si>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</si>
  <si>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</si>
  <si>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</si>
  <si>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</si>
  <si>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</si>
  <si>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</si>
  <si>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</si>
  <si>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</si>
  <si>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</si>
  <si>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</si>
  <si>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</si>
  <si>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</si>
  <si>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</si>
  <si>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</si>
  <si>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</si>
  <si>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</si>
  <si>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</si>
  <si>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</si>
  <si>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</si>
  <si>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</si>
  <si>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</si>
  <si>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</si>
  <si>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</si>
  <si>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</si>
  <si>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</si>
  <si>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</si>
  <si>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</si>
  <si>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</si>
  <si>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</si>
  <si>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</si>
  <si>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</si>
  <si>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</si>
  <si>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</si>
  <si>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</si>
  <si>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</si>
  <si>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</si>
  <si>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</si>
  <si>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</si>
  <si>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</si>
  <si>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</si>
  <si>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</si>
  <si>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</si>
  <si>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</si>
  <si>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</si>
  <si>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</si>
  <si>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</si>
  <si>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</si>
  <si>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</si>
  <si>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</si>
  <si>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</si>
  <si>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</si>
  <si>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</si>
  <si>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</si>
  <si>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</si>
  <si>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</si>
  <si>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</si>
  <si>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</si>
  <si>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</si>
  <si>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</si>
  <si>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</si>
  <si>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</si>
  <si>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</si>
  <si>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</si>
  <si>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</si>
  <si>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</si>
  <si>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</si>
  <si>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</si>
  <si>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</si>
  <si>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</si>
  <si>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</si>
  <si>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</si>
  <si>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</si>
  <si>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</si>
  <si>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</si>
  <si>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</si>
  <si>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</si>
  <si>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</si>
  <si>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</si>
  <si>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</si>
  <si>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</si>
  <si>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</si>
  <si>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</si>
  <si>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</si>
  <si>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</si>
  <si>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</si>
  <si>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</si>
  <si>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</si>
  <si>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</si>
  <si>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</si>
  <si>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</si>
  <si>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</si>
  <si>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</si>
  <si>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</si>
  <si>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</si>
  <si>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</si>
  <si>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</si>
  <si>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</si>
  <si>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</si>
  <si>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</si>
  <si>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</si>
  <si>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</si>
  <si>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</si>
  <si>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</si>
  <si>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</si>
  <si>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</si>
  <si>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</si>
  <si>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</si>
  <si>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</si>
  <si>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</si>
  <si>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</si>
  <si>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</si>
  <si>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</si>
  <si>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</si>
  <si>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</si>
  <si>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</si>
  <si>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</si>
  <si>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</si>
  <si>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</si>
  <si>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</si>
  <si>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</si>
  <si>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</si>
  <si>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</si>
  <si>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</si>
  <si>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</si>
  <si>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</si>
  <si>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</si>
  <si>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</si>
  <si>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</si>
  <si>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</si>
  <si>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</si>
  <si>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</si>
  <si>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</si>
  <si>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</si>
  <si>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</si>
  <si>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</si>
  <si>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</si>
  <si>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</si>
  <si>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</si>
  <si>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</si>
  <si>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</si>
  <si>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</si>
  <si>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</si>
  <si>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</si>
  <si>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</si>
  <si>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</si>
  <si>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</si>
  <si>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</si>
  <si>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</si>
  <si>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</si>
  <si>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</si>
  <si>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</si>
  <si>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</si>
  <si>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</si>
  <si>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</si>
  <si>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</si>
  <si>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</si>
  <si>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</si>
  <si>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</si>
  <si>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</si>
  <si>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</si>
  <si>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</si>
  <si>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</si>
  <si>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</si>
  <si>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</si>
  <si>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</si>
  <si>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</si>
  <si>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</si>
  <si>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</si>
  <si>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</si>
  <si>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</si>
  <si>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</si>
  <si>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</si>
  <si>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</si>
  <si>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</si>
  <si>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</si>
  <si>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</si>
  <si>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</si>
  <si>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</si>
  <si>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</si>
  <si>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</si>
  <si>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</si>
  <si>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</si>
  <si>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</si>
  <si>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</si>
  <si>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</si>
  <si>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</si>
  <si>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</si>
  <si>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</si>
  <si>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</si>
  <si>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</si>
  <si>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</si>
  <si>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</si>
  <si>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</si>
  <si>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</si>
  <si>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</si>
  <si>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</si>
  <si>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</si>
  <si>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</si>
  <si>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</si>
  <si>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</si>
  <si>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</si>
  <si>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</si>
  <si>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</si>
  <si>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</si>
  <si>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</si>
  <si>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</si>
  <si>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</si>
  <si>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</si>
  <si>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</si>
  <si>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</si>
  <si>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</si>
  <si>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</si>
  <si>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</si>
  <si>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</si>
  <si>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</si>
  <si>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</si>
  <si>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</si>
  <si>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</si>
  <si>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</si>
  <si>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</si>
  <si>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</si>
  <si>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</si>
  <si>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</si>
  <si>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</si>
  <si>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</si>
  <si>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</si>
  <si>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</si>
  <si>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</si>
  <si>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</si>
  <si>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</si>
  <si>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</si>
  <si>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</si>
  <si>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</si>
  <si>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</si>
  <si>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</si>
  <si>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</si>
  <si>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</si>
  <si>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</si>
  <si>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</si>
  <si>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</si>
  <si>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</si>
  <si>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</si>
  <si>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</si>
  <si>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</si>
  <si>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</si>
  <si>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</si>
  <si>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</si>
  <si>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</si>
  <si>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</si>
  <si>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</si>
  <si>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</si>
  <si>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</si>
  <si>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</si>
  <si>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</si>
  <si>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</si>
  <si>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</si>
  <si>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</si>
  <si>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</si>
  <si>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</si>
  <si>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</si>
  <si>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</si>
  <si>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</si>
  <si>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</si>
  <si>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</si>
  <si>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</si>
  <si>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</si>
  <si>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</si>
  <si>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</si>
  <si>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</si>
  <si>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</si>
  <si>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</si>
  <si>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</si>
  <si>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</si>
  <si>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</si>
  <si>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</si>
  <si>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</si>
  <si>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</si>
  <si>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</si>
  <si>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</si>
  <si>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</si>
  <si>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</si>
  <si>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</si>
  <si>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</si>
  <si>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</si>
  <si>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</si>
  <si>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</si>
  <si>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</si>
  <si>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</si>
  <si>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</si>
  <si>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</si>
  <si>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</si>
  <si>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</si>
  <si>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</si>
  <si>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</si>
  <si>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</si>
  <si>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</si>
  <si>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</si>
  <si>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</si>
  <si>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</si>
  <si>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</si>
  <si>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</si>
  <si>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</si>
  <si>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</si>
  <si>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</si>
  <si>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</si>
  <si>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</si>
  <si>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</si>
  <si>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</si>
  <si>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</si>
  <si>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</si>
  <si>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</si>
  <si>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</si>
  <si>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</si>
  <si>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</si>
  <si>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</si>
  <si>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</si>
  <si>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</si>
  <si>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</si>
  <si>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</si>
  <si>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</si>
  <si>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</si>
  <si>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</si>
  <si>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</si>
  <si>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</si>
  <si>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</si>
  <si>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</si>
  <si>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</si>
  <si>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</si>
  <si>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</si>
  <si>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</si>
  <si>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</si>
  <si>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</si>
  <si>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</si>
  <si>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</si>
  <si>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</si>
  <si>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</si>
  <si>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</si>
  <si>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</si>
  <si>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</si>
  <si>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</si>
  <si>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</si>
  <si>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</si>
  <si>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</si>
  <si>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</si>
  <si>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</si>
  <si>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</si>
  <si>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</si>
  <si>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</si>
  <si>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</si>
  <si>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</si>
  <si>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</si>
  <si>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</si>
  <si>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</si>
  <si>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</si>
  <si>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</si>
  <si>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</si>
  <si>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</si>
  <si>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</si>
  <si>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</si>
  <si>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</si>
  <si>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</si>
  <si>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</si>
  <si>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</si>
  <si>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</si>
  <si>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</si>
  <si>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</si>
  <si>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</si>
  <si>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</si>
  <si>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</si>
  <si>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</si>
  <si>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</si>
  <si>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</si>
  <si>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</si>
  <si>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</si>
  <si>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</si>
  <si>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</si>
  <si>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</si>
  <si>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</si>
  <si>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</si>
  <si>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</si>
  <si>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Common Utility Expenses and Departmental Allocation</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</si>
  <si>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</si>
  <si>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</si>
  <si>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</si>
  <si>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</si>
  <si>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</si>
  <si>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</si>
  <si>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</si>
  <si>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</si>
  <si>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</si>
  <si>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</si>
  <si>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</si>
  <si>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</si>
  <si>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</si>
  <si>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</si>
  <si>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</si>
  <si>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</si>
  <si>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</si>
  <si>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</si>
  <si>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</si>
  <si>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</si>
  <si>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</si>
  <si>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</si>
  <si>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</si>
  <si>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</si>
  <si>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</si>
  <si>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</si>
  <si>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</si>
  <si>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</si>
  <si>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</si>
  <si>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</si>
  <si>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</si>
  <si>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</si>
  <si>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</si>
  <si>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</si>
  <si>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</si>
  <si>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</si>
  <si>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</si>
  <si>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</si>
  <si>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</si>
  <si>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</si>
  <si>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</si>
  <si>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</si>
  <si>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</si>
  <si>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</si>
  <si>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</si>
  <si>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</si>
  <si>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</si>
  <si>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</si>
  <si>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</si>
  <si>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</si>
  <si>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</si>
  <si>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</si>
  <si>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</si>
  <si>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</si>
  <si>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</si>
  <si>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</si>
  <si>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</si>
  <si>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</si>
  <si>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</si>
  <si>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</si>
  <si>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</si>
  <si>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</si>
  <si>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</si>
  <si>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</si>
  <si>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</si>
  <si>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</si>
  <si>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</si>
  <si>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</si>
  <si>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</si>
  <si>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</si>
  <si>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</si>
  <si>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</si>
  <si>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</si>
  <si>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</si>
  <si>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</si>
  <si>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</si>
  <si>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</si>
  <si>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</si>
  <si>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</si>
  <si>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</si>
  <si>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</si>
  <si>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</si>
  <si>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</si>
  <si>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</si>
  <si>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</si>
  <si>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</si>
  <si>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</si>
  <si>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</si>
  <si>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</si>
  <si>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</si>
  <si>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</si>
  <si>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</si>
  <si>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</si>
  <si>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</si>
  <si>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</si>
  <si>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</si>
  <si>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</si>
  <si>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</si>
  <si>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</si>
  <si>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</si>
  <si>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</si>
  <si>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</si>
  <si>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</si>
  <si>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</si>
  <si>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</si>
  <si>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</si>
  <si>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</si>
  <si>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</si>
  <si>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</si>
  <si>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</si>
  <si>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</si>
  <si>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</si>
  <si>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</si>
  <si>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</si>
  <si>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</si>
  <si>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</si>
  <si>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</si>
  <si>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</si>
  <si>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</si>
  <si>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</si>
  <si>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</si>
  <si>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</si>
  <si>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</si>
  <si>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</si>
  <si>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</si>
  <si>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</si>
  <si>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</si>
  <si>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</si>
  <si>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</si>
  <si>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</si>
  <si>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</si>
  <si>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</si>
  <si>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</si>
  <si>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</si>
  <si>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</si>
  <si>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</si>
  <si>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</si>
  <si>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</si>
  <si>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</si>
  <si>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</si>
  <si>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</si>
  <si>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</si>
  <si>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</si>
  <si>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</si>
  <si>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</si>
  <si>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</si>
  <si>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</si>
  <si>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</si>
  <si>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</si>
  <si>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</si>
  <si>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</si>
  <si>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</si>
  <si>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</si>
  <si>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</si>
  <si>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</si>
  <si>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</si>
  <si>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</si>
  <si>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</si>
  <si>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</si>
  <si>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</si>
  <si>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</si>
  <si>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</si>
  <si>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</si>
  <si>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</si>
  <si>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</si>
  <si>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</si>
  <si>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</si>
  <si>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</si>
  <si>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</si>
  <si>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</si>
  <si>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</si>
  <si>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</si>
  <si>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</si>
  <si>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</si>
  <si>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</si>
  <si>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</si>
  <si>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</si>
  <si>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</si>
  <si>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</si>
  <si>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</si>
  <si>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</si>
  <si>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</si>
  <si>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</si>
  <si>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</si>
  <si>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</si>
  <si>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</si>
  <si>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</si>
  <si>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</si>
  <si>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</si>
  <si>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</si>
  <si>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</si>
  <si>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</si>
  <si>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</si>
  <si>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</si>
  <si>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</si>
  <si>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</si>
  <si>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</si>
  <si>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</si>
  <si>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</si>
  <si>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</si>
  <si>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</si>
  <si>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</si>
  <si>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</si>
  <si>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</si>
  <si>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</si>
  <si>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</si>
  <si>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</si>
  <si>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</si>
  <si>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</si>
  <si>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</si>
  <si>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</si>
  <si>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</si>
  <si>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</si>
  <si>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</si>
  <si>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</si>
  <si>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</si>
  <si>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</si>
  <si>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</si>
  <si>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</si>
  <si>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</si>
  <si>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</si>
  <si>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</si>
  <si>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</si>
  <si>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</si>
  <si>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</si>
  <si>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</si>
  <si>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</si>
  <si>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</si>
  <si>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</si>
  <si>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</si>
  <si>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</si>
  <si>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</si>
  <si>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</si>
  <si>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</si>
  <si>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</si>
  <si>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</si>
  <si>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</si>
  <si>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</si>
  <si>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</si>
  <si>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</si>
  <si>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</si>
  <si>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</si>
  <si>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</si>
  <si>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</si>
  <si>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</si>
  <si>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</si>
  <si>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</si>
  <si>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</si>
  <si>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</si>
  <si>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</si>
  <si>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</si>
  <si>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</si>
  <si>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</si>
  <si>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</si>
  <si>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</si>
  <si>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</si>
  <si>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</si>
  <si>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</si>
  <si>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</si>
  <si>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</si>
  <si>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</si>
  <si>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</si>
  <si>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</si>
  <si>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</si>
  <si>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</si>
  <si>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</si>
  <si>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</si>
  <si>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</si>
  <si>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</si>
  <si>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</si>
  <si>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</si>
  <si>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</si>
  <si>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</si>
  <si>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</si>
  <si>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</si>
  <si>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</si>
  <si>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</si>
  <si>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</si>
  <si>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</si>
  <si>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</si>
  <si>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</si>
  <si>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</si>
  <si>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</si>
  <si>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</si>
  <si>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</si>
  <si>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</si>
  <si>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</si>
  <si>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</si>
  <si>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</si>
  <si>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</si>
  <si>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</si>
  <si>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</si>
  <si>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</si>
  <si>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</si>
  <si>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</si>
  <si>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</si>
  <si>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</si>
  <si>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</si>
  <si>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</si>
  <si>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</si>
  <si>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</si>
  <si>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</si>
  <si>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</si>
  <si>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</si>
  <si>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</si>
  <si>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</si>
  <si>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</si>
  <si>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</si>
  <si>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</si>
  <si>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</si>
  <si>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</si>
  <si>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</si>
  <si>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</si>
  <si>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</si>
  <si>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</si>
  <si>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</si>
  <si>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</si>
  <si>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</si>
  <si>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</si>
  <si>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</si>
  <si>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</si>
  <si>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</si>
  <si>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</si>
  <si>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</si>
  <si>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</si>
  <si>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</si>
  <si>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</si>
  <si>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</si>
  <si>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</si>
  <si>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</si>
  <si>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</si>
  <si>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</si>
  <si>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</si>
  <si>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</si>
  <si>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</si>
  <si>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</si>
  <si>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</si>
  <si>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</si>
  <si>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</si>
  <si>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</si>
  <si>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</si>
  <si>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</si>
  <si>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</si>
  <si>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</si>
  <si>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</si>
  <si>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</si>
  <si>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</si>
  <si>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</si>
  <si>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</si>
  <si>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</si>
  <si>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</si>
  <si>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</si>
  <si>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</si>
  <si>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</si>
  <si>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</si>
  <si>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</si>
  <si>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</si>
  <si>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</si>
  <si>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</si>
  <si>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</si>
  <si>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</si>
  <si>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</si>
  <si>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</si>
  <si>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</si>
  <si>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</si>
  <si>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</si>
  <si>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</si>
  <si>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</si>
  <si>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</si>
  <si>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</si>
  <si>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</si>
  <si>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</si>
  <si>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</si>
  <si>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</si>
  <si>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</si>
  <si>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</si>
  <si>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</si>
  <si>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</si>
  <si>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</si>
  <si>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</si>
  <si>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</si>
  <si>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</si>
  <si>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</si>
  <si>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</si>
  <si>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</si>
  <si>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</si>
  <si>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</si>
  <si>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</si>
  <si>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</si>
  <si>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</si>
  <si>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</si>
  <si>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</si>
  <si>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</si>
  <si>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</si>
  <si>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</si>
  <si>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</si>
  <si>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</si>
  <si>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</si>
  <si>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</si>
  <si>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</si>
  <si>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</si>
  <si>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</si>
  <si>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</si>
  <si>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</si>
  <si>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</si>
  <si>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</si>
  <si>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</si>
  <si>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</si>
  <si>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</si>
  <si>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</si>
  <si>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</si>
  <si>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</si>
  <si>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</si>
  <si>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</si>
  <si>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</si>
  <si>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</si>
  <si>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</si>
  <si>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</si>
  <si>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</si>
  <si>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</si>
  <si>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</si>
  <si>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</si>
  <si>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</si>
  <si>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</si>
  <si>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</si>
  <si>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</si>
  <si>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</si>
  <si>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</si>
  <si>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</si>
  <si>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</si>
  <si>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</si>
  <si>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</si>
  <si>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</si>
  <si>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</si>
  <si>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</si>
  <si>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</si>
  <si>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</si>
  <si>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</si>
  <si>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</si>
  <si>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</si>
  <si>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</si>
  <si>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</si>
  <si>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</si>
  <si>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</si>
  <si>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</si>
  <si>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</si>
  <si>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</si>
  <si>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</si>
  <si>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</si>
  <si>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</si>
  <si>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</si>
  <si>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</si>
  <si>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</si>
  <si>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</si>
  <si>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</si>
  <si>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</si>
  <si>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</si>
  <si>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</si>
  <si>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</si>
  <si>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</si>
  <si>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</si>
  <si>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</si>
  <si>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</si>
  <si>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</si>
  <si>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</si>
  <si>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</si>
  <si>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</si>
  <si>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</si>
  <si>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</si>
  <si>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</si>
  <si>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</si>
  <si>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</si>
  <si>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</si>
  <si>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</si>
  <si>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</si>
  <si>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</si>
  <si>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</si>
  <si>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</si>
  <si>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</si>
  <si>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</si>
  <si>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</si>
  <si>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</si>
  <si>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</si>
  <si>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</si>
  <si>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</si>
  <si>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</si>
  <si>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</si>
  <si>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</si>
  <si>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</si>
  <si>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</si>
  <si>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</si>
  <si>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</si>
  <si>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</si>
  <si>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</si>
  <si>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</si>
  <si>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</si>
  <si>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</si>
  <si>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</si>
  <si>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</si>
  <si>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</si>
  <si>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</si>
  <si>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</si>
  <si>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</si>
  <si>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</si>
  <si>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</si>
  <si>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</si>
  <si>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</si>
  <si>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</si>
  <si>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</si>
  <si>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</si>
  <si>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</si>
  <si>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</si>
  <si>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</si>
  <si>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</si>
  <si>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</si>
  <si>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</si>
  <si>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</si>
  <si>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</si>
  <si>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</si>
  <si>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</si>
  <si>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</si>
  <si>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</si>
  <si>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</si>
  <si>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</si>
  <si>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</si>
  <si>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</si>
  <si>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</si>
  <si>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</si>
  <si>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</si>
  <si>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</si>
  <si>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</si>
  <si>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</si>
  <si>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</si>
  <si>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</si>
  <si>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</si>
  <si>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</si>
  <si>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</si>
  <si>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</si>
  <si>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</si>
  <si>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</si>
  <si>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</si>
  <si>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</si>
  <si>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</si>
  <si>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</si>
  <si>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</si>
  <si>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</si>
  <si>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</si>
  <si>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</si>
  <si>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</si>
  <si>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</si>
  <si>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</si>
  <si>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</si>
  <si>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</si>
  <si>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</si>
  <si>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</si>
  <si>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</si>
  <si>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</si>
  <si>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</si>
  <si>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</si>
  <si>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</si>
  <si>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</si>
  <si>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</si>
  <si>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</si>
  <si>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</si>
  <si>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</si>
  <si>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</si>
  <si>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</si>
  <si>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</si>
  <si>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</si>
  <si>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</si>
  <si>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</si>
  <si>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</si>
  <si>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</si>
  <si>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</si>
  <si>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</si>
  <si>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</si>
  <si>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</si>
  <si>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</si>
  <si>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</si>
  <si>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</si>
  <si>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</si>
  <si>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</si>
  <si>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</si>
  <si>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</si>
  <si>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</si>
  <si>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</si>
  <si>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</si>
  <si>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</si>
  <si>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</si>
  <si>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</si>
  <si>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</si>
  <si>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</si>
  <si>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</si>
  <si>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</si>
  <si>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</si>
  <si>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</si>
  <si>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</si>
  <si>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</si>
  <si>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</si>
  <si>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</si>
  <si>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</si>
  <si>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</si>
  <si>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</si>
  <si>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</si>
  <si>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</si>
  <si>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</si>
  <si>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</si>
  <si>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</si>
  <si>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</si>
  <si>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</si>
  <si>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</si>
  <si>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</si>
  <si>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</si>
  <si>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</si>
  <si>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</si>
  <si>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</si>
  <si>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</si>
  <si>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</si>
  <si>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</si>
  <si>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</si>
  <si>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</si>
  <si>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</si>
  <si>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</si>
  <si>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</si>
  <si>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</si>
  <si>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</si>
  <si>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</si>
  <si>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</si>
  <si>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</si>
  <si>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</si>
  <si>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</si>
  <si>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</si>
  <si>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</si>
  <si>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</si>
  <si>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</si>
  <si>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</si>
  <si>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</si>
  <si>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</si>
  <si>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</si>
  <si>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</si>
  <si>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</si>
  <si>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</si>
  <si>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</si>
  <si>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</si>
  <si>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</si>
  <si>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</si>
  <si>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</si>
  <si>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</si>
  <si>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</si>
  <si>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</si>
  <si>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</si>
  <si>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</si>
  <si>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</si>
  <si>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</si>
  <si>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</si>
  <si>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</si>
  <si>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</si>
  <si>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</si>
  <si>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</si>
  <si>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</si>
  <si>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</si>
  <si>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</si>
  <si>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</si>
  <si>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</si>
  <si>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</si>
  <si>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</si>
  <si>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</si>
  <si>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</si>
  <si>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</si>
  <si>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</si>
  <si>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</si>
  <si>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</si>
  <si>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</si>
  <si>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</si>
  <si>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</si>
  <si>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</si>
  <si>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</si>
  <si>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</si>
  <si>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</si>
  <si>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</si>
  <si>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</si>
  <si>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</si>
  <si>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</si>
  <si>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</si>
  <si>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</si>
  <si>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</si>
  <si>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</si>
  <si>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</si>
  <si>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</si>
  <si>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</si>
  <si>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</si>
  <si>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</si>
  <si>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</si>
  <si>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</si>
  <si>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</si>
  <si>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</si>
  <si>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</si>
  <si>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</si>
  <si>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</si>
  <si>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</si>
  <si>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</si>
  <si>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</si>
  <si>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</si>
  <si>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</si>
  <si>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</si>
  <si>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</si>
  <si>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</si>
  <si>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</si>
  <si>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</si>
  <si>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</si>
  <si>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</si>
  <si>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</si>
  <si>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</si>
  <si>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</si>
  <si>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</si>
  <si>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</si>
  <si>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</si>
  <si>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</si>
  <si>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</si>
  <si>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</si>
  <si>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</si>
  <si>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</si>
  <si>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</si>
  <si>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</si>
  <si>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</si>
  <si>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</si>
  <si>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</si>
  <si>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</si>
  <si>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</si>
  <si>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</si>
  <si>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</si>
  <si>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</si>
  <si>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</si>
  <si>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</si>
  <si>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</si>
  <si>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</si>
  <si>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</si>
  <si>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</si>
  <si>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</si>
  <si>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</si>
  <si>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</si>
  <si>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</si>
  <si>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</si>
  <si>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</si>
  <si>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</si>
  <si>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</si>
  <si>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</si>
  <si>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</si>
  <si>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</si>
  <si>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</si>
  <si>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</si>
  <si>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</si>
  <si>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</si>
  <si>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</si>
  <si>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</si>
  <si>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t>`</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</si>
  <si>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</si>
  <si>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</si>
  <si>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</si>
  <si>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</si>
  <si>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</si>
  <si>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</si>
  <si>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</si>
  <si>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</si>
  <si>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</si>
  <si>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</si>
  <si>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</si>
  <si>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</si>
  <si>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</si>
  <si>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</si>
  <si>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</si>
  <si>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</si>
  <si>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</si>
  <si>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</si>
  <si>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</si>
  <si>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</si>
  <si>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</si>
  <si>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</si>
  <si>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</si>
  <si>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</si>
  <si>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</si>
  <si>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</si>
  <si>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</si>
  <si>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</si>
  <si>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</si>
  <si>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</si>
  <si>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</si>
  <si>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</si>
  <si>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</si>
  <si>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</si>
  <si>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</si>
  <si>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</si>
  <si>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</si>
  <si>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</si>
  <si>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</si>
  <si>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</si>
  <si>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</si>
  <si>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</si>
  <si>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</si>
  <si>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</si>
  <si>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</si>
  <si>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</si>
  <si>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</si>
  <si>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</si>
  <si>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</si>
  <si>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</si>
  <si>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</si>
  <si>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</si>
  <si>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</si>
  <si>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</si>
  <si>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</si>
  <si>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</si>
  <si>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</si>
  <si>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</si>
  <si>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</si>
  <si>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</si>
  <si>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</si>
  <si>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</si>
  <si>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</si>
  <si>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</si>
  <si>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</si>
  <si>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</si>
  <si>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</si>
  <si>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</si>
  <si>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</si>
  <si>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</si>
  <si>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</si>
  <si>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</si>
  <si>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</si>
  <si>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</si>
  <si>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</si>
  <si>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</si>
  <si>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</si>
  <si>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</si>
  <si>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</si>
  <si>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</si>
  <si>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</si>
  <si>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</si>
  <si>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</si>
  <si>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</si>
  <si>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</si>
  <si>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</si>
  <si>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</si>
  <si>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</si>
  <si>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</si>
  <si>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</si>
  <si>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</si>
  <si>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</si>
  <si>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</si>
  <si>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</si>
  <si>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</si>
  <si>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</si>
  <si>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</si>
  <si>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</si>
  <si>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</si>
  <si>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</si>
  <si>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</si>
  <si>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</si>
  <si>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</si>
  <si>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</si>
  <si>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</si>
  <si>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</si>
  <si>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</si>
  <si>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</si>
  <si>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</si>
  <si>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</si>
  <si>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</si>
  <si>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</si>
  <si>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</si>
  <si>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</si>
  <si>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</si>
  <si>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</si>
  <si>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</si>
  <si>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</si>
  <si>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</si>
  <si>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</si>
  <si>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</si>
  <si>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</si>
  <si>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</si>
  <si>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</si>
  <si>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</si>
  <si>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</si>
  <si>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</si>
  <si>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</si>
  <si>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</si>
  <si>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</si>
  <si>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</si>
  <si>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</si>
  <si>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</si>
  <si>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</si>
  <si>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</si>
  <si>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</si>
  <si>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</si>
  <si>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</si>
  <si>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</si>
  <si>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</si>
  <si>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</si>
  <si>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</si>
  <si>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</si>
  <si>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</si>
  <si>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</si>
  <si>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</si>
  <si>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</si>
  <si>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</si>
  <si>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</si>
  <si>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</si>
  <si>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</si>
  <si>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</si>
  <si>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</si>
  <si>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</si>
  <si>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</si>
  <si>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</si>
  <si>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</si>
  <si>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</si>
  <si>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</si>
  <si>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</si>
  <si>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</si>
  <si>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</si>
  <si>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</si>
  <si>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</si>
  <si>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</si>
  <si>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</si>
  <si>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</si>
  <si>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</si>
  <si>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</si>
  <si>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</si>
  <si>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</si>
  <si>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</si>
  <si>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</si>
  <si>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</si>
  <si>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</si>
  <si>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</si>
  <si>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</si>
  <si>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</si>
  <si>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</si>
  <si>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</si>
  <si>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</si>
  <si>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</si>
  <si>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</si>
  <si>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</si>
  <si>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</si>
  <si>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</si>
  <si>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</si>
  <si>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</si>
  <si>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</si>
  <si>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</si>
  <si>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</si>
  <si>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</si>
  <si>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</si>
  <si>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</si>
  <si>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</si>
  <si>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</si>
  <si>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</si>
  <si>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</si>
  <si>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</si>
  <si>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</si>
  <si>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</si>
  <si>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</si>
  <si>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</si>
  <si>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</si>
  <si>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</si>
  <si>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</si>
  <si>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</si>
  <si>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</si>
  <si>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</si>
  <si>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</si>
  <si>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</si>
  <si>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</si>
  <si>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</si>
  <si>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</si>
  <si>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</si>
  <si>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</si>
  <si>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</si>
  <si>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</si>
  <si>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</si>
  <si>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</si>
  <si>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</si>
  <si>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</si>
  <si>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</si>
  <si>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</si>
  <si>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</si>
  <si>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</si>
  <si>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</si>
  <si>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</si>
  <si>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</si>
  <si>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</si>
  <si>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</si>
  <si>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</si>
  <si>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</si>
  <si>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</si>
  <si>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</si>
  <si>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</si>
  <si>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</si>
  <si>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</si>
  <si>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</si>
  <si>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</si>
  <si>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</si>
  <si>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</si>
  <si>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</si>
  <si>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</si>
  <si>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</si>
  <si>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</si>
  <si>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</si>
  <si>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</si>
  <si>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</si>
  <si>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</si>
  <si>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</si>
  <si>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</si>
  <si>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</si>
  <si>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</si>
  <si>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</si>
  <si>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</si>
  <si>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</si>
  <si>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</si>
  <si>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</si>
  <si>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</si>
  <si>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</si>
  <si>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</si>
  <si>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</si>
  <si>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</si>
  <si>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</si>
  <si>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</si>
  <si>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</si>
  <si>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</si>
  <si>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</si>
  <si>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</si>
  <si>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</si>
  <si>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</si>
  <si>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</si>
  <si>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</si>
  <si>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</si>
  <si>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</si>
  <si>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</si>
  <si>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</si>
  <si>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</si>
  <si>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</si>
  <si>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</si>
  <si>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</si>
  <si>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</si>
  <si>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</si>
  <si>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</si>
  <si>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</si>
  <si>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</si>
  <si>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</si>
  <si>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</si>
  <si>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</si>
  <si>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</si>
  <si>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</si>
  <si>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</si>
  <si>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</si>
  <si>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</si>
  <si>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</si>
  <si>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</si>
  <si>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</si>
  <si>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</si>
  <si>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</si>
  <si>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</si>
  <si>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</si>
  <si>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</si>
  <si>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</si>
  <si>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</si>
  <si>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</si>
  <si>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</si>
  <si>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</si>
  <si>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</si>
  <si>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</si>
  <si>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</si>
  <si>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</si>
  <si>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</si>
  <si>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</si>
  <si>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1/1/2017</t>
  </si>
  <si>
    <t>12/31/2017</t>
  </si>
  <si>
    <t>CENTRAL HUDSON GAS &amp; ELECTRIC CORPORATION</t>
  </si>
  <si>
    <t>Line 33 - Other-the majority of revenues included here are deferred revenues.</t>
  </si>
  <si>
    <t xml:space="preserve">   Line 11, Column (b) includes $1,558,283 of unbilled revenues.</t>
  </si>
  <si>
    <t xml:space="preserve">   Line 11 Column (d) includes 3,907 MWH relating to unbilled revenues.</t>
  </si>
  <si>
    <t>Other (Fas 109)</t>
  </si>
  <si>
    <t xml:space="preserve">RESIDENTIAL SALES (440)              </t>
  </si>
  <si>
    <t>Rate No. 1</t>
  </si>
  <si>
    <t>Rate No. 2</t>
  </si>
  <si>
    <t>Rate No. 6</t>
  </si>
  <si>
    <t>Unbilled Revenues</t>
  </si>
  <si>
    <t>TOTAL RESIDENTIAL SALES</t>
  </si>
  <si>
    <t>COMM &amp; INDUST SALES (442)</t>
  </si>
  <si>
    <t>Rate No. 2 billed</t>
  </si>
  <si>
    <t>Rate No. 3</t>
  </si>
  <si>
    <t>Rate No. 5</t>
  </si>
  <si>
    <t>Rate No. 13</t>
  </si>
  <si>
    <t>Unbilled Revenues-Commercial</t>
  </si>
  <si>
    <t>TOTAL COMM &amp; INDUST</t>
  </si>
  <si>
    <t>PUBLIC ST &amp; HWY LTG (444)</t>
  </si>
  <si>
    <t>Rate No. 8</t>
  </si>
  <si>
    <t>TOTAL ST &amp; HWY LIGHTING</t>
  </si>
  <si>
    <t>SALES TO PUBLIC AUTH (445)</t>
  </si>
  <si>
    <t>Rate No. 9</t>
  </si>
  <si>
    <t>TOTAL SALES TO PUBLIC AUTH</t>
  </si>
  <si>
    <t>INTERDEPT SALES (448)</t>
  </si>
  <si>
    <t>TOTAL INTERDEPARTMENTAL</t>
  </si>
  <si>
    <t>*See footnote for EFA Revenue</t>
  </si>
  <si>
    <t>CENTRAL HUDSON GAS &amp; ELECTRIC</t>
  </si>
  <si>
    <t>SALES OF ELECTRICITY BY RATE SCHEDULES (Cont'd)</t>
  </si>
  <si>
    <t>Fuel Adjustment</t>
  </si>
  <si>
    <t>INQUIRY NO. 5</t>
  </si>
  <si>
    <t>Clause</t>
  </si>
  <si>
    <t>Residential (440)</t>
  </si>
  <si>
    <t>Commercial &amp; Industrial (442)</t>
  </si>
  <si>
    <t>Street Lighting (444)</t>
  </si>
  <si>
    <t>Other Public Authorities (445)</t>
  </si>
  <si>
    <t>Delivery Service</t>
  </si>
  <si>
    <t>NOTE:  All electric sales under</t>
  </si>
  <si>
    <t>service classification Nos. 1,</t>
  </si>
  <si>
    <t>2, 3, 5, 6, 8, 9, 11, and 13 are</t>
  </si>
  <si>
    <t xml:space="preserve">subject to adjustment based on </t>
  </si>
  <si>
    <t>the costs of electric fuel to</t>
  </si>
  <si>
    <t>respondent</t>
  </si>
  <si>
    <t>See footote</t>
  </si>
  <si>
    <t>Other (Specify) See footnote</t>
  </si>
  <si>
    <t>Avoided Cost Interest Capitalized</t>
  </si>
  <si>
    <t>Bonus Depreciation Deferral</t>
  </si>
  <si>
    <t>Contribution in Aid of Construction</t>
  </si>
  <si>
    <t>Powerful Opportunities Program</t>
  </si>
  <si>
    <t>Rate Moderator -Electric</t>
  </si>
  <si>
    <t>Low Income Bill Discount</t>
  </si>
  <si>
    <t>Depreciation Expense Target</t>
  </si>
  <si>
    <t>Cost to Achieve</t>
  </si>
  <si>
    <t>Officers Pension Expense (FAS 87)</t>
  </si>
  <si>
    <t>Deferred Stray Voltage Testing</t>
  </si>
  <si>
    <t>SBC Over/Undercollection</t>
  </si>
  <si>
    <t>NMP2 Supplement #5</t>
  </si>
  <si>
    <t>Attachment Rents</t>
  </si>
  <si>
    <t>Deferral of Interest Overcollected</t>
  </si>
  <si>
    <t>Security Costs Overcollection</t>
  </si>
  <si>
    <t>Deferred Competitive Education Costs</t>
  </si>
  <si>
    <t>Supplemental Retirement Benefit Plan</t>
  </si>
  <si>
    <t>Directors and Officers Deferred Compensation Plan 80/20</t>
  </si>
  <si>
    <t>Competitive Metering Initiative</t>
  </si>
  <si>
    <t>Executive Performance Shares</t>
  </si>
  <si>
    <t>Nondeductible OPEB Expense</t>
  </si>
  <si>
    <t>FIT Research Credit</t>
  </si>
  <si>
    <t>FIT Research Credit-carryforward</t>
  </si>
  <si>
    <t>Regulatory Adjustment Elec</t>
  </si>
  <si>
    <t>Sales Tax Provision</t>
  </si>
  <si>
    <t>Shared Earnings and Net Plant</t>
  </si>
  <si>
    <t>Fed tax rate Change</t>
  </si>
  <si>
    <t>Customer Benefit Account 80/20</t>
  </si>
  <si>
    <t>OPEB Over/undercollection</t>
  </si>
  <si>
    <t>AMT-Electric</t>
  </si>
  <si>
    <t>Total Electric</t>
  </si>
  <si>
    <t>Page 234-B</t>
  </si>
  <si>
    <t>Rate Moderator Gas</t>
  </si>
  <si>
    <t>Interest Overcollection -Gas</t>
  </si>
  <si>
    <t>Cost to Achieve-CC</t>
  </si>
  <si>
    <t>MFC Overcollection</t>
  </si>
  <si>
    <t>Gas Svc Quality Incentive</t>
  </si>
  <si>
    <t>Gas Code Rule Compliance</t>
  </si>
  <si>
    <t>Sevice Quality Incentive</t>
  </si>
  <si>
    <t>Benefit Net Operating Loss Carry-forward</t>
  </si>
  <si>
    <t>Long-Term R&amp;D - GRI Costs</t>
  </si>
  <si>
    <t>AMT-Gas</t>
  </si>
  <si>
    <t>Total Gas</t>
  </si>
  <si>
    <t>Directors and Officers Deferred Compensation Plan</t>
  </si>
  <si>
    <t>Interest Variable Rate Notes</t>
  </si>
  <si>
    <t>Carrying Charge Shared Earnings</t>
  </si>
  <si>
    <t>Rate Moderator -Electric-cc</t>
  </si>
  <si>
    <t>Rate Moderator Gas-CC</t>
  </si>
  <si>
    <t>Low Income Bill Discount-cc</t>
  </si>
  <si>
    <t xml:space="preserve">Carrying Charge - Bonus depreciation </t>
  </si>
  <si>
    <t xml:space="preserve">Carrying Charge - Cost to Achieve </t>
  </si>
  <si>
    <t>Carrying Charge - SBC Overcollection</t>
  </si>
  <si>
    <t>Carrying Charge - OPEB Reserve</t>
  </si>
  <si>
    <t>Carrying Charge - Deferred Gas Excess Earnings</t>
  </si>
  <si>
    <t>Carrying Charge - EPOP Overcollection</t>
  </si>
  <si>
    <t>Carrying Charge -Overcollection of Interest</t>
  </si>
  <si>
    <t>Carrying Charge - Stray Voltage</t>
  </si>
  <si>
    <t>Carrying Charge - Excess Depreciation Reserve</t>
  </si>
  <si>
    <t>Carrying Charge - SAG Mitigation</t>
  </si>
  <si>
    <t>Carrying Charge - NMP2- Supplement #5</t>
  </si>
  <si>
    <t>Carrying Charge - NYSERDA CEF</t>
  </si>
  <si>
    <t>Carrying Charge - MFC Overcollection</t>
  </si>
  <si>
    <t>Carrying Charge - Deferred Interest</t>
  </si>
  <si>
    <t>FAS 109 Deferred Tax Asset - Current</t>
  </si>
  <si>
    <t>FAS 109 Deferred Tax Asset - Long-term</t>
  </si>
  <si>
    <t>FAS 109 Deferred SIT Asset - Current</t>
  </si>
  <si>
    <t>FAS 109 Deferred SIT Asset - Long-term</t>
  </si>
  <si>
    <t>Page 234-C</t>
  </si>
  <si>
    <t>Total Non Operating</t>
  </si>
  <si>
    <t>Aquired rights of way for future transmission line</t>
  </si>
  <si>
    <t>from Danskammer Point System Station to Manchester</t>
  </si>
  <si>
    <t>Road Substation</t>
  </si>
  <si>
    <t>Land aquired for future expansion of Ohioville substation</t>
  </si>
  <si>
    <t xml:space="preserve">Hopewell Junction substation land transferred to </t>
  </si>
  <si>
    <t>future use in 1996 for future expansion</t>
  </si>
  <si>
    <t>Neversink Substation land transferred to future use</t>
  </si>
  <si>
    <t>in 1996 for future expansion</t>
  </si>
  <si>
    <t>Description of Other Debit or Credit Items:</t>
  </si>
  <si>
    <t>Net Increase in Retirement Work In Progress</t>
  </si>
  <si>
    <t>Department Transfers</t>
  </si>
  <si>
    <t>Total Other Debits or Credits</t>
  </si>
  <si>
    <t>Page 219 Line 16 Column ( c ) Footnote 1</t>
  </si>
  <si>
    <t>Land and Land Rights</t>
  </si>
  <si>
    <t>Rights of Way - Cruger Island to Niagara Mohawk Transmission</t>
  </si>
  <si>
    <t>Line. Purchase of remaining 50.55 acres of former Ward Manor</t>
  </si>
  <si>
    <t>property form Cruger Development Company, Inc.</t>
  </si>
  <si>
    <t>Rights of Way - Mt. Marion to Hudson River Transmission Line</t>
  </si>
  <si>
    <t>Rights of Way  - Danskammer to Union Avenue</t>
  </si>
  <si>
    <t xml:space="preserve">Transmission Line </t>
  </si>
  <si>
    <t>Trimming</t>
  </si>
  <si>
    <t>Rights of Way - Saugerties to Hunter Transmission Line</t>
  </si>
  <si>
    <t>Rights of Way - Proposed Fishkill to Pleasant Valley 345kv Line.</t>
  </si>
  <si>
    <t>Purchase of 160.426 acres of land.</t>
  </si>
  <si>
    <t>Rights of Way - Proposed E. Walden to Ohioville 345kv Line.</t>
  </si>
  <si>
    <t>Purchase of 17.52 acres of land.</t>
  </si>
  <si>
    <t>Property Previously Devoted to Public Service</t>
  </si>
  <si>
    <t xml:space="preserve">Consolidation of Kingston Headquarters, Saugerties Office </t>
  </si>
  <si>
    <t>transferred to non-utility in December 1985</t>
  </si>
  <si>
    <t xml:space="preserve">      Improvements to Saugerties Office in 1996</t>
  </si>
  <si>
    <t xml:space="preserve">      Improvements to Saugerties Office in 2009</t>
  </si>
  <si>
    <t xml:space="preserve">Land at retired substations, Greenville and Cornwall transferred to </t>
  </si>
  <si>
    <t>non-utility in 1996.</t>
  </si>
  <si>
    <t xml:space="preserve">3.64 Acres Montgomery, Drury Lane transferred </t>
  </si>
  <si>
    <t>to non-utility in 2009.</t>
  </si>
  <si>
    <t>Received Power from</t>
  </si>
  <si>
    <t>Wheeler</t>
  </si>
  <si>
    <t>NY State Electric &amp; Gas</t>
  </si>
  <si>
    <t>National Grid</t>
  </si>
  <si>
    <t>I.  ELECTRIC UTILITY</t>
  </si>
  <si>
    <t>A.  R&amp;D Performed Internally</t>
  </si>
  <si>
    <t xml:space="preserve">2. System Planning, </t>
  </si>
  <si>
    <t>R&amp;D Admin - Labor</t>
  </si>
  <si>
    <t>R&amp;D Admin - Supp. , Exp &amp; Trans</t>
  </si>
  <si>
    <t>3. Transmission</t>
  </si>
  <si>
    <t>AUTOMATED EVENT COLLECTION &amp; REPORTING</t>
  </si>
  <si>
    <t>GIC MONITORING OF THE S1 TRANSFORMER</t>
  </si>
  <si>
    <t>CEATI - TRANSMISSION DESIGN SUPPORT</t>
  </si>
  <si>
    <t>4. Distribution</t>
  </si>
  <si>
    <t>ECI VEGETATION MANAGEMENT STUDY</t>
  </si>
  <si>
    <t>CAMBIUM RADIO BACKHAUL DESIGN</t>
  </si>
  <si>
    <t>ALT COMM METHOD FOR DG INTERCONNECT DTT</t>
  </si>
  <si>
    <t>SUPERCONDUCTING FAULT CURRENT LIMITER</t>
  </si>
  <si>
    <t>CEATI STATIONS MEMBERSHIP</t>
  </si>
  <si>
    <t>SUNY NEW PALTZ SMART INVERTER PROJECT</t>
  </si>
  <si>
    <t>IBM VOLTAGE MONITORING</t>
  </si>
  <si>
    <t>7. Other - Customer Service</t>
  </si>
  <si>
    <t>UTILITY OUTAGE PREDICTION TOOL</t>
  </si>
  <si>
    <t>MYWORLD DATA COLLECTION TRIAL</t>
  </si>
  <si>
    <t>PROJECT MANAGEMENT FOR IT PORTFOLIO</t>
  </si>
  <si>
    <t>FIRST RESPONDER APPLICATION</t>
  </si>
  <si>
    <t>CONTRACT FLOW AUTOMATION</t>
  </si>
  <si>
    <t>IT STRATEGIC RESEARCH</t>
  </si>
  <si>
    <t xml:space="preserve">I. ELECTRIC UTILITY (cont'd) </t>
  </si>
  <si>
    <t>B. R&amp;D Performed (External)</t>
  </si>
  <si>
    <t>1. Research Support to Electric Power Research Institute (EPRI)</t>
  </si>
  <si>
    <t>EPRI Advisory Committee Expense</t>
  </si>
  <si>
    <t>4. Research Support to Others:</t>
  </si>
  <si>
    <t>Committees- Support (EPRI Advisory Comm. Labor)</t>
  </si>
  <si>
    <t>New York State - ERDA (NYSERDA)</t>
  </si>
  <si>
    <t>Membership Dues and Contributions</t>
  </si>
  <si>
    <t>Def. Balance</t>
  </si>
  <si>
    <t>Total Electric Utility Internal &amp; External R&amp;D Costs</t>
  </si>
  <si>
    <t>II. GAS UTILITY</t>
  </si>
  <si>
    <t>2. System Planning, Engineering and Operation</t>
  </si>
  <si>
    <t>R&amp;D Admin - Supp., Exp &amp; Trans</t>
  </si>
  <si>
    <t xml:space="preserve">3. Transmission </t>
  </si>
  <si>
    <t>THIN WALL WELDING PROCEDURE</t>
  </si>
  <si>
    <t>N KINGSTON REG CONTROL &amp; FLOW MONITORING</t>
  </si>
  <si>
    <t>RENEWABLE NATURAL GAS (RNG) INTCNT STUDY</t>
  </si>
  <si>
    <t xml:space="preserve">       Sub-total</t>
  </si>
  <si>
    <t>Gas Utility - Internal R&amp;D Costs Incurred</t>
  </si>
  <si>
    <t>4. Research Support to Others</t>
  </si>
  <si>
    <t>INSTITUTE OF GAS TECHNOLOGY</t>
  </si>
  <si>
    <t>NEW YORK STATE - ERDA (Gas)</t>
  </si>
  <si>
    <t>NYSEARCH - Gas R&amp; D Membership</t>
  </si>
  <si>
    <t>MILLENIUM FUND - EXTERNAL PROJECTS</t>
  </si>
  <si>
    <t>Gas Utility - External R&amp;D Costs Incurred</t>
  </si>
  <si>
    <t>S0</t>
  </si>
  <si>
    <t>S1</t>
  </si>
  <si>
    <t>R1.5</t>
  </si>
  <si>
    <t>L1.5</t>
  </si>
  <si>
    <t>R4</t>
  </si>
  <si>
    <t>R5</t>
  </si>
  <si>
    <t>R1</t>
  </si>
  <si>
    <t>R2</t>
  </si>
  <si>
    <t>R2.5</t>
  </si>
  <si>
    <t>R3</t>
  </si>
  <si>
    <t>353-11-20</t>
  </si>
  <si>
    <t>353-12</t>
  </si>
  <si>
    <t>353-30</t>
  </si>
  <si>
    <t>S2</t>
  </si>
  <si>
    <t>O1</t>
  </si>
  <si>
    <t>362-11</t>
  </si>
  <si>
    <t>362-12</t>
  </si>
  <si>
    <t>362-20</t>
  </si>
  <si>
    <t>362-30</t>
  </si>
  <si>
    <t>350-11</t>
  </si>
  <si>
    <t>350-13</t>
  </si>
  <si>
    <t>350-15</t>
  </si>
  <si>
    <t>355-10-15</t>
  </si>
  <si>
    <t>356-10</t>
  </si>
  <si>
    <t>356-15</t>
  </si>
  <si>
    <t>356-20-25</t>
  </si>
  <si>
    <t>R0.5</t>
  </si>
  <si>
    <t>S3</t>
  </si>
  <si>
    <t>L0</t>
  </si>
  <si>
    <t>365-10-20</t>
  </si>
  <si>
    <t>366-11-22</t>
  </si>
  <si>
    <t>367-22</t>
  </si>
  <si>
    <t>368-17</t>
  </si>
  <si>
    <t>369-10</t>
  </si>
  <si>
    <t>369-20-21</t>
  </si>
  <si>
    <t>371-10-22</t>
  </si>
  <si>
    <t>O2</t>
  </si>
  <si>
    <t>Note Depreciation Factors and Rates Effective 7/1/15</t>
  </si>
  <si>
    <t>in accordance with Rate Case 14-E-0318/G-0319</t>
  </si>
  <si>
    <t>FERC  FORM NO. 1  (ED. 12-95)</t>
  </si>
  <si>
    <t>*The general procedure was to charge overhead expenditures, whenever it was practical to do so, to the accounts or projects</t>
  </si>
  <si>
    <t>to which they were applicable.  A few general clearing accounts were used for accounting convenience to collect and</t>
  </si>
  <si>
    <t>distribute certain overhead costs which could be allocated with sufficient accuracy and more economically by this method.</t>
  </si>
  <si>
    <t>Through such clearing accounts the collected expenditures were charged to the expense accounts and to construction or</t>
  </si>
  <si>
    <t>other accounts in proporation to the various direct charges to which they related.</t>
  </si>
  <si>
    <t xml:space="preserve"> Costs of Engineering and Superintendence were generally charged to a construction project to which their work related.</t>
  </si>
  <si>
    <t>Small Hand Tools and Transportation</t>
  </si>
  <si>
    <t xml:space="preserve"> (a) Costs of small hand tools which were individually of small value and of short life.  Also covers the cost of a portion</t>
  </si>
  <si>
    <t>of the transportation fleet used for construction.  (b) and (c) Costs were accumulated in a general clearing account and</t>
  </si>
  <si>
    <t>apportioned to construction projects and maintenance expense and other accounts on the basis of direct labor charges.</t>
  </si>
  <si>
    <t>(d) An average rate of 39.9% was applied to such projects on all work done with Company's own forces.</t>
  </si>
  <si>
    <t>(e) None charged to work not involving Company labor.</t>
  </si>
  <si>
    <t>Insurance and Pensions</t>
  </si>
  <si>
    <t xml:space="preserve"> (a) Cost of  Workers' Compensation and Public Liability Insurance, Group Life and Disability Insurance, Health Insurance,</t>
  </si>
  <si>
    <t>Pension Costs, Unemployment and Old Age Benefit Taxes. (b) Apportioned between construction and operating</t>
  </si>
  <si>
    <t>expenses and other accounts on the basis of the actual direct payroll charges. (c) Amounts charged to the construction</t>
  </si>
  <si>
    <t>clearing account were allocated to construction projects on the basis of direct labor costs. (d) A rate of about 46.8%</t>
  </si>
  <si>
    <t>was applied to such projects for all work done with the Company's own forces. (e) None charged to work not involving</t>
  </si>
  <si>
    <t>Company labor.</t>
  </si>
  <si>
    <t>Stores Expense</t>
  </si>
  <si>
    <t xml:space="preserve">     (a) Cost of operating storerooms. (b) &amp; (c) Costs were accumulated in a general clearing</t>
  </si>
  <si>
    <t>account and apportioned to construction projects and operating expenses and other accounts</t>
  </si>
  <si>
    <t>based on the direct cost of material drawn from stores. (d) A rate averaging 21.1% of the direct</t>
  </si>
  <si>
    <t>costs of material was used for all types of construction. (e) None charged to work not involving</t>
  </si>
  <si>
    <t>stores material.</t>
  </si>
  <si>
    <t>Exempt Material</t>
  </si>
  <si>
    <t xml:space="preserve">     (a) Cost of minor or expendable material, such as tape, nails, bolts, connectors, small</t>
  </si>
  <si>
    <t>insulators, pipe fittings, pipe covering, etc. (b) &amp; (c) Costs were accumulated in a special</t>
  </si>
  <si>
    <t>subdivision of Material &amp; Supplies account and apportioned to construction projects and</t>
  </si>
  <si>
    <t>other accounts based on direct cost of the major material requiring assembly or erection in</t>
  </si>
  <si>
    <t>the field. (d) Rates were computed monthly and averaged 7.8% of the direct cost of such major</t>
  </si>
  <si>
    <t>material which was used on all types of construction. (e) None charged to work not involving</t>
  </si>
  <si>
    <t>material requiring assembly or erection.</t>
  </si>
  <si>
    <t>Lost Time Payroll</t>
  </si>
  <si>
    <t xml:space="preserve">     (a) Compensation paid under union contract requirements and by Company policy and</t>
  </si>
  <si>
    <t>employment practice, for time not worked, such as for vacations, holidays, sickness, jury duty,</t>
  </si>
  <si>
    <t>inclement weather, etc. (b) &amp; (c) Apportioned between construction projects and operating</t>
  </si>
  <si>
    <t>expenses and other accounts on the basis of the time actually worked. (d) A rate of about 20%</t>
  </si>
  <si>
    <t>for weekly and 17% for monthly was applied to such projects for all work done with the Company's</t>
  </si>
  <si>
    <t>own forces. (e) None charged to work not involving Company labor.</t>
  </si>
  <si>
    <t>Construction Accounting</t>
  </si>
  <si>
    <t xml:space="preserve">     (a) Payroll, machine rentals, supplies and other incidental expenditures for accounting,</t>
  </si>
  <si>
    <t xml:space="preserve">clerical and miscellaneous work applicable to the normal construction program.  Similar </t>
  </si>
  <si>
    <t>costs applicable to large special projects were charged directly to the work orders involved.</t>
  </si>
  <si>
    <t>(b) Costs applicable to the accounting for construction charges for the program were charged</t>
  </si>
  <si>
    <t>to a construction clearing account. (c) Allocations to normal construction projects was based</t>
  </si>
  <si>
    <t>on direct labor and material charges to the project. (d) A rate of about 21% was applied to</t>
  </si>
  <si>
    <t>such projects.</t>
  </si>
  <si>
    <t xml:space="preserve">     (a) In general an allowance for funds used during construction was applied to each</t>
  </si>
  <si>
    <t>construction project whose construction period extended one month or more and whose total</t>
  </si>
  <si>
    <t>costs was estimated to be $50,000 or more. (b) In general, the allowance rate was applied</t>
  </si>
  <si>
    <t>only to the average monthly projects balance. (c) The allowance computation period</t>
  </si>
  <si>
    <t>commenced for normal projects the beginning of the month following the month costs were</t>
  </si>
  <si>
    <t xml:space="preserve">initially charged and ended at mid-month in which the project was placed in service.  In the </t>
  </si>
  <si>
    <t>case of major projects the computation period commenced the day costs were initially</t>
  </si>
  <si>
    <t>charged and ended on the date "placed in service". (d) The gross allowance rate applied for</t>
  </si>
  <si>
    <t>2017 was 6.00% for the period January 1 through December 31.  The annual gross allowance</t>
  </si>
  <si>
    <t>rate was based on the Company's embedded costs of capital at the beginning of the year and</t>
  </si>
  <si>
    <t>the cost of short-term debt for the year.  The projected cost rates used for the embedded</t>
  </si>
  <si>
    <t>cost of capital were 4.26% for long-term debt; 0% for preferred stock; and 9% for common</t>
  </si>
  <si>
    <t>equity. The actual cost rate for short-term debt was 1.59%.</t>
  </si>
  <si>
    <t>URD CABLE LIFE EXTENSION ASSESSMENT</t>
  </si>
  <si>
    <t>AUTOMATED INTERCONNECTION ASSESSMENT</t>
  </si>
  <si>
    <t>TELCOM INITIATIVE</t>
  </si>
  <si>
    <t>DMS-NS-DA LAB</t>
  </si>
  <si>
    <t>QUANTA TECHNOLOGY BATTERY STORAGE STUDY</t>
  </si>
  <si>
    <t>FUSESAVER PROJECT</t>
  </si>
  <si>
    <t>PROTECT CHANNEL TIER 1 NTWRK STRAT COM</t>
  </si>
  <si>
    <t>DIRECT BURIED VS CONCRETE ENCASED DUCTS</t>
  </si>
  <si>
    <t>CEA MEMBERSHIP-DISTR ASSET LIFE CYCLE MG</t>
  </si>
  <si>
    <t>SEL ALT MIRRORED BITS TO DNP 3.0 CONV</t>
  </si>
  <si>
    <t>LIDAR &amp; REMOTE SENSING TECH FOR VEG MGT</t>
  </si>
  <si>
    <t>POWER PLAN AMP PROJECT</t>
  </si>
  <si>
    <t>CUSTOMER KEYRING MGT IMPROVEMENT</t>
  </si>
  <si>
    <t>BLUETOOTH GPS DATA COLLECTION</t>
  </si>
  <si>
    <t>P-CARD AUTOMATION</t>
  </si>
  <si>
    <t>ROV MP6-HOPEWELL</t>
  </si>
  <si>
    <t>GAS TRANS ROW-AUTO VMS &amp; HFI TRACK</t>
  </si>
  <si>
    <t>GAS REGULATOR STATION FLOW METER</t>
  </si>
  <si>
    <t>EAGLE RESEARCH CHART EVALUATION</t>
  </si>
  <si>
    <t>WELDING HELMET WITH PAPR</t>
  </si>
  <si>
    <t>INTERNALLY LINED DISTRIBUTION PIPE</t>
  </si>
  <si>
    <t>PICTURE&amp;VIDEO DOC OF GAS AERIAL PATROLS</t>
  </si>
  <si>
    <t>ORTHOIMAGERY UPGRADE</t>
  </si>
  <si>
    <t>REGULATOR TRACKING</t>
  </si>
  <si>
    <t>(1)  [X] An Original</t>
  </si>
  <si>
    <t>Construction work in progress Comon Utility Plant at December 31 2017 amounted to $11,171,534.69 related to the</t>
  </si>
  <si>
    <t>following projects:</t>
  </si>
  <si>
    <t>4566A</t>
  </si>
  <si>
    <t>MWM V.2 Upgrade - Implementation costs</t>
  </si>
  <si>
    <t>MINOR PROJECTS (LESS THAN $1,000,000 EACH)</t>
  </si>
  <si>
    <t>Balance January 1, 2017</t>
  </si>
  <si>
    <t>Balance December 31, 2017</t>
  </si>
  <si>
    <t>Coxsackie</t>
  </si>
  <si>
    <t>South Cairo</t>
  </si>
  <si>
    <t>Sturgeon Pool</t>
  </si>
  <si>
    <t>Dashvilel</t>
  </si>
  <si>
    <t>High Falls</t>
  </si>
  <si>
    <t>Bethlehem Road</t>
  </si>
  <si>
    <t>Tn. Of New Windsor</t>
  </si>
  <si>
    <t>Boulevard</t>
  </si>
  <si>
    <t>Tn. Of Ulster</t>
  </si>
  <si>
    <t>Coldenham</t>
  </si>
  <si>
    <t>Tn. Of Montgomery</t>
  </si>
  <si>
    <t>Vl. Of Coxsackie</t>
  </si>
  <si>
    <t>East Fishkill</t>
  </si>
  <si>
    <t>Tn. Of East Fishkill</t>
  </si>
  <si>
    <t>East Kingston</t>
  </si>
  <si>
    <t>City of Kingston</t>
  </si>
  <si>
    <t>East Park</t>
  </si>
  <si>
    <t>Tn. Of Hyde Park</t>
  </si>
  <si>
    <t>East Walden</t>
  </si>
  <si>
    <t>Fishkill Plains</t>
  </si>
  <si>
    <t>Forgebrook</t>
  </si>
  <si>
    <t>Tn. Of Fishkill</t>
  </si>
  <si>
    <t>Freehold</t>
  </si>
  <si>
    <t>Tn. Of Greenville</t>
  </si>
  <si>
    <t xml:space="preserve">Galeville </t>
  </si>
  <si>
    <t>Tn Of Gardner</t>
  </si>
  <si>
    <t>Greenfield Road</t>
  </si>
  <si>
    <t>Tn. Of Wawarsing</t>
  </si>
  <si>
    <t>Hibernia</t>
  </si>
  <si>
    <t>Tn. Of Clinton</t>
  </si>
  <si>
    <t>Tn. Of Marbletown</t>
  </si>
  <si>
    <t>Highland</t>
  </si>
  <si>
    <t>Tn. Of Lloyd</t>
  </si>
  <si>
    <t>Honk Falls</t>
  </si>
  <si>
    <t>Hunter</t>
  </si>
  <si>
    <t>Vl. Of Hunter</t>
  </si>
  <si>
    <t>Hurley Ave.</t>
  </si>
  <si>
    <t>Inwood Ave.</t>
  </si>
  <si>
    <t>Tn. Of Poughkeepsie</t>
  </si>
  <si>
    <t>Kerhonkson</t>
  </si>
  <si>
    <t>Knapps Corners</t>
  </si>
  <si>
    <t>Lawrenceville</t>
  </si>
  <si>
    <t>Tn. Of Catskill</t>
  </si>
  <si>
    <t>Lincoln Park</t>
  </si>
  <si>
    <t>Manchester</t>
  </si>
  <si>
    <t>Marlboro</t>
  </si>
  <si>
    <t>Tn. Of Marlboro</t>
  </si>
  <si>
    <t>Maybrook</t>
  </si>
  <si>
    <t>Vl. Of Maybrook/Tn. Of Montgomery</t>
  </si>
  <si>
    <t>Merritt Park</t>
  </si>
  <si>
    <t>Vl. Of Fishkill</t>
  </si>
  <si>
    <t>Milan</t>
  </si>
  <si>
    <t>Tn. Of Milan</t>
  </si>
  <si>
    <t>Modena</t>
  </si>
  <si>
    <t>Tn. Of Plattekill</t>
  </si>
  <si>
    <t>Montgomery St.</t>
  </si>
  <si>
    <t>City of Newburgh</t>
  </si>
  <si>
    <t>Myers Corners</t>
  </si>
  <si>
    <t>Tn. Of Wappingers Falls</t>
  </si>
  <si>
    <t>New Baltimore</t>
  </si>
  <si>
    <t>Tn. Of New Baltimore</t>
  </si>
  <si>
    <t>North Catskill</t>
  </si>
  <si>
    <t>North Chelsea</t>
  </si>
  <si>
    <t>Ohioville</t>
  </si>
  <si>
    <t>Tn. Of New Paltz</t>
  </si>
  <si>
    <t>Pleasant Valley</t>
  </si>
  <si>
    <t>Tn. Of Pleasant Valley</t>
  </si>
  <si>
    <t>Distribution / Unattd</t>
  </si>
  <si>
    <t>Transmission / Unattd</t>
  </si>
  <si>
    <t>Trans / Dist / Unattd</t>
  </si>
  <si>
    <t>69 / 13.8</t>
  </si>
  <si>
    <t>Pulvers Corners</t>
  </si>
  <si>
    <t>Tn. Of Pine Plains</t>
  </si>
  <si>
    <t>Reynolds Hill</t>
  </si>
  <si>
    <t>City of Poughkeepsie</t>
  </si>
  <si>
    <t>Rhinebeck</t>
  </si>
  <si>
    <t>Tn. Of Rhinebeck</t>
  </si>
  <si>
    <t>Rock Tavern</t>
  </si>
  <si>
    <t>Sand Dock</t>
  </si>
  <si>
    <t>Saugerties</t>
  </si>
  <si>
    <t>Tn. Of Saugerties</t>
  </si>
  <si>
    <t>Shenandoah</t>
  </si>
  <si>
    <t>Tn. Of  Cairo</t>
  </si>
  <si>
    <t>Spackenkill</t>
  </si>
  <si>
    <t>Tn Of Poughkeepsie</t>
  </si>
  <si>
    <t>Staatsburg</t>
  </si>
  <si>
    <t>Tn. Of  Rosendale</t>
  </si>
  <si>
    <t>Tinkertown</t>
  </si>
  <si>
    <t>Tioronda</t>
  </si>
  <si>
    <t>Tn. Of  Fishkill</t>
  </si>
  <si>
    <t>Todd Hill</t>
  </si>
  <si>
    <t>Tn. Of LaGrange</t>
  </si>
  <si>
    <t>Union Ave.</t>
  </si>
  <si>
    <t>Vinegar Hill</t>
  </si>
  <si>
    <t>Tn. Of Lexington</t>
  </si>
  <si>
    <t>West Balmville</t>
  </si>
  <si>
    <t>Tn. Of Newburgh</t>
  </si>
  <si>
    <t>Westerlo</t>
  </si>
  <si>
    <t>Tn. Of Westerlo</t>
  </si>
  <si>
    <t>Woodstock</t>
  </si>
  <si>
    <t>Tn. Of Woodstock</t>
  </si>
  <si>
    <t>18 Substations Under 10 MVA</t>
  </si>
  <si>
    <t>SUMMARY:</t>
  </si>
  <si>
    <t>TRANSMISSION CAPACITY</t>
  </si>
  <si>
    <t>DISTRIBUTION CAPACITY</t>
  </si>
  <si>
    <t>Capital Stock Expense ( Contra Account 214 )</t>
  </si>
  <si>
    <t>Preferred Stock Redemption Cost Amortization</t>
  </si>
  <si>
    <t>United Way</t>
  </si>
  <si>
    <t>Salvation Army - Good Neighbor Fund</t>
  </si>
  <si>
    <t>Misc Items (Each) less than 5% of Account Total</t>
  </si>
  <si>
    <t>SERP - Exec Comp - Life Insurance</t>
  </si>
  <si>
    <t>Edison Electric Institute - Grass Roots Advertising</t>
  </si>
  <si>
    <t>Community Relations</t>
  </si>
  <si>
    <t>AGA Membership Dues</t>
  </si>
  <si>
    <t>Edison Electric Institute Assessment</t>
  </si>
  <si>
    <t>Deferred Interest - Variable Rates Notes - Electric</t>
  </si>
  <si>
    <t>.</t>
  </si>
  <si>
    <t xml:space="preserve">Deferred Interest - Variable Rates Notes - Gas </t>
  </si>
  <si>
    <t>Short - Term Notes</t>
  </si>
  <si>
    <t>Carrying Charges - MFC Net Loss Rev</t>
  </si>
  <si>
    <t>Interest Expense on Tax Reserve - Gas</t>
  </si>
  <si>
    <t>Carrying Charges - Def Interest (Variable)</t>
  </si>
  <si>
    <t>Carrying Charges - Depreciation Expense Target - Electric</t>
  </si>
  <si>
    <t>Interest on Consumer Deposits</t>
  </si>
  <si>
    <t>Carrying Charges - SBC Overcollection - Gas</t>
  </si>
  <si>
    <t>Carrying Charges - Def Stray Voltage - Over Collection</t>
  </si>
  <si>
    <t>Carrying Charges - Electric Energy EFF Programs</t>
  </si>
  <si>
    <t>Carrying Charges - Security Costs Overcollection Electric</t>
  </si>
  <si>
    <t>Carrying Charges - Rate Moderator - Electric</t>
  </si>
  <si>
    <t>Carrrying Charges -Rate Moderator - Gas</t>
  </si>
  <si>
    <t>Carrying Charges - Bonus Depreciation - Electric</t>
  </si>
  <si>
    <t>Carrying Charges - Bonus Depreciation - Gas</t>
  </si>
  <si>
    <t>OPEB Carrying Charges - Elec Reserve</t>
  </si>
  <si>
    <t>OPEB Carrying Charges - Gas Reserve</t>
  </si>
  <si>
    <t>Carrying Charges - EPOP Overcollection - Electric</t>
  </si>
  <si>
    <t>Carrying Charges - EPOP Overcollection - Gas</t>
  </si>
  <si>
    <t>NMP - 2 Supplement Agreement</t>
  </si>
  <si>
    <t>Finance Charges - Late Payments -A/P</t>
  </si>
  <si>
    <t>Carrying Charges - Cost to Achieve Tax Refund - Elec</t>
  </si>
  <si>
    <t>Carrying Charges - Cost to Achieve Tax Refund - Gas</t>
  </si>
  <si>
    <t>Misc Int Exp Related to Prior Period Sales Tax Adj.</t>
  </si>
  <si>
    <t>Carrying Charges - DEF Overcoll Interest - Elec</t>
  </si>
  <si>
    <t>Carrying Charges - DEF Overcoll Interest - Gas</t>
  </si>
  <si>
    <t>Carrying Charges - Shared Earnings - Elec</t>
  </si>
  <si>
    <t>New York State Electric and Gas-Borderline</t>
  </si>
  <si>
    <t>RQ</t>
  </si>
  <si>
    <t>Orange &amp; Rockland-Borderline</t>
  </si>
  <si>
    <t>New York State Electric and Gas</t>
  </si>
  <si>
    <t>National Grid-Borderline</t>
  </si>
  <si>
    <t>New York ISO</t>
  </si>
  <si>
    <t>Power Authority State of New York</t>
  </si>
  <si>
    <t xml:space="preserve">  SUBTOTAL-RQ</t>
  </si>
  <si>
    <t>New York Power Authority</t>
  </si>
  <si>
    <t>SF</t>
  </si>
  <si>
    <t>Miscellaneous Work in Progress</t>
  </si>
  <si>
    <t>Lost Time</t>
  </si>
  <si>
    <t>Disability Insurance</t>
  </si>
  <si>
    <t>Miscellaneous Deferred</t>
  </si>
  <si>
    <t>NYS Electric &amp; Gas Corp</t>
  </si>
  <si>
    <t>LF</t>
  </si>
  <si>
    <t xml:space="preserve">     "           "</t>
  </si>
  <si>
    <t>Sugarloaf</t>
  </si>
  <si>
    <t>Leeds</t>
  </si>
  <si>
    <t>NY ISO</t>
  </si>
  <si>
    <t>Ashokan</t>
  </si>
  <si>
    <t>Nonassociated Utilities:</t>
  </si>
  <si>
    <t xml:space="preserve"> NYSE&amp;G Corp</t>
  </si>
  <si>
    <t xml:space="preserve">  NYSE&amp;G Borderlines</t>
  </si>
  <si>
    <t xml:space="preserve"> Niagara Mowhawk Power Corp</t>
  </si>
  <si>
    <t xml:space="preserve">  National Grid Borderlines</t>
  </si>
  <si>
    <t>Orange &amp; Rockland Util., Inc.</t>
  </si>
  <si>
    <t xml:space="preserve">  Orange $ Rockland Borderlines</t>
  </si>
  <si>
    <t>Power Brokers:</t>
  </si>
  <si>
    <t>CCI Roseton</t>
  </si>
  <si>
    <t>Entergy Nuclear Fitzpatrick</t>
  </si>
  <si>
    <t>Cargill</t>
  </si>
  <si>
    <t>Citigroup Energy</t>
  </si>
  <si>
    <t>GFI Brokers</t>
  </si>
  <si>
    <t>NYISO</t>
  </si>
  <si>
    <t>Public Service Electric &amp; Gas</t>
  </si>
  <si>
    <t>TFS Energy</t>
  </si>
  <si>
    <t>Exelon ICAP</t>
  </si>
  <si>
    <t>Dynegy Danskammer</t>
  </si>
  <si>
    <t>Mercuria</t>
  </si>
  <si>
    <t>OS</t>
  </si>
  <si>
    <t>Other Nonutilites</t>
  </si>
  <si>
    <t>Dutchess County Resource Recovery</t>
  </si>
  <si>
    <t>Hydro Technologies/ Wallkill Hydro</t>
  </si>
  <si>
    <t>Rivers Elec.(Mill Pond Hydro)</t>
  </si>
  <si>
    <t>Salisbury Hydro</t>
  </si>
  <si>
    <t>Montgomery Worsted Mills</t>
  </si>
  <si>
    <t>Windsor Machinery Company</t>
  </si>
  <si>
    <t>IPP Net Metering</t>
  </si>
  <si>
    <t>Swiss Re/Axis</t>
  </si>
  <si>
    <t>Renewable Energy Credits/</t>
  </si>
  <si>
    <t>Zero Emissions</t>
  </si>
  <si>
    <t>Cost of Purch. ElecDeferred-Net (2)</t>
  </si>
  <si>
    <t>(1) [X] An Original</t>
  </si>
  <si>
    <t>CWIP</t>
  </si>
  <si>
    <t xml:space="preserve">     See Schedule on Insert Page 261-A</t>
  </si>
  <si>
    <t xml:space="preserve">     See Schedule on Insert Page 261-B</t>
  </si>
  <si>
    <t>Gas Compliance</t>
  </si>
  <si>
    <t>Contributions in Aid of Construction</t>
  </si>
  <si>
    <t xml:space="preserve">     Page 261 - Line 5</t>
  </si>
  <si>
    <t>New York State Deferred Income Taxes</t>
  </si>
  <si>
    <t>Executive Performance Shares Plan</t>
  </si>
  <si>
    <t>Carrying Charges</t>
  </si>
  <si>
    <t>FAS 87 Pension Expense</t>
  </si>
  <si>
    <t>Deferred Pension and OPEB over/undercollection</t>
  </si>
  <si>
    <t>Def Property Tax Overcollection</t>
  </si>
  <si>
    <t>PSC Assessments</t>
  </si>
  <si>
    <t>Deferred Directors Compensation</t>
  </si>
  <si>
    <t>MTA Tax</t>
  </si>
  <si>
    <t>MGP SIR Costs &amp; Recovery</t>
  </si>
  <si>
    <t>SBC/RPS/EEPS Costs Deferred</t>
  </si>
  <si>
    <t>Deferred Shared Earning</t>
  </si>
  <si>
    <t>Mortgage Bonds Redeemed - Amort/Def</t>
  </si>
  <si>
    <t>Meal Disallowance - IRC 162</t>
  </si>
  <si>
    <t>Stray Voltage Testing</t>
  </si>
  <si>
    <t>State Tax Capital Base tax</t>
  </si>
  <si>
    <t>Energy Efficiency Incentives - Deferred</t>
  </si>
  <si>
    <t>Service Quality Incentive</t>
  </si>
  <si>
    <t>Lobbying Costs - IRC 162</t>
  </si>
  <si>
    <t>NMP2 Def Global Settle Costs</t>
  </si>
  <si>
    <t>Pension Expense</t>
  </si>
  <si>
    <t>Asbestos Litigation</t>
  </si>
  <si>
    <t>Unbilled Revenue</t>
  </si>
  <si>
    <t xml:space="preserve">Research Credit </t>
  </si>
  <si>
    <t xml:space="preserve">     Page 261 - Line 10</t>
  </si>
  <si>
    <t>Federal Income Tax:</t>
  </si>
  <si>
    <t>Federal Income Tax - Operating - Account 409.1</t>
  </si>
  <si>
    <t>Federal Income Tax - Non-operating - Account 409.2</t>
  </si>
  <si>
    <t>Provision for Deferred Income Tax - Debits - Accounts 410.1 and 410.2</t>
  </si>
  <si>
    <t>Provision for Deferred Income Tax - Credits - Accounts 411.1, 411.2, 411.3,411.4 and 411.5</t>
  </si>
  <si>
    <t>Investment Tax Credit - Account 420</t>
  </si>
  <si>
    <t xml:space="preserve">     Page 261 - Line 11</t>
  </si>
  <si>
    <t>Income Recorded on Books not Included on Return:</t>
  </si>
  <si>
    <t>AFUDC</t>
  </si>
  <si>
    <t>RDM Deferral</t>
  </si>
  <si>
    <t>Electric Fuel Costs Deferred</t>
  </si>
  <si>
    <t>Interest Payable - Tax Reserve</t>
  </si>
  <si>
    <t>Unrealized Gains/Losses Trust Earnings</t>
  </si>
  <si>
    <t>Lost Revenue Empire Zone Deferral</t>
  </si>
  <si>
    <t>Use of Customer Benefit Account - Economic Development</t>
  </si>
  <si>
    <t xml:space="preserve">     Page 261 - Line 15</t>
  </si>
  <si>
    <t>Repair Deduction</t>
  </si>
  <si>
    <t>Var Rate Poll Control Notes - Def/Amort</t>
  </si>
  <si>
    <t>OPEB Expense</t>
  </si>
  <si>
    <t>Rate CaseExpense deferral</t>
  </si>
  <si>
    <t>Distributions Services Installations</t>
  </si>
  <si>
    <t>Management Audit Costs</t>
  </si>
  <si>
    <t>Estimated Sales &amp; Use Assessment</t>
  </si>
  <si>
    <t>Gas Costs Deferred</t>
  </si>
  <si>
    <t>Major Storm reserve</t>
  </si>
  <si>
    <t>Prepaid Insurance</t>
  </si>
  <si>
    <t>Operating Reserves - Net</t>
  </si>
  <si>
    <t>Competitive Education Campaign</t>
  </si>
  <si>
    <t>R &amp; D Rev/Costs Deferred</t>
  </si>
  <si>
    <t>ARO Accretion Expense</t>
  </si>
  <si>
    <t>Tax Depreciation in Excess of Book Depreciation</t>
  </si>
  <si>
    <t>Cost of Removal</t>
  </si>
  <si>
    <t>Property Taxes</t>
  </si>
  <si>
    <t>Officer Life Insurance</t>
  </si>
  <si>
    <t>Vacation Pay Accrual</t>
  </si>
  <si>
    <t>Rate moderator</t>
  </si>
  <si>
    <t>REV Demonstration Projects</t>
  </si>
  <si>
    <t>PRA service Terminations</t>
  </si>
  <si>
    <t xml:space="preserve">     Page 261 - Line 20</t>
  </si>
  <si>
    <t>Computation of Federal Income Tax:</t>
  </si>
  <si>
    <t>Federal taxable income - Line 27 of Page 261</t>
  </si>
  <si>
    <t>Computation of tax:</t>
  </si>
  <si>
    <t>First $50,000 at 15%</t>
  </si>
  <si>
    <t>Next $25,000 at 25%</t>
  </si>
  <si>
    <t>Next $25,000 at 34%</t>
  </si>
  <si>
    <t>Next $235,000 at 39%</t>
  </si>
  <si>
    <t>Next $9,665,000 at 34%</t>
  </si>
  <si>
    <t>Next $5,000,000 at 35%</t>
  </si>
  <si>
    <t>Next $3,333,333 at 38%</t>
  </si>
  <si>
    <t>Excess over $18,333,333 at 35%</t>
  </si>
  <si>
    <t xml:space="preserve">     Regular federal income tax</t>
  </si>
  <si>
    <t>Alternative minimum tax</t>
  </si>
  <si>
    <t>Rate difference and rounding adjustment</t>
  </si>
  <si>
    <t>Federal income tax on taxable income - Line 30 of Page 261</t>
  </si>
  <si>
    <t>Prior year AMT tax adjustment</t>
  </si>
  <si>
    <t>Current Year NOL Carryforward</t>
  </si>
  <si>
    <t>Current year contingency accrual (FIN 48 Reserve moved to deferred-Federal benefit of state $351 K x .35)</t>
  </si>
  <si>
    <t>Current year contingency accrual (FIN 48 Reserve moved to deferred)</t>
  </si>
  <si>
    <t>Current year federal income tax - Line 6 of Page 262-B</t>
  </si>
  <si>
    <t>Adjustment of prior year federal income tax accruals</t>
  </si>
  <si>
    <t xml:space="preserve">     Sec. 186a (Gross Income) CT-186-P/M</t>
  </si>
  <si>
    <t>[X]</t>
  </si>
  <si>
    <t>Executive Supplementary</t>
  </si>
  <si>
    <t>Retirement Plan</t>
  </si>
  <si>
    <t>Newburgh Gas Site Remediation</t>
  </si>
  <si>
    <t>Other MGP Site Remediation</t>
  </si>
  <si>
    <t>SIR Remediation Eltings Corners</t>
  </si>
  <si>
    <t>Def Revenue Attachment Rents</t>
  </si>
  <si>
    <t>Executive Performance Share Plan</t>
  </si>
  <si>
    <t>D&amp;O Deferred Comp Plan</t>
  </si>
  <si>
    <t>920/930.2</t>
  </si>
  <si>
    <t>D&amp;O Def Comp Plan Non Op</t>
  </si>
  <si>
    <t>Minor items  (3)</t>
  </si>
  <si>
    <t>Accrued Payroll</t>
  </si>
  <si>
    <t>Minor Items (3)</t>
  </si>
  <si>
    <t>(1) [X]  An Original</t>
  </si>
  <si>
    <t>Common Stock</t>
  </si>
  <si>
    <t>Detail of Other Expenses is shown on Insert Page 335-A</t>
  </si>
  <si>
    <t>Purpose &amp; Recipient</t>
  </si>
  <si>
    <t>Economic Development Matching Funds:</t>
  </si>
  <si>
    <t>Dutchess County Local Development</t>
  </si>
  <si>
    <t>Orange County Partnership</t>
  </si>
  <si>
    <t>Other:</t>
  </si>
  <si>
    <t>Civic Community Activites</t>
  </si>
  <si>
    <t>MGP Site Rate Allowance</t>
  </si>
  <si>
    <t>Deferred Powerful Opportunity Program Costs</t>
  </si>
  <si>
    <t>Def Over/Under EPOP Low Inc Disc - Gas</t>
  </si>
  <si>
    <t xml:space="preserve">CPV Valley Project      </t>
  </si>
  <si>
    <t xml:space="preserve">AC Transmission        </t>
  </si>
  <si>
    <t xml:space="preserve">Connect NY                 </t>
  </si>
  <si>
    <t>Non-cash Investing Activities:</t>
  </si>
  <si>
    <t>Year to date Current Period</t>
  </si>
  <si>
    <t>Additions to utility plant assets included in liabilities</t>
  </si>
  <si>
    <t>Reconciliation of Cash and Cash Equivalents:</t>
  </si>
  <si>
    <t>Working Funds (135)</t>
  </si>
  <si>
    <t>Total Cash and Cash Equivalents</t>
  </si>
  <si>
    <t>Schedule Page: 120  Line: 18</t>
  </si>
  <si>
    <t>Footnote - "Other" - page 120, Line 18</t>
  </si>
  <si>
    <t>Other Operating Activities:</t>
  </si>
  <si>
    <t>Provision for uncollectibles</t>
  </si>
  <si>
    <t>Pension expense</t>
  </si>
  <si>
    <t>OPEB expense</t>
  </si>
  <si>
    <t>Special deposits</t>
  </si>
  <si>
    <t>Prepaid income tax</t>
  </si>
  <si>
    <t>Accrued taxes and interest</t>
  </si>
  <si>
    <t xml:space="preserve">Pension plan contribution </t>
  </si>
  <si>
    <t>OPEB contribution</t>
  </si>
  <si>
    <t>Customer advances</t>
  </si>
  <si>
    <t>Accrued pension</t>
  </si>
  <si>
    <t>Accrued OPEB</t>
  </si>
  <si>
    <t>Other net</t>
  </si>
  <si>
    <t>Total Other Operating Activites - Line 18</t>
  </si>
  <si>
    <t>Schedule Page 120:  Line: 31</t>
  </si>
  <si>
    <t>Footnote - "Other" - page 120, Line 31</t>
  </si>
  <si>
    <t>Other Investing Activities:</t>
  </si>
  <si>
    <t>Proceeds from the sale of property and plant</t>
  </si>
  <si>
    <t>Plant retirements and cost of removal</t>
  </si>
  <si>
    <t>Capitalized depreciation</t>
  </si>
  <si>
    <t>SERP funding</t>
  </si>
  <si>
    <t>Other (Inclucing Fortis Related Activity)</t>
  </si>
  <si>
    <t>Total Other Investing Activites - Line 31</t>
  </si>
  <si>
    <t>Schedule Page 120:  Line: 76</t>
  </si>
  <si>
    <t>Footnote - "Other" - page 120, Line 76</t>
  </si>
  <si>
    <t>Other Financing Activites:</t>
  </si>
  <si>
    <t>Debt issuance costs</t>
  </si>
  <si>
    <t>Total Other Financing Activites - Line 76</t>
  </si>
  <si>
    <t>Recruiting Expense</t>
  </si>
  <si>
    <t>Employee Training Courses</t>
  </si>
  <si>
    <t>Accrued Payroll Oper</t>
  </si>
  <si>
    <t xml:space="preserve">          Amortization of Intangible Utility Plant Assets</t>
  </si>
  <si>
    <t xml:space="preserve">Construction Accounting </t>
  </si>
  <si>
    <t>Insurance and Pension</t>
  </si>
  <si>
    <t>New York Public Service Commission:</t>
  </si>
  <si>
    <t>Costs of expenses of the New York State Public Service</t>
  </si>
  <si>
    <t>Commission in accordance with assessment as provided under</t>
  </si>
  <si>
    <t>Section 18A of the Public Service Law</t>
  </si>
  <si>
    <t>DEF FIT-CC-DSIP</t>
  </si>
  <si>
    <t>(182.80) DEF INT ON VAR RATE NOTES-ELECTRIC</t>
  </si>
  <si>
    <t>DEF FIT-CC-FEB 2010 STORM COSTS</t>
  </si>
  <si>
    <t>(182.36) PENSION OVER/UNDER COLL-ELEC</t>
  </si>
  <si>
    <t>(182.83) DEFERRED ASBESTOS LITIGATION</t>
  </si>
  <si>
    <t>(182.34) DEF FIT- RATE CASE EXP DEF- ELEC</t>
  </si>
  <si>
    <t>(182.64) DEF FIT- BULK ELECTRIC SYSTE</t>
  </si>
  <si>
    <t>Deferred service Installation Plan</t>
  </si>
  <si>
    <t>DEF FIT - ASBESTOS LITIGATION CC</t>
  </si>
  <si>
    <t>(182.58)FIT TAX RATE CHANGE-ELECT</t>
  </si>
  <si>
    <t>FIT-SIT CONTRA - ELEC</t>
  </si>
  <si>
    <t>COST OF REMOVAL-ELECTRIC</t>
  </si>
  <si>
    <t>(182.78)CC-DEF FIT ENERGY EFF INCNT  ELECTRIC</t>
  </si>
  <si>
    <t>REPAIR ALLOWANCE</t>
  </si>
  <si>
    <t>DEF FIT - PREPAID INSURANCE - ELECTRIC</t>
  </si>
  <si>
    <t>DEF FIT PSC ASSESSMENT OVER/UNDER-ELEC</t>
  </si>
  <si>
    <t>(182.53) DEF FIT PSC ASSESSMENT CC ELEC</t>
  </si>
  <si>
    <t>(182.70)DEF FIT ELECTRIC RDM</t>
  </si>
  <si>
    <t>DEF FIT ELECTRIC RDM CC</t>
  </si>
  <si>
    <t>(182.95) PEN ELEC RESERVE CARRY CHRG</t>
  </si>
  <si>
    <t>(182.66)DEF FIT MAJOR STORM-ELECTRI</t>
  </si>
  <si>
    <t>DEF FIT-CC-REV DEMO PROJECTS</t>
  </si>
  <si>
    <t>FIT-SIT CONTRA-N.O.</t>
  </si>
  <si>
    <t>DEF TAX MED ACT SUB FED ELEC</t>
  </si>
  <si>
    <t>(128.30) NONDEDUCTBL PENS EXP-ELEC</t>
  </si>
  <si>
    <t>DEF FIT - MFC OVERCOLLECTION - ELEC</t>
  </si>
  <si>
    <t>DEF FIT CC SOFTWARE AG COSTS</t>
  </si>
  <si>
    <t>(182.85) ACT MGP SIR COSTS AND REC-ELEC</t>
  </si>
  <si>
    <t>(182.59)DEF FIT - POSITIVE REV ADJ - ELECTRIC</t>
  </si>
  <si>
    <t>DEF FIT REV DEMO PROJECTS</t>
  </si>
  <si>
    <t>DEF FIT MANAGEMENT AUDIT COSTS-ELECTRIC</t>
  </si>
  <si>
    <t>(182.60) DEFERRED FUEL COSTS</t>
  </si>
  <si>
    <t>CC-DEF FIT DEFERRED PROPERTY TAXES-ELEC</t>
  </si>
  <si>
    <t>(182.91) TMTBTS - ELECTRIC</t>
  </si>
  <si>
    <t>DEF FIT - NYS CAPITAL BASE TAX</t>
  </si>
  <si>
    <t>DEF FIT COST TO ACHIEVE TAX REFUND</t>
  </si>
  <si>
    <t>DEF FIT NYS CAP BASE TAX ELECT-CC</t>
  </si>
  <si>
    <t>DEF FIT NYS CAP BASE TAX GAS-CC</t>
  </si>
  <si>
    <t>DEF FIT DEFERRED PROPERTY TAXES</t>
  </si>
  <si>
    <t>(188.10) ELECTRIC R&amp;D COSTS DEFERRED</t>
  </si>
  <si>
    <t>(182.35) DEF FIT - STORM DEFFERALS</t>
  </si>
  <si>
    <t>DEF FIT-CC MANAGEMENT AUDIT COSTS</t>
  </si>
  <si>
    <t>DEF FIT-ENERGY EFFICIENCY INCENTIVES</t>
  </si>
  <si>
    <t>DEF FIT- NYS RATE CHANGE - ELECTRIC</t>
  </si>
  <si>
    <t>DEF FIT-EMPIRE ZONE RATE-LOST REV - E</t>
  </si>
  <si>
    <t>DEF FIT REPAIR DEDUCTION-ELEC</t>
  </si>
  <si>
    <t>DEF FIT-CC-NYS RATE CHANGE - EL</t>
  </si>
  <si>
    <t>DEF FIT-CC-EMPIRE ZONE RATE-LOST RE</t>
  </si>
  <si>
    <t>(182.86) CC- ACT MGP SIR COSTS &amp; RECOVERY</t>
  </si>
  <si>
    <t>MTG RECORDING TAX/BOND RED &amp; PREMIUM</t>
  </si>
  <si>
    <t>DEF FIT-REV REQ-LEAK PRONE PIPE</t>
  </si>
  <si>
    <t>DEF FIT-ACCRETION EXPENSE</t>
  </si>
  <si>
    <t>(182.36) PENSION OVER/UNDER COLL-GAS</t>
  </si>
  <si>
    <t>DEF FIT-GAS THREAT ASSESS-HORSEHEADS ORDER</t>
  </si>
  <si>
    <t>CC-DEF FIT-GAS THREAT-HORSEHEADS ORDER</t>
  </si>
  <si>
    <t>(182.34) DEF FIT - RATE CASE EXP DEF- GAS</t>
  </si>
  <si>
    <t>(182.58) FIT TAX RATE CHANGE-NON OP</t>
  </si>
  <si>
    <t>(182.58)FIT TAX RATE CHANGE-GAS</t>
  </si>
  <si>
    <t>COST OF REMOVAL-GAS</t>
  </si>
  <si>
    <t>DEF FIT BULK ELECTRIC SYSTEM DEF</t>
  </si>
  <si>
    <t>(182.78)CC-DEF FIT ENERGY EFF INCNT GAS</t>
  </si>
  <si>
    <t>DEF FIT - PREPAID INSURANCE - GAS</t>
  </si>
  <si>
    <t xml:space="preserve"> DEF FIT PSC ASSESSMENT OVER/UNDER-GAS</t>
  </si>
  <si>
    <t>FIT-SIT CONTRA-GAS</t>
  </si>
  <si>
    <t>(182.53) DEF FIT PSC ASSESSMENT CC GAS</t>
  </si>
  <si>
    <t>DEF FIT GAS RDM</t>
  </si>
  <si>
    <t>DEF FIT - GAS RDM CC</t>
  </si>
  <si>
    <t>(182.95) PEN GAS RESERVE CARRY CHRGS</t>
  </si>
  <si>
    <t>DEF TAX MED ACT SUB FED GAS</t>
  </si>
  <si>
    <t>(128.30) NONDEDUCTBL PENS EXP-GAS</t>
  </si>
  <si>
    <t>DEF FIT - MFC OVERCOLLECTION - GAS</t>
  </si>
  <si>
    <t>DEF FIT-ENERGY EFFICIENCY INC</t>
  </si>
  <si>
    <t>(182.85) ACT MGP SIR COSTS AND REC-GAS</t>
  </si>
  <si>
    <t>DEF FIT MANAGEMENT AUDIT COSTS-GAS</t>
  </si>
  <si>
    <t>(182.91) TMTBTS - GAS</t>
  </si>
  <si>
    <t>(182.89) GSC-CURRENT/PRIOR PERIOD</t>
  </si>
  <si>
    <t>(188.20) GAS R&amp;D COSTS DEFERRED</t>
  </si>
  <si>
    <t>DEF FIT DEFERRED PROPERTY TAXES-GAS</t>
  </si>
  <si>
    <t xml:space="preserve"> DEF FIT-PRA GAS SERVICE TERMINATION</t>
  </si>
  <si>
    <t>DEF FIT REPAIR DEDUCTION-GAS</t>
  </si>
  <si>
    <t>CC-DEF FIT DEFERRED PROPERTY TAXES-GAS</t>
  </si>
  <si>
    <t>RESERVE FOR REPAIR DEDUCTION-FEDERAL</t>
  </si>
  <si>
    <t>FAS 109 Def Tax Liability - Current</t>
  </si>
  <si>
    <t>FAS 109 Def Tax Liability - Long Term</t>
  </si>
  <si>
    <t>(1)  [X]  An Original</t>
  </si>
  <si>
    <t>(1)  [ X ]  An Original</t>
  </si>
  <si>
    <t xml:space="preserve">  (1)  [X] An Original</t>
  </si>
  <si>
    <t>CHEG Directors' Fees</t>
  </si>
  <si>
    <t>Annual Management Meeting Expense</t>
  </si>
  <si>
    <t>Administrative &amp; General Costs Allocated-CHEG</t>
  </si>
  <si>
    <t>Rating Agency Fees</t>
  </si>
  <si>
    <t>Other Deb Admin Costs</t>
  </si>
  <si>
    <t>Bank Fees</t>
  </si>
  <si>
    <t>Revolving Credit Agreement</t>
  </si>
  <si>
    <t>Total Other Expenses:</t>
  </si>
  <si>
    <t>Common - Account 201 (1)</t>
  </si>
  <si>
    <t>(1)  All outstanding shares at December 31, 2017</t>
  </si>
  <si>
    <t>respondent)</t>
  </si>
  <si>
    <t>Preferred - Account 204 (2)</t>
  </si>
  <si>
    <t xml:space="preserve">held by GSS Holdings (independent third party - </t>
  </si>
  <si>
    <t>non affiliate of respondent)</t>
  </si>
  <si>
    <t xml:space="preserve">held by CH Energy Group, Inc. (Parent of the </t>
  </si>
  <si>
    <t>(2) Outstanding share at December 31, 2017</t>
  </si>
  <si>
    <t>Deferred Long-Term Gas R&amp;D/GRI Costs</t>
  </si>
  <si>
    <t>NYS Dept of Environmental Conservation Assessments</t>
  </si>
  <si>
    <t>Minor Items and Company Charges - Payroll and Materials, etc</t>
  </si>
  <si>
    <t xml:space="preserve">Roseton          </t>
  </si>
  <si>
    <t xml:space="preserve">Hurley Avenue              </t>
  </si>
  <si>
    <t xml:space="preserve">69KV Lines        </t>
  </si>
  <si>
    <t xml:space="preserve">Rock Tavern          </t>
  </si>
  <si>
    <t xml:space="preserve">Leeds   </t>
  </si>
  <si>
    <t xml:space="preserve">H Frame-W    </t>
  </si>
  <si>
    <t xml:space="preserve">Several      </t>
  </si>
  <si>
    <t xml:space="preserve">1033.5ACSR    </t>
  </si>
  <si>
    <t>Line Altered:</t>
  </si>
  <si>
    <t>East Delaware</t>
  </si>
  <si>
    <t>Sgl Pole-S</t>
  </si>
  <si>
    <t>397.5 ACSR</t>
  </si>
  <si>
    <t xml:space="preserve">  (1)  [X]  An Original</t>
  </si>
  <si>
    <t>Woodbourne</t>
  </si>
  <si>
    <t>Walden</t>
  </si>
  <si>
    <t>Smithfield</t>
  </si>
  <si>
    <t>Sugarloaf (Gilboa)</t>
  </si>
  <si>
    <t xml:space="preserve">Sugarloaf </t>
  </si>
  <si>
    <t>(1) [ X ] An Original</t>
  </si>
  <si>
    <t>Page 337.1</t>
  </si>
  <si>
    <t>Plant included in Subaccounts</t>
  </si>
  <si>
    <t>353-11</t>
  </si>
  <si>
    <t>Transmission Station Equipment - In Use</t>
  </si>
  <si>
    <t>Transmission Supervisory Equipment</t>
  </si>
  <si>
    <t>353-20</t>
  </si>
  <si>
    <t>Transmission Station Equipment - Held for Re-Use</t>
  </si>
  <si>
    <t>Distribution Station Equipment - In Use</t>
  </si>
  <si>
    <t>Distribution Supervisory Equipment</t>
  </si>
  <si>
    <t>Distribution Station Equipment - Held for Re-Use</t>
  </si>
  <si>
    <t>Transmission Land and Land Rights - Other than 345KV Lines</t>
  </si>
  <si>
    <t>Transmission Land and Land Rights - 345KV Lines</t>
  </si>
  <si>
    <t>Transmission Overhead Conductors and Devices - Other than 345KV Lines</t>
  </si>
  <si>
    <t>Transmission Overhead Conductors and Devices - 345KV Lines</t>
  </si>
  <si>
    <t>356-20</t>
  </si>
  <si>
    <t>Transmission Line Clearing - Other than 345KV Lines</t>
  </si>
  <si>
    <t>356-25</t>
  </si>
  <si>
    <t>Transmission Line Clearing - 345KV Lines</t>
  </si>
  <si>
    <t>Distribution Services - Overhead</t>
  </si>
  <si>
    <t xml:space="preserve">369-20 </t>
  </si>
  <si>
    <t xml:space="preserve">Distribution Services - Underground </t>
  </si>
  <si>
    <t>Changes in Working Capital</t>
  </si>
  <si>
    <t>NERC ERO fees</t>
  </si>
  <si>
    <t>ICAP purchases</t>
  </si>
  <si>
    <t>TCC Congestion revenues</t>
  </si>
  <si>
    <t>TCC Auction revenues</t>
  </si>
  <si>
    <t xml:space="preserve">     The operations and maintenance expenses not assignable to a particular department and not closely </t>
  </si>
  <si>
    <t xml:space="preserve">related to any other expenses charged to a particular department were apportioned 80% to the Electric </t>
  </si>
  <si>
    <t>Department and 20% to the Gas Department.</t>
  </si>
  <si>
    <t xml:space="preserve">Total Expenses Allocated to Electric &amp; Gas Departments are summarized below: </t>
  </si>
  <si>
    <t xml:space="preserve">Total Expenses </t>
  </si>
  <si>
    <t>Allocated to Utility Departments</t>
  </si>
  <si>
    <t xml:space="preserve"> Account Title </t>
  </si>
  <si>
    <t xml:space="preserve">For Year </t>
  </si>
  <si>
    <t xml:space="preserve">Electric </t>
  </si>
  <si>
    <t xml:space="preserve"> Gas </t>
  </si>
  <si>
    <t xml:space="preserve"> Depreciation &amp; Amortization  </t>
  </si>
  <si>
    <t xml:space="preserve">Operation &amp; Maintenance Exp. </t>
  </si>
  <si>
    <t xml:space="preserve">Supervision </t>
  </si>
  <si>
    <t>Meter Reading Expenses</t>
  </si>
  <si>
    <t xml:space="preserve">Customer Rec &amp; Collection Exp. </t>
  </si>
  <si>
    <t xml:space="preserve">Misc. Customer Accounting Exp. </t>
  </si>
  <si>
    <t xml:space="preserve">Total Customer Accounting Exp.  </t>
  </si>
  <si>
    <t xml:space="preserve">Customer Assistance Expenses </t>
  </si>
  <si>
    <t>Informational Advertising Exp.</t>
  </si>
  <si>
    <t xml:space="preserve">Misc. Customer Service Expenses </t>
  </si>
  <si>
    <t>Demonstrating and Selling Expenses</t>
  </si>
  <si>
    <t>Misc. Sales Promotion Expense</t>
  </si>
  <si>
    <t xml:space="preserve"> Total Sales &amp; Services Expenses </t>
  </si>
  <si>
    <t xml:space="preserve">Admin. &amp; General Sales </t>
  </si>
  <si>
    <t xml:space="preserve">Office Supplies &amp; Expenses  </t>
  </si>
  <si>
    <t xml:space="preserve">Outside Services Employed </t>
  </si>
  <si>
    <t>Property Insurance</t>
  </si>
  <si>
    <t xml:space="preserve">Injuries &amp; Damages  </t>
  </si>
  <si>
    <t>Employees Pensions &amp; Benefits</t>
  </si>
  <si>
    <t xml:space="preserve">Rents  </t>
  </si>
  <si>
    <t>932/935</t>
  </si>
  <si>
    <t>Maintenance of General Plant</t>
  </si>
  <si>
    <t>Total Administrative &amp; General</t>
  </si>
  <si>
    <t xml:space="preserve">Total Operation &amp; Maintenance  </t>
  </si>
  <si>
    <t xml:space="preserve">Total Common Utility Expenses </t>
  </si>
  <si>
    <t>Insurance</t>
  </si>
  <si>
    <t xml:space="preserve">D&amp;O Deferred Compensation </t>
  </si>
  <si>
    <t>Director's Fees</t>
  </si>
  <si>
    <t>Special Services</t>
  </si>
  <si>
    <t>Other Fringe Benefits</t>
  </si>
  <si>
    <t>Management Costs</t>
  </si>
  <si>
    <t>Office Expenses</t>
  </si>
  <si>
    <t>Debt Issuance Fees</t>
  </si>
  <si>
    <t>CH Energy Group, Inc.</t>
  </si>
  <si>
    <t>Fortis, Inc.</t>
  </si>
  <si>
    <t>Mutual Aid</t>
  </si>
  <si>
    <t>Monthly Payroll and Related Costs</t>
  </si>
  <si>
    <t>Purchasing Card and Expense Reimbursements</t>
  </si>
  <si>
    <t>Newfoundland Power</t>
  </si>
  <si>
    <t>Medical Insurance</t>
  </si>
  <si>
    <t>Fortis Ontario</t>
  </si>
  <si>
    <t>Professional Fees</t>
  </si>
  <si>
    <t>Fortis US, Inc.</t>
  </si>
  <si>
    <t>Professional Fees &amp; Consulting</t>
  </si>
  <si>
    <t>Regulatory Adjustments</t>
  </si>
  <si>
    <t>Bonus Depreciation Deferral of Revenue</t>
  </si>
  <si>
    <t>Deferral of Interest</t>
  </si>
  <si>
    <t>Leak Prone Pipe Revenue Requirement</t>
  </si>
  <si>
    <t>Total Federal Income Tax - Lines 1 of Page 262-B</t>
  </si>
  <si>
    <t>Deductions on Return Not Charged Against Book Income:</t>
  </si>
  <si>
    <t>Taxable Income Not Reported on Books:</t>
  </si>
  <si>
    <t>Deductions Reported on Books Not Deducted on Return:</t>
  </si>
  <si>
    <t>25423-Def NMP-2 Supplement</t>
  </si>
  <si>
    <t>25424-Def NMP-2 Carrying Charge</t>
  </si>
  <si>
    <t>25425-Security Costs-Overcollection</t>
  </si>
  <si>
    <t>25426-CC Security Costs-Overcollection</t>
  </si>
  <si>
    <t>25429-Net Lost Rev-MFC Overcollect.</t>
  </si>
  <si>
    <t>25430-MFC Overcollection-Carrying Charge</t>
  </si>
  <si>
    <t>25432-Deferred Unbilled Gas Revenues</t>
  </si>
  <si>
    <t>25437-Def Svc Quality Incentive</t>
  </si>
  <si>
    <t>25444-Federal Income Tax Research Cr</t>
  </si>
  <si>
    <t>25445-Federal Income Tax Research Cr</t>
  </si>
  <si>
    <t>25446-Def Overcollect Pop Costs- Elec.</t>
  </si>
  <si>
    <t>25447-Def. Overcollect Pop costs- Gas</t>
  </si>
  <si>
    <t>25448-Variable Rate Notes-Interest-Electric</t>
  </si>
  <si>
    <t>25449-Variable Rate Notes-Interest-Gas</t>
  </si>
  <si>
    <t>25450-CC Def Interst (Variable Rate)</t>
  </si>
  <si>
    <t>25451-Def Low Income Bill Disc.- Electric</t>
  </si>
  <si>
    <t>25452-Def Low Income Bill Disc.- Gas</t>
  </si>
  <si>
    <t>25455-EPOP Overcoll.- Carrying Charge</t>
  </si>
  <si>
    <t>25456-CC Low Income Bill Disc. Program</t>
  </si>
  <si>
    <t>25457-Bonus Depr Deferral</t>
  </si>
  <si>
    <t>25458-CC Bonus Depr Deferral</t>
  </si>
  <si>
    <t>25465-Deferred OPEB Costs-Over/Under</t>
  </si>
  <si>
    <t>25466-OPEB Reserve- Carrying Charge</t>
  </si>
  <si>
    <t>25467-Def OPEB Liability Adj-SFAS 158</t>
  </si>
  <si>
    <t>25469-Competitive Metering Initiative</t>
  </si>
  <si>
    <t>25470-Economic Development Funding</t>
  </si>
  <si>
    <t>25471-Def Competition Ed Camp Costs</t>
  </si>
  <si>
    <t>25472-SBC Overcollect.-Carrying Charge</t>
  </si>
  <si>
    <t>25473-CC NYSERDA CEF/Internal EET</t>
  </si>
  <si>
    <t>25475-SBC Overcollection- Gas</t>
  </si>
  <si>
    <t>25476-SBC Overcollection- Electric</t>
  </si>
  <si>
    <t>25477-FAS 133 Def. Unrealized Gain</t>
  </si>
  <si>
    <t>25479-Def Shared Earnings</t>
  </si>
  <si>
    <t>25480-Shared Earnings- Carrying Charge</t>
  </si>
  <si>
    <t>25481-Cost to Achieve Tax Refund</t>
  </si>
  <si>
    <t>25482-CC Cost to Achieve Tax Refund</t>
  </si>
  <si>
    <t>25490-FAS 109 Income Taxes</t>
  </si>
  <si>
    <t>25491-Rate Moderator- Electric</t>
  </si>
  <si>
    <t>25492-CC Rate Moderator- Electric</t>
  </si>
  <si>
    <t>Amount from Page 278-A</t>
  </si>
  <si>
    <t>25493-Rate Moderator- Gas</t>
  </si>
  <si>
    <t>25494-CC Rate Moderator- Gas</t>
  </si>
  <si>
    <t>25496-Def Stray Voltage Overcollection</t>
  </si>
  <si>
    <t>25497-CC Def Stray Volt- Overcollection</t>
  </si>
  <si>
    <t>25435-CC Deferral of Overcoll of Interest</t>
  </si>
  <si>
    <t>25436-Deferral of Interest Overcollection</t>
  </si>
  <si>
    <t>25438-CC Shared Earnings</t>
  </si>
  <si>
    <t>25489 - Federal Income Tax Rate Change</t>
  </si>
  <si>
    <t>25478-Other Regulartory Adjustments</t>
  </si>
  <si>
    <t>*</t>
  </si>
  <si>
    <t xml:space="preserve">   Other - Including NYS Income Tax</t>
  </si>
  <si>
    <t>TCI</t>
  </si>
  <si>
    <t>18234-Rate Case Expense Deferral*</t>
  </si>
  <si>
    <t>18235-Storm Damage*</t>
  </si>
  <si>
    <t>18236-Pension Over/Undercollection*</t>
  </si>
  <si>
    <t>18238-Pension - FAS 187 Minimum Liability Adjustment*</t>
  </si>
  <si>
    <t>18291-MTA - Business Tax Surcharge*</t>
  </si>
  <si>
    <t>18293-Deferred Vacation Pay Accrual*</t>
  </si>
  <si>
    <t>18295-Pension Reserve-Carrying Charge*</t>
  </si>
  <si>
    <t>18299-Deferred Income Taxes - FAS 109*</t>
  </si>
  <si>
    <t>18285-MGP Costs and Recoveries*</t>
  </si>
  <si>
    <t>18286-Carrying Charges-MGP Costs and Recoveries*</t>
  </si>
  <si>
    <t>18289-Gas Costs Deferred - GSC*</t>
  </si>
  <si>
    <t>18284-Carrying Charges-Asbestos Litigation*</t>
  </si>
  <si>
    <t>18283-Asbestos Litigation Costs Deferred*</t>
  </si>
  <si>
    <t>18279-Leak Prone Pipe*</t>
  </si>
  <si>
    <t>18278-CC Energy Efficiency Incentives*</t>
  </si>
  <si>
    <t>18274-Energy Efficiency Incentives*</t>
  </si>
  <si>
    <t>18273-CC Gas RDM*</t>
  </si>
  <si>
    <t>18272-Gas RDM Deferral*</t>
  </si>
  <si>
    <t>18271-CC Electric RDM*</t>
  </si>
  <si>
    <t>18270-Electric RDM Deferral*</t>
  </si>
  <si>
    <t>18269-Accrued MGP Costs*</t>
  </si>
  <si>
    <t>18268-CC Empire Zone Rate-Lost Revenues (15-E-0569)</t>
  </si>
  <si>
    <t>18267-Empire Zone Rate-Lost Revenues (15-E-0569)</t>
  </si>
  <si>
    <t>18266-Major Storm Reserve*</t>
  </si>
  <si>
    <t>18265-CC Gas Threat Assess-Horseheads Order (12-M-0192)</t>
  </si>
  <si>
    <t>18264-CC Bulk Electric System Def (12-M-0192)</t>
  </si>
  <si>
    <t>18263-Bulk Electric System Def (12-M-0192)</t>
  </si>
  <si>
    <t>18262-Deferred Unrealized Losses - FAS 133*</t>
  </si>
  <si>
    <t>18261-Net Resale Revenues*</t>
  </si>
  <si>
    <t>18260-Deferred Electric Energy Costs*</t>
  </si>
  <si>
    <t>18259-Positive Revenue Adjustments*</t>
  </si>
  <si>
    <t>18256-Management Audit Costs*</t>
  </si>
  <si>
    <t>18255-CC REV Demonstration Projects*</t>
  </si>
  <si>
    <t>18254-REV Demonstration Projects*</t>
  </si>
  <si>
    <t>18253-PSC Assessment (Carrying Charges)*</t>
  </si>
  <si>
    <t>18252-PSC Assessments*</t>
  </si>
  <si>
    <t>18251-Deferred Accretion*</t>
  </si>
  <si>
    <t>18250-Gas Threat Assess.-Horseheads Order (12-M-0192)</t>
  </si>
  <si>
    <t>18249-CC Deferred Property Taxes*</t>
  </si>
  <si>
    <t>18248-Deferred Property Taxes*</t>
  </si>
  <si>
    <t>18247-CC February Storm Costs*</t>
  </si>
  <si>
    <t>18246-CC Management Audit Costs*</t>
  </si>
  <si>
    <t>18245-17-E-0250 Hazard Tree Prog</t>
  </si>
  <si>
    <t>18243-CC NYS Rate Change*</t>
  </si>
  <si>
    <t>18242-NYS Rate Change*</t>
  </si>
  <si>
    <t xml:space="preserve">Beginning of year </t>
  </si>
  <si>
    <t>Oil</t>
  </si>
  <si>
    <t>Barrel</t>
  </si>
  <si>
    <t>Mcf</t>
  </si>
  <si>
    <t>Segregation by Expense Line is not available</t>
  </si>
  <si>
    <t xml:space="preserve">115KV Lines   </t>
  </si>
  <si>
    <t xml:space="preserve">    </t>
  </si>
  <si>
    <t>Page 356-A</t>
  </si>
  <si>
    <t>18240-CC NYS Capital Base Tax*</t>
  </si>
  <si>
    <t>18241-NYS Capital Base Tax*</t>
  </si>
  <si>
    <t>18258-Federal Income Tax Change*</t>
  </si>
  <si>
    <t>18297-DSIP (14-M-0101)</t>
  </si>
  <si>
    <t>* (14-E-0318) and (14-G-0319)</t>
  </si>
  <si>
    <t>18290-CC-DSIP*</t>
  </si>
  <si>
    <t>Variable Rate - Series B, NYSERDA, Due 7/1/2034, Issued 8/3/99, Com. Auth. #99-M-0493</t>
  </si>
  <si>
    <t>Medium Term Notes - 5.05%, Series E, Due 11/4/19</t>
  </si>
  <si>
    <t>Medium Term Notes - 5.84%, Series E, Due 12/5/35</t>
  </si>
  <si>
    <t>Medium Term Notes - 5.76%, Series E, Due 11/17/31</t>
  </si>
  <si>
    <t>Medium Term Notes - 5.804%, Series F, Due 3/23/37</t>
  </si>
  <si>
    <t>Medium Term Notes - 6.028%, Series F, Due 9/1/17</t>
  </si>
  <si>
    <t>Medium Term Notes - 5.80%, Series F, Due 11/1/39</t>
  </si>
  <si>
    <t>Medium Term Notes - 4.15%, Series G, Due 4/1/21</t>
  </si>
  <si>
    <t>Medium Term Notes - 5.716%. Series G, Due 4/1/41</t>
  </si>
  <si>
    <t>Senior Notes - 4.30%, Series A, Due 9/21/20</t>
  </si>
  <si>
    <t>Senior Notes - 5.64%, Series B, Due 9/21/40</t>
  </si>
  <si>
    <t>Medium Term Notes - 3.378%, Series G, Due 4/1/22</t>
  </si>
  <si>
    <t>Medium Term Notes - 4.707%, Series G, Due 4/1/42</t>
  </si>
  <si>
    <t>Medium Term Notes - 4.776%, Series G, Due 4/1/42</t>
  </si>
  <si>
    <t>Medium Term Notes - 4.065%, Series G, Due 10/1/42</t>
  </si>
  <si>
    <t>Senior Notes - 2.45%, Series C, Due 11/1/18</t>
  </si>
  <si>
    <t>Senior Notes - 4.09%, Series D, Due 12/2/28</t>
  </si>
  <si>
    <t>Variable Rate Notes - Libor + 1%, Series E, Due 3/27/24</t>
  </si>
  <si>
    <t>Senior Notes - 2.98%, Series F, Due 3/31/25</t>
  </si>
  <si>
    <t>Senior Notes - 2.16%, Series G, Due 9/21/20, issued 6/27/16, Com. Auth. #15-M-0251</t>
  </si>
  <si>
    <t>Senior Notes - 2.56%, Series H, Due 10/28/26, issued 10/28/16, Com. Auth. #15-M-0251</t>
  </si>
  <si>
    <t>Senior Notes - 3.63%, Series I, Due 10/28/46, issued 10/28/16, Com. Auth. #15-M-0251</t>
  </si>
  <si>
    <t>Senior Notes - 4.05%, Series J, Due 08/31/47, issued 8/31/17, Com. Auth. #15-M-0251</t>
  </si>
  <si>
    <t>Senior Notes - 4.20%, Series K, Due 8/31/57, issued 8/31/17, Com. Auth. #15-M-0251</t>
  </si>
  <si>
    <t>Accrued Post Retirement Benefits</t>
  </si>
  <si>
    <t>Other than Pensions</t>
  </si>
  <si>
    <t>Executive Retirement Benefit</t>
  </si>
  <si>
    <t>Restoration Plan</t>
  </si>
  <si>
    <t>Software</t>
  </si>
  <si>
    <t>Business Development</t>
  </si>
  <si>
    <t>Christopher M. Capone</t>
  </si>
  <si>
    <t>Executive Vice President and Chief Financial Officer</t>
  </si>
  <si>
    <t>284 South Avenue</t>
  </si>
  <si>
    <t>Poughkeepsie, NY 12601</t>
  </si>
  <si>
    <t>New York - December 31, 1926</t>
  </si>
  <si>
    <t>Transportation Corporation Law</t>
  </si>
  <si>
    <t>Property of the respondent was not held by a receiver or Trustee during the year</t>
  </si>
  <si>
    <t>Electricity for light, heat and power</t>
  </si>
  <si>
    <t>All operations in New York State</t>
  </si>
  <si>
    <t>Natural Gas (not less than 1,000 BTU's) for heating, cooling and industrial purposes</t>
  </si>
  <si>
    <t xml:space="preserve">In April 1998, Central Hudson Gas &amp; Electric Corporation formed a wholly-owned subsidiary named </t>
  </si>
  <si>
    <t xml:space="preserve">CH Energy Group, Inc., which after a one-for-one share exchange on December 15, 1999 became the </t>
  </si>
  <si>
    <t>holding company parent of Central Hudson and its existing subsidiaries.</t>
  </si>
  <si>
    <t xml:space="preserve">On February 21, 2012, CH Energy Group announced that it had entered into an agreement and </t>
  </si>
  <si>
    <t>plan of merger under which it agreed, subject to shareholder approval and approval of applicable</t>
  </si>
  <si>
    <t xml:space="preserve">regulatory authorities, to be acquired by Fortis, Inc. for $65 per share of common stock in cash. </t>
  </si>
  <si>
    <t>On June 13, 2013, the New York Public Service Commission voted to approve acquisition of CH</t>
  </si>
  <si>
    <t>Energy Group by Fortis, Inc. On June 27, 2013 after receipt, review and acceptance of the Order</t>
  </si>
  <si>
    <t xml:space="preserve">Authorizing Acquisition Subject to Conditions, the acquisition was completed. All of CH Energy Group's </t>
  </si>
  <si>
    <t xml:space="preserve">common stock is indirectly owned by Fortis, Inc. </t>
  </si>
  <si>
    <t xml:space="preserve">Christopher M. Capone </t>
  </si>
  <si>
    <t xml:space="preserve">Charles A. Freni, Jr. </t>
  </si>
  <si>
    <t>Denise D. VanBuren</t>
  </si>
  <si>
    <t>Michael L. Mosher</t>
  </si>
  <si>
    <t>Stacey A. Renner</t>
  </si>
  <si>
    <t>Paul E. Haering</t>
  </si>
  <si>
    <t>Anthony S. Campagiorni</t>
  </si>
  <si>
    <t>Sharon McGinnis</t>
  </si>
  <si>
    <t>Mark J. Holtermann</t>
  </si>
  <si>
    <t>Joseph B. Koczko</t>
  </si>
  <si>
    <t xml:space="preserve">Executive Vice President &amp; Chief Financial Officer </t>
  </si>
  <si>
    <t>Vice President - Public Relations &amp; Assistant Secretary</t>
  </si>
  <si>
    <t xml:space="preserve">President &amp; Chief Executive Officer &amp; Director </t>
  </si>
  <si>
    <t>Treasurer</t>
  </si>
  <si>
    <t>Vice President - Regulatory &amp; Gov't Affairs</t>
  </si>
  <si>
    <t>Vice President - Human Resources &amp; Safety</t>
  </si>
  <si>
    <t>Vice President - Information Technology</t>
  </si>
  <si>
    <t>General Counsel &amp; Corporate Secretary</t>
  </si>
  <si>
    <r>
      <t xml:space="preserve">(1) </t>
    </r>
    <r>
      <rPr>
        <u/>
        <sz val="12"/>
        <rFont val="Arial"/>
        <family val="2"/>
      </rPr>
      <t>_X _</t>
    </r>
    <r>
      <rPr>
        <sz val="12"/>
        <rFont val="Arial"/>
        <family val="2"/>
      </rPr>
      <t xml:space="preserve"> Yes.  Enter the date when such independent accountant was initially engaged:  </t>
    </r>
    <r>
      <rPr>
        <u/>
        <sz val="12"/>
        <rFont val="Arial"/>
        <family val="2"/>
      </rPr>
      <t>5/31/2017</t>
    </r>
    <r>
      <rPr>
        <sz val="12"/>
        <rFont val="Arial"/>
        <family val="2"/>
      </rPr>
      <t>.</t>
    </r>
  </si>
  <si>
    <t>4/18/2018</t>
  </si>
  <si>
    <t>[X]  An Original</t>
  </si>
  <si>
    <t>2. None</t>
  </si>
  <si>
    <t>3. None</t>
  </si>
  <si>
    <t>4. None</t>
  </si>
  <si>
    <t>5. There were no important extentions/reductions in transmission/distribution system.  No new</t>
  </si>
  <si>
    <t xml:space="preserve">territories were added. Regarding the Company's gas supplies and storage capabilities, there were no </t>
  </si>
  <si>
    <t>major new sources of of gas made available from purchases, development, purchase contract or otherwise.</t>
  </si>
  <si>
    <t>6. See PSC page 256-257 and PSC page 18.</t>
  </si>
  <si>
    <t>7. None</t>
  </si>
  <si>
    <t>8. None</t>
  </si>
  <si>
    <t>9. None</t>
  </si>
  <si>
    <t>10. None</t>
  </si>
  <si>
    <t>11. (Reserved)</t>
  </si>
  <si>
    <t>12. N/A</t>
  </si>
  <si>
    <t>1. N/A</t>
  </si>
  <si>
    <t>All major contracts for 2017 were effectively the same as those which had been in effect at December 31, 2016.</t>
  </si>
  <si>
    <t>There were no significant changes in pipeline or storage capabilities during 2017.</t>
  </si>
  <si>
    <t>Solar Deposits</t>
  </si>
  <si>
    <t>Senior VP - Customer Services &amp; T&amp;D Operations</t>
  </si>
  <si>
    <t>Senior VP - Engineering &amp; System Operations</t>
  </si>
  <si>
    <t>(1)  [X]   An 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</si>
</sst>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 #,##0_);_(* \(#,##0\);_(* &quot;-&quot;??_);_(@_)"/>
    <numFmt numFmtId="180" formatCode="m/d/yy;@"/>
    <numFmt numFmtId="181" formatCode="_(&quot;$&quot;* #,##0_);_(&quot;$&quot;* \(#,##0\);_(&quot;$&quot;* &quot;-&quot;??_);_(@_)"/>
    <numFmt numFmtId="182" formatCode="0.0"/>
  </numFmts>
  <fonts count="122">
    <font>
      <sz val="12"/>
      <name val="Arial"/>
    </font>
    <font>
      <sz val="11"/>
      <color theme="1"/>
      <name val="Calibri"/>
      <family val="2"/>
      <scheme val="minor"/>
    </font>
    <font>
      <sz val="11"/>
      <color theme="1"/>
      <name val="Calibri"/>
      <family val="2"/>
      <scheme val="minor"/>
    </font>
    <font>
      <sz val="11"/>
      <color theme="1"/>
      <name val="Calibri"/>
      <family val="2"/>
      <scheme val="minor"/>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b/>
      <i/>
      <sz val="12"/>
      <color indexed="12"/>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theme="1"/>
      <name val="Calibri"/>
      <family val="2"/>
      <scheme val="minor"/>
    </font>
    <font>
      <sz val="11"/>
      <color theme="1"/>
      <name val="Arial Black"/>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sz val="9"/>
      <name val="Arial"/>
      <family val="2"/>
    </font>
    <font>
      <u/>
      <sz val="11"/>
      <color indexed="8"/>
      <name val="Arial"/>
      <family val="2"/>
    </font>
    <font>
      <i/>
      <sz val="12"/>
      <name val="Arial MT"/>
    </font>
    <font>
      <b/>
      <sz val="12"/>
      <color indexed="10"/>
      <name val="Arial"/>
      <family val="2"/>
    </font>
    <font>
      <sz val="12"/>
      <name val="Arial"/>
      <family val="2"/>
    </font>
    <font>
      <sz val="11"/>
      <color indexed="12"/>
      <name val="Arial"/>
      <family val="2"/>
    </font>
  </fonts>
  <fills count="78">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79">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style="thin">
        <color indexed="64"/>
      </left>
      <right style="thick">
        <color indexed="64"/>
      </right>
      <top style="thin">
        <color indexed="8"/>
      </top>
      <bottom style="thin">
        <color indexed="64"/>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bottom style="thin">
        <color indexed="64"/>
      </bottom>
      <diagonal/>
    </border>
    <border>
      <left style="thin">
        <color indexed="8"/>
      </left>
      <right style="medium">
        <color indexed="8"/>
      </right>
      <top/>
      <bottom style="thin">
        <color indexed="64"/>
      </bottom>
      <diagonal/>
    </border>
    <border>
      <left/>
      <right/>
      <top style="thin">
        <color indexed="64"/>
      </top>
      <bottom style="double">
        <color indexed="64"/>
      </bottom>
      <diagonal/>
    </border>
    <border>
      <left style="thin">
        <color indexed="64"/>
      </left>
      <right style="thin">
        <color indexed="8"/>
      </right>
      <top style="thin">
        <color indexed="8"/>
      </top>
      <bottom/>
      <diagonal/>
    </border>
    <border>
      <left style="thin">
        <color indexed="8"/>
      </left>
      <right style="thin">
        <color indexed="8"/>
      </right>
      <top/>
      <bottom style="thick">
        <color indexed="8"/>
      </bottom>
      <diagonal/>
    </border>
    <border>
      <left/>
      <right style="thin">
        <color indexed="8"/>
      </right>
      <top/>
      <bottom style="thick">
        <color indexed="8"/>
      </bottom>
      <diagonal/>
    </border>
    <border>
      <left/>
      <right style="medium">
        <color indexed="8"/>
      </right>
      <top/>
      <bottom style="thick">
        <color indexed="8"/>
      </bottom>
      <diagonal/>
    </border>
    <border>
      <left/>
      <right style="medium">
        <color indexed="8"/>
      </right>
      <top/>
      <bottom style="double">
        <color indexed="8"/>
      </bottom>
      <diagonal/>
    </border>
    <border>
      <left style="thin">
        <color indexed="8"/>
      </left>
      <right style="thin">
        <color indexed="64"/>
      </right>
      <top style="thin">
        <color indexed="8"/>
      </top>
      <bottom style="medium">
        <color indexed="8"/>
      </bottom>
      <diagonal/>
    </border>
    <border>
      <left/>
      <right style="thin">
        <color indexed="8"/>
      </right>
      <top/>
      <bottom style="thin">
        <color theme="1"/>
      </bottom>
      <diagonal/>
    </border>
    <border>
      <left style="thin">
        <color theme="1"/>
      </left>
      <right style="thin">
        <color indexed="8"/>
      </right>
      <top style="thin">
        <color theme="1"/>
      </top>
      <bottom style="thin">
        <color theme="1"/>
      </bottom>
      <diagonal/>
    </border>
    <border>
      <left style="thin">
        <color indexed="8"/>
      </left>
      <right style="medium">
        <color indexed="8"/>
      </right>
      <top style="thin">
        <color theme="1"/>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8"/>
      </left>
      <right style="thin">
        <color indexed="8"/>
      </right>
      <top/>
      <bottom style="thin">
        <color theme="1"/>
      </bottom>
      <diagonal/>
    </border>
    <border>
      <left style="thin">
        <color theme="1"/>
      </left>
      <right style="thin">
        <color theme="1"/>
      </right>
      <top/>
      <bottom/>
      <diagonal/>
    </border>
    <border>
      <left style="thin">
        <color theme="1"/>
      </left>
      <right style="medium">
        <color indexed="8"/>
      </right>
      <top style="thin">
        <color indexed="8"/>
      </top>
      <bottom/>
      <diagonal/>
    </border>
    <border>
      <left style="thin">
        <color theme="1"/>
      </left>
      <right style="medium">
        <color indexed="8"/>
      </right>
      <top/>
      <bottom/>
      <diagonal/>
    </border>
    <border>
      <left style="thin">
        <color theme="1"/>
      </left>
      <right style="medium">
        <color indexed="8"/>
      </right>
      <top style="double">
        <color indexed="8"/>
      </top>
      <bottom/>
      <diagonal/>
    </border>
    <border>
      <left style="thin">
        <color indexed="8"/>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64"/>
      </left>
      <right style="thick">
        <color indexed="64"/>
      </right>
      <top style="thin">
        <color indexed="8"/>
      </top>
      <bottom style="thick">
        <color indexed="8"/>
      </bottom>
      <diagonal/>
    </border>
  </borders>
  <cellStyleXfs count="10704">
    <xf numFmtId="0" fontId="0" fillId="0" borderId="0"/>
    <xf numFmtId="0" fontId="11" fillId="0" borderId="0"/>
    <xf numFmtId="0" fontId="65" fillId="0" borderId="0" applyNumberFormat="0" applyFill="0" applyBorder="0" applyAlignment="0" applyProtection="0"/>
    <xf numFmtId="0" fontId="11" fillId="0" borderId="0"/>
    <xf numFmtId="0" fontId="70" fillId="0" borderId="0"/>
    <xf numFmtId="0" fontId="17" fillId="0" borderId="0"/>
    <xf numFmtId="43" fontId="11" fillId="0" borderId="0" applyFont="0" applyFill="0" applyBorder="0" applyAlignment="0" applyProtection="0"/>
    <xf numFmtId="41" fontId="11"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9" fontId="17" fillId="0" borderId="0" applyFont="0" applyFill="0" applyBorder="0" applyAlignment="0" applyProtection="0"/>
    <xf numFmtId="0" fontId="83" fillId="56" borderId="0" applyNumberFormat="0" applyBorder="0" applyAlignment="0" applyProtection="0"/>
    <xf numFmtId="0" fontId="83" fillId="57" borderId="0" applyNumberFormat="0" applyBorder="0" applyAlignment="0" applyProtection="0"/>
    <xf numFmtId="0" fontId="83" fillId="58" borderId="0" applyNumberFormat="0" applyBorder="0" applyAlignment="0" applyProtection="0"/>
    <xf numFmtId="0" fontId="83" fillId="59" borderId="0" applyNumberFormat="0" applyBorder="0" applyAlignment="0" applyProtection="0"/>
    <xf numFmtId="0" fontId="83" fillId="60" borderId="0" applyNumberFormat="0" applyBorder="0" applyAlignment="0" applyProtection="0"/>
    <xf numFmtId="0" fontId="83" fillId="61" borderId="0" applyNumberFormat="0" applyBorder="0" applyAlignment="0" applyProtection="0"/>
    <xf numFmtId="0" fontId="83" fillId="62" borderId="0" applyNumberFormat="0" applyBorder="0" applyAlignment="0" applyProtection="0"/>
    <xf numFmtId="0" fontId="83" fillId="63" borderId="0" applyNumberFormat="0" applyBorder="0" applyAlignment="0" applyProtection="0"/>
    <xf numFmtId="0" fontId="83" fillId="64" borderId="0" applyNumberFormat="0" applyBorder="0" applyAlignment="0" applyProtection="0"/>
    <xf numFmtId="0" fontId="83" fillId="59" borderId="0" applyNumberFormat="0" applyBorder="0" applyAlignment="0" applyProtection="0"/>
    <xf numFmtId="0" fontId="83" fillId="62" borderId="0" applyNumberFormat="0" applyBorder="0" applyAlignment="0" applyProtection="0"/>
    <xf numFmtId="0" fontId="83" fillId="65" borderId="0" applyNumberFormat="0" applyBorder="0" applyAlignment="0" applyProtection="0"/>
    <xf numFmtId="0" fontId="84" fillId="66" borderId="0" applyNumberFormat="0" applyBorder="0" applyAlignment="0" applyProtection="0"/>
    <xf numFmtId="0" fontId="84" fillId="63" borderId="0" applyNumberFormat="0" applyBorder="0" applyAlignment="0" applyProtection="0"/>
    <xf numFmtId="0" fontId="84" fillId="64" borderId="0" applyNumberFormat="0" applyBorder="0" applyAlignment="0" applyProtection="0"/>
    <xf numFmtId="0" fontId="84" fillId="67" borderId="0" applyNumberFormat="0" applyBorder="0" applyAlignment="0" applyProtection="0"/>
    <xf numFmtId="0" fontId="84" fillId="68" borderId="0" applyNumberFormat="0" applyBorder="0" applyAlignment="0" applyProtection="0"/>
    <xf numFmtId="0" fontId="84" fillId="69" borderId="0" applyNumberFormat="0" applyBorder="0" applyAlignment="0" applyProtection="0"/>
    <xf numFmtId="0" fontId="84" fillId="70" borderId="0" applyNumberFormat="0" applyBorder="0" applyAlignment="0" applyProtection="0"/>
    <xf numFmtId="0" fontId="84" fillId="71" borderId="0" applyNumberFormat="0" applyBorder="0" applyAlignment="0" applyProtection="0"/>
    <xf numFmtId="0" fontId="84" fillId="72" borderId="0" applyNumberFormat="0" applyBorder="0" applyAlignment="0" applyProtection="0"/>
    <xf numFmtId="0" fontId="84" fillId="67" borderId="0" applyNumberFormat="0" applyBorder="0" applyAlignment="0" applyProtection="0"/>
    <xf numFmtId="0" fontId="84" fillId="68" borderId="0" applyNumberFormat="0" applyBorder="0" applyAlignment="0" applyProtection="0"/>
    <xf numFmtId="0" fontId="84" fillId="73" borderId="0" applyNumberFormat="0" applyBorder="0" applyAlignment="0" applyProtection="0"/>
    <xf numFmtId="0" fontId="85" fillId="57" borderId="0" applyNumberFormat="0" applyBorder="0" applyAlignment="0" applyProtection="0"/>
    <xf numFmtId="0" fontId="86" fillId="2" borderId="241" applyNumberFormat="0" applyAlignment="0" applyProtection="0"/>
    <xf numFmtId="0" fontId="87" fillId="74" borderId="242" applyNumberFormat="0" applyAlignment="0" applyProtection="0"/>
    <xf numFmtId="0" fontId="88" fillId="0" borderId="0" applyNumberFormat="0" applyFill="0" applyBorder="0" applyAlignment="0" applyProtection="0"/>
    <xf numFmtId="0" fontId="89" fillId="58" borderId="0" applyNumberFormat="0" applyBorder="0" applyAlignment="0" applyProtection="0"/>
    <xf numFmtId="0" fontId="90" fillId="0" borderId="243" applyNumberFormat="0" applyFill="0" applyAlignment="0" applyProtection="0"/>
    <xf numFmtId="0" fontId="91" fillId="0" borderId="244" applyNumberFormat="0" applyFill="0" applyAlignment="0" applyProtection="0"/>
    <xf numFmtId="0" fontId="92" fillId="0" borderId="245" applyNumberFormat="0" applyFill="0" applyAlignment="0" applyProtection="0"/>
    <xf numFmtId="0" fontId="92" fillId="0" borderId="0" applyNumberFormat="0" applyFill="0" applyBorder="0" applyAlignment="0" applyProtection="0"/>
    <xf numFmtId="0" fontId="93" fillId="61" borderId="241" applyNumberFormat="0" applyAlignment="0" applyProtection="0"/>
    <xf numFmtId="0" fontId="94" fillId="0" borderId="246" applyNumberFormat="0" applyFill="0" applyAlignment="0" applyProtection="0"/>
    <xf numFmtId="0" fontId="95" fillId="75" borderId="0" applyNumberFormat="0" applyBorder="0" applyAlignment="0" applyProtection="0"/>
    <xf numFmtId="0" fontId="11" fillId="76" borderId="247" applyNumberFormat="0" applyFont="0" applyAlignment="0" applyProtection="0"/>
    <xf numFmtId="0" fontId="96" fillId="2" borderId="248" applyNumberFormat="0" applyAlignment="0" applyProtection="0"/>
    <xf numFmtId="0" fontId="97" fillId="0" borderId="0" applyNumberFormat="0" applyFill="0" applyBorder="0" applyAlignment="0" applyProtection="0"/>
    <xf numFmtId="0" fontId="98" fillId="0" borderId="249" applyNumberFormat="0" applyFill="0" applyAlignment="0" applyProtection="0"/>
    <xf numFmtId="0" fontId="99" fillId="0" borderId="0" applyNumberForma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1" fillId="76" borderId="247"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1" fillId="76" borderId="247"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0" fontId="69" fillId="0" borderId="0"/>
    <xf numFmtId="41" fontId="69" fillId="0" borderId="0" applyFont="0" applyFill="0" applyBorder="0" applyAlignment="0" applyProtection="0"/>
    <xf numFmtId="0" fontId="65" fillId="0" borderId="0" applyNumberFormat="0" applyFill="0" applyBorder="0" applyAlignment="0" applyProtection="0"/>
    <xf numFmtId="0" fontId="66" fillId="0" borderId="232" applyNumberFormat="0" applyFill="0" applyAlignment="0" applyProtection="0"/>
    <xf numFmtId="0" fontId="67" fillId="0" borderId="233" applyNumberFormat="0" applyFill="0" applyAlignment="0" applyProtection="0"/>
    <xf numFmtId="0" fontId="68" fillId="0" borderId="234" applyNumberFormat="0" applyFill="0" applyAlignment="0" applyProtection="0"/>
    <xf numFmtId="0" fontId="68" fillId="0" borderId="0" applyNumberFormat="0" applyFill="0" applyBorder="0" applyAlignment="0" applyProtection="0"/>
    <xf numFmtId="0" fontId="71" fillId="25" borderId="0" applyNumberFormat="0" applyBorder="0" applyAlignment="0" applyProtection="0"/>
    <xf numFmtId="0" fontId="72" fillId="26" borderId="0" applyNumberFormat="0" applyBorder="0" applyAlignment="0" applyProtection="0"/>
    <xf numFmtId="0" fontId="73" fillId="27" borderId="0" applyNumberFormat="0" applyBorder="0" applyAlignment="0" applyProtection="0"/>
    <xf numFmtId="0" fontId="74" fillId="28" borderId="235" applyNumberFormat="0" applyAlignment="0" applyProtection="0"/>
    <xf numFmtId="0" fontId="75" fillId="29" borderId="236" applyNumberFormat="0" applyAlignment="0" applyProtection="0"/>
    <xf numFmtId="0" fontId="76" fillId="29" borderId="235" applyNumberFormat="0" applyAlignment="0" applyProtection="0"/>
    <xf numFmtId="0" fontId="77" fillId="0" borderId="237" applyNumberFormat="0" applyFill="0" applyAlignment="0" applyProtection="0"/>
    <xf numFmtId="0" fontId="78" fillId="30" borderId="238" applyNumberFormat="0" applyAlignment="0" applyProtection="0"/>
    <xf numFmtId="0" fontId="79" fillId="0" borderId="0" applyNumberFormat="0" applyFill="0" applyBorder="0" applyAlignment="0" applyProtection="0"/>
    <xf numFmtId="0" fontId="69" fillId="31" borderId="239" applyNumberFormat="0" applyFont="0" applyAlignment="0" applyProtection="0"/>
    <xf numFmtId="0" fontId="80" fillId="0" borderId="0" applyNumberFormat="0" applyFill="0" applyBorder="0" applyAlignment="0" applyProtection="0"/>
    <xf numFmtId="0" fontId="81" fillId="0" borderId="240" applyNumberFormat="0" applyFill="0" applyAlignment="0" applyProtection="0"/>
    <xf numFmtId="0" fontId="82"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82" fillId="35" borderId="0" applyNumberFormat="0" applyBorder="0" applyAlignment="0" applyProtection="0"/>
    <xf numFmtId="0" fontId="82" fillId="36"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82" fillId="39" borderId="0" applyNumberFormat="0" applyBorder="0" applyAlignment="0" applyProtection="0"/>
    <xf numFmtId="0" fontId="82" fillId="40"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82" fillId="43" borderId="0" applyNumberFormat="0" applyBorder="0" applyAlignment="0" applyProtection="0"/>
    <xf numFmtId="0" fontId="82" fillId="44"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82" fillId="47" borderId="0" applyNumberFormat="0" applyBorder="0" applyAlignment="0" applyProtection="0"/>
    <xf numFmtId="0" fontId="82" fillId="48"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82" fillId="51" borderId="0" applyNumberFormat="0" applyBorder="0" applyAlignment="0" applyProtection="0"/>
    <xf numFmtId="0" fontId="82" fillId="52"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82" fillId="55"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43" fontId="17" fillId="0" borderId="0" applyFont="0" applyFill="0" applyBorder="0" applyAlignment="0" applyProtection="0"/>
    <xf numFmtId="0" fontId="83" fillId="56" borderId="0" applyNumberFormat="0" applyBorder="0" applyAlignment="0" applyProtection="0"/>
    <xf numFmtId="0" fontId="83" fillId="57" borderId="0" applyNumberFormat="0" applyBorder="0" applyAlignment="0" applyProtection="0"/>
    <xf numFmtId="0" fontId="83" fillId="58" borderId="0" applyNumberFormat="0" applyBorder="0" applyAlignment="0" applyProtection="0"/>
    <xf numFmtId="0" fontId="83" fillId="59" borderId="0" applyNumberFormat="0" applyBorder="0" applyAlignment="0" applyProtection="0"/>
    <xf numFmtId="0" fontId="83" fillId="60" borderId="0" applyNumberFormat="0" applyBorder="0" applyAlignment="0" applyProtection="0"/>
    <xf numFmtId="0" fontId="83" fillId="61" borderId="0" applyNumberFormat="0" applyBorder="0" applyAlignment="0" applyProtection="0"/>
    <xf numFmtId="0" fontId="83" fillId="62" borderId="0" applyNumberFormat="0" applyBorder="0" applyAlignment="0" applyProtection="0"/>
    <xf numFmtId="0" fontId="83" fillId="63" borderId="0" applyNumberFormat="0" applyBorder="0" applyAlignment="0" applyProtection="0"/>
    <xf numFmtId="0" fontId="83" fillId="64" borderId="0" applyNumberFormat="0" applyBorder="0" applyAlignment="0" applyProtection="0"/>
    <xf numFmtId="0" fontId="83" fillId="59" borderId="0" applyNumberFormat="0" applyBorder="0" applyAlignment="0" applyProtection="0"/>
    <xf numFmtId="0" fontId="83" fillId="62" borderId="0" applyNumberFormat="0" applyBorder="0" applyAlignment="0" applyProtection="0"/>
    <xf numFmtId="0" fontId="83" fillId="65" borderId="0" applyNumberFormat="0" applyBorder="0" applyAlignment="0" applyProtection="0"/>
    <xf numFmtId="0" fontId="84" fillId="66" borderId="0" applyNumberFormat="0" applyBorder="0" applyAlignment="0" applyProtection="0"/>
    <xf numFmtId="0" fontId="84" fillId="63" borderId="0" applyNumberFormat="0" applyBorder="0" applyAlignment="0" applyProtection="0"/>
    <xf numFmtId="0" fontId="84" fillId="64" borderId="0" applyNumberFormat="0" applyBorder="0" applyAlignment="0" applyProtection="0"/>
    <xf numFmtId="0" fontId="84" fillId="67" borderId="0" applyNumberFormat="0" applyBorder="0" applyAlignment="0" applyProtection="0"/>
    <xf numFmtId="0" fontId="84" fillId="68" borderId="0" applyNumberFormat="0" applyBorder="0" applyAlignment="0" applyProtection="0"/>
    <xf numFmtId="0" fontId="84" fillId="69" borderId="0" applyNumberFormat="0" applyBorder="0" applyAlignment="0" applyProtection="0"/>
    <xf numFmtId="0" fontId="84" fillId="70" borderId="0" applyNumberFormat="0" applyBorder="0" applyAlignment="0" applyProtection="0"/>
    <xf numFmtId="0" fontId="84" fillId="71" borderId="0" applyNumberFormat="0" applyBorder="0" applyAlignment="0" applyProtection="0"/>
    <xf numFmtId="0" fontId="84" fillId="72" borderId="0" applyNumberFormat="0" applyBorder="0" applyAlignment="0" applyProtection="0"/>
    <xf numFmtId="0" fontId="84" fillId="67" borderId="0" applyNumberFormat="0" applyBorder="0" applyAlignment="0" applyProtection="0"/>
    <xf numFmtId="0" fontId="84" fillId="68" borderId="0" applyNumberFormat="0" applyBorder="0" applyAlignment="0" applyProtection="0"/>
    <xf numFmtId="0" fontId="84" fillId="73" borderId="0" applyNumberFormat="0" applyBorder="0" applyAlignment="0" applyProtection="0"/>
    <xf numFmtId="0" fontId="85" fillId="57" borderId="0" applyNumberFormat="0" applyBorder="0" applyAlignment="0" applyProtection="0"/>
    <xf numFmtId="0" fontId="86" fillId="2" borderId="241" applyNumberFormat="0" applyAlignment="0" applyProtection="0"/>
    <xf numFmtId="0" fontId="87" fillId="74" borderId="242" applyNumberFormat="0" applyAlignment="0" applyProtection="0"/>
    <xf numFmtId="0" fontId="88" fillId="0" borderId="0" applyNumberFormat="0" applyFill="0" applyBorder="0" applyAlignment="0" applyProtection="0"/>
    <xf numFmtId="0" fontId="89" fillId="58" borderId="0" applyNumberFormat="0" applyBorder="0" applyAlignment="0" applyProtection="0"/>
    <xf numFmtId="0" fontId="90" fillId="0" borderId="243" applyNumberFormat="0" applyFill="0" applyAlignment="0" applyProtection="0"/>
    <xf numFmtId="0" fontId="91" fillId="0" borderId="244" applyNumberFormat="0" applyFill="0" applyAlignment="0" applyProtection="0"/>
    <xf numFmtId="0" fontId="92" fillId="0" borderId="245" applyNumberFormat="0" applyFill="0" applyAlignment="0" applyProtection="0"/>
    <xf numFmtId="0" fontId="92" fillId="0" borderId="0" applyNumberFormat="0" applyFill="0" applyBorder="0" applyAlignment="0" applyProtection="0"/>
    <xf numFmtId="0" fontId="93" fillId="61" borderId="241" applyNumberFormat="0" applyAlignment="0" applyProtection="0"/>
    <xf numFmtId="0" fontId="94" fillId="0" borderId="246" applyNumberFormat="0" applyFill="0" applyAlignment="0" applyProtection="0"/>
    <xf numFmtId="0" fontId="95" fillId="75" borderId="0" applyNumberFormat="0" applyBorder="0" applyAlignment="0" applyProtection="0"/>
    <xf numFmtId="0" fontId="96" fillId="2" borderId="248" applyNumberFormat="0" applyAlignment="0" applyProtection="0"/>
    <xf numFmtId="0" fontId="97" fillId="0" borderId="0" applyNumberFormat="0" applyFill="0" applyBorder="0" applyAlignment="0" applyProtection="0"/>
    <xf numFmtId="0" fontId="98" fillId="0" borderId="249" applyNumberFormat="0" applyFill="0" applyAlignment="0" applyProtection="0"/>
    <xf numFmtId="0" fontId="99" fillId="0" borderId="0" applyNumberForma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1" fontId="17" fillId="0" borderId="0" applyFont="0" applyFill="0" applyBorder="0" applyAlignment="0" applyProtection="0"/>
    <xf numFmtId="0" fontId="11" fillId="76" borderId="247" applyNumberFormat="0" applyFont="0" applyAlignment="0" applyProtection="0"/>
    <xf numFmtId="9" fontId="17" fillId="0" borderId="0" applyFont="0" applyFill="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11" fillId="0" borderId="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43" fontId="17" fillId="0" borderId="0" applyFont="0" applyFill="0" applyBorder="0" applyAlignment="0" applyProtection="0"/>
    <xf numFmtId="0" fontId="69" fillId="0" borderId="0"/>
    <xf numFmtId="41" fontId="69" fillId="0" borderId="0" applyFont="0" applyFill="0" applyBorder="0" applyAlignment="0" applyProtection="0"/>
    <xf numFmtId="43" fontId="17"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0" borderId="0"/>
    <xf numFmtId="41" fontId="69" fillId="0" borderId="0" applyFont="0" applyFill="0" applyBorder="0" applyAlignment="0" applyProtection="0"/>
    <xf numFmtId="0" fontId="69" fillId="31" borderId="239" applyNumberFormat="0" applyFont="0" applyAlignment="0" applyProtection="0"/>
    <xf numFmtId="0" fontId="69" fillId="33"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00" fillId="0" borderId="0"/>
    <xf numFmtId="0" fontId="101" fillId="0" borderId="232" applyNumberFormat="0" applyFill="0" applyAlignment="0" applyProtection="0"/>
    <xf numFmtId="0" fontId="102" fillId="0" borderId="233" applyNumberFormat="0" applyFill="0" applyAlignment="0" applyProtection="0"/>
    <xf numFmtId="0" fontId="103" fillId="0" borderId="234" applyNumberFormat="0" applyFill="0" applyAlignment="0" applyProtection="0"/>
    <xf numFmtId="0" fontId="103" fillId="0" borderId="0" applyNumberFormat="0" applyFill="0" applyBorder="0" applyAlignment="0" applyProtection="0"/>
    <xf numFmtId="0" fontId="104" fillId="25" borderId="0" applyNumberFormat="0" applyBorder="0" applyAlignment="0" applyProtection="0"/>
    <xf numFmtId="0" fontId="105" fillId="26" borderId="0" applyNumberFormat="0" applyBorder="0" applyAlignment="0" applyProtection="0"/>
    <xf numFmtId="0" fontId="106" fillId="27" borderId="0" applyNumberFormat="0" applyBorder="0" applyAlignment="0" applyProtection="0"/>
    <xf numFmtId="0" fontId="107" fillId="28" borderId="235" applyNumberFormat="0" applyAlignment="0" applyProtection="0"/>
    <xf numFmtId="0" fontId="108" fillId="29" borderId="236" applyNumberFormat="0" applyAlignment="0" applyProtection="0"/>
    <xf numFmtId="0" fontId="109" fillId="29" borderId="235" applyNumberFormat="0" applyAlignment="0" applyProtection="0"/>
    <xf numFmtId="0" fontId="110" fillId="0" borderId="237" applyNumberFormat="0" applyFill="0" applyAlignment="0" applyProtection="0"/>
    <xf numFmtId="0" fontId="111" fillId="30" borderId="238" applyNumberFormat="0" applyAlignment="0" applyProtection="0"/>
    <xf numFmtId="0" fontId="112" fillId="0" borderId="0" applyNumberFormat="0" applyFill="0" applyBorder="0" applyAlignment="0" applyProtection="0"/>
    <xf numFmtId="0" fontId="100" fillId="31" borderId="239" applyNumberFormat="0" applyFont="0" applyAlignment="0" applyProtection="0"/>
    <xf numFmtId="0" fontId="113" fillId="0" borderId="0" applyNumberFormat="0" applyFill="0" applyBorder="0" applyAlignment="0" applyProtection="0"/>
    <xf numFmtId="0" fontId="114" fillId="0" borderId="240" applyNumberFormat="0" applyFill="0" applyAlignment="0" applyProtection="0"/>
    <xf numFmtId="0" fontId="115" fillId="32" borderId="0" applyNumberFormat="0" applyBorder="0" applyAlignment="0" applyProtection="0"/>
    <xf numFmtId="0" fontId="100" fillId="33" borderId="0" applyNumberFormat="0" applyBorder="0" applyAlignment="0" applyProtection="0"/>
    <xf numFmtId="0" fontId="100"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00" fillId="37" borderId="0" applyNumberFormat="0" applyBorder="0" applyAlignment="0" applyProtection="0"/>
    <xf numFmtId="0" fontId="100" fillId="38" borderId="0" applyNumberFormat="0" applyBorder="0" applyAlignment="0" applyProtection="0"/>
    <xf numFmtId="0" fontId="115" fillId="39" borderId="0" applyNumberFormat="0" applyBorder="0" applyAlignment="0" applyProtection="0"/>
    <xf numFmtId="0" fontId="115" fillId="40" borderId="0" applyNumberFormat="0" applyBorder="0" applyAlignment="0" applyProtection="0"/>
    <xf numFmtId="0" fontId="100" fillId="41" borderId="0" applyNumberFormat="0" applyBorder="0" applyAlignment="0" applyProtection="0"/>
    <xf numFmtId="0" fontId="100" fillId="42"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00" fillId="45" borderId="0" applyNumberFormat="0" applyBorder="0" applyAlignment="0" applyProtection="0"/>
    <xf numFmtId="0" fontId="100" fillId="46"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00" fillId="49" borderId="0" applyNumberFormat="0" applyBorder="0" applyAlignment="0" applyProtection="0"/>
    <xf numFmtId="0" fontId="100" fillId="50" borderId="0" applyNumberFormat="0" applyBorder="0" applyAlignment="0" applyProtection="0"/>
    <xf numFmtId="0" fontId="115" fillId="51" borderId="0" applyNumberFormat="0" applyBorder="0" applyAlignment="0" applyProtection="0"/>
    <xf numFmtId="0" fontId="115" fillId="52" borderId="0" applyNumberFormat="0" applyBorder="0" applyAlignment="0" applyProtection="0"/>
    <xf numFmtId="0" fontId="100" fillId="53" borderId="0" applyNumberFormat="0" applyBorder="0" applyAlignment="0" applyProtection="0"/>
    <xf numFmtId="0" fontId="100" fillId="54" borderId="0" applyNumberFormat="0" applyBorder="0" applyAlignment="0" applyProtection="0"/>
    <xf numFmtId="0" fontId="115" fillId="55" borderId="0" applyNumberFormat="0" applyBorder="0" applyAlignment="0" applyProtection="0"/>
    <xf numFmtId="0" fontId="11" fillId="0" borderId="0"/>
    <xf numFmtId="0" fontId="11" fillId="0" borderId="0"/>
    <xf numFmtId="0" fontId="66" fillId="0" borderId="232" applyNumberFormat="0" applyFill="0" applyAlignment="0" applyProtection="0"/>
    <xf numFmtId="0" fontId="67" fillId="0" borderId="233" applyNumberFormat="0" applyFill="0" applyAlignment="0" applyProtection="0"/>
    <xf numFmtId="0" fontId="68" fillId="0" borderId="234" applyNumberFormat="0" applyFill="0" applyAlignment="0" applyProtection="0"/>
    <xf numFmtId="0" fontId="68" fillId="0" borderId="0" applyNumberFormat="0" applyFill="0" applyBorder="0" applyAlignment="0" applyProtection="0"/>
    <xf numFmtId="0" fontId="71" fillId="25" borderId="0" applyNumberFormat="0" applyBorder="0" applyAlignment="0" applyProtection="0"/>
    <xf numFmtId="0" fontId="72" fillId="26" borderId="0" applyNumberFormat="0" applyBorder="0" applyAlignment="0" applyProtection="0"/>
    <xf numFmtId="0" fontId="73" fillId="27" borderId="0" applyNumberFormat="0" applyBorder="0" applyAlignment="0" applyProtection="0"/>
    <xf numFmtId="0" fontId="74" fillId="28" borderId="235" applyNumberFormat="0" applyAlignment="0" applyProtection="0"/>
    <xf numFmtId="0" fontId="75" fillId="29" borderId="236" applyNumberFormat="0" applyAlignment="0" applyProtection="0"/>
    <xf numFmtId="0" fontId="76" fillId="29" borderId="235" applyNumberFormat="0" applyAlignment="0" applyProtection="0"/>
    <xf numFmtId="0" fontId="77" fillId="0" borderId="237" applyNumberFormat="0" applyFill="0" applyAlignment="0" applyProtection="0"/>
    <xf numFmtId="0" fontId="78" fillId="30" borderId="238" applyNumberFormat="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81" fillId="0" borderId="240" applyNumberFormat="0" applyFill="0" applyAlignment="0" applyProtection="0"/>
    <xf numFmtId="0" fontId="82"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82" fillId="35" borderId="0" applyNumberFormat="0" applyBorder="0" applyAlignment="0" applyProtection="0"/>
    <xf numFmtId="0" fontId="82"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82" fillId="39" borderId="0" applyNumberFormat="0" applyBorder="0" applyAlignment="0" applyProtection="0"/>
    <xf numFmtId="0" fontId="82"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82" fillId="43" borderId="0" applyNumberFormat="0" applyBorder="0" applyAlignment="0" applyProtection="0"/>
    <xf numFmtId="0" fontId="82" fillId="44"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82" fillId="47" borderId="0" applyNumberFormat="0" applyBorder="0" applyAlignment="0" applyProtection="0"/>
    <xf numFmtId="0" fontId="82" fillId="48"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82" fillId="51" borderId="0" applyNumberFormat="0" applyBorder="0" applyAlignment="0" applyProtection="0"/>
    <xf numFmtId="0" fontId="82"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82" fillId="55" borderId="0" applyNumberFormat="0" applyBorder="0" applyAlignment="0" applyProtection="0"/>
    <xf numFmtId="0" fontId="3" fillId="0" borderId="0"/>
    <xf numFmtId="0" fontId="17" fillId="0" borderId="0"/>
    <xf numFmtId="43" fontId="11" fillId="0" borderId="0" applyFont="0" applyFill="0" applyBorder="0" applyAlignment="0" applyProtection="0"/>
    <xf numFmtId="0" fontId="3" fillId="0" borderId="0"/>
    <xf numFmtId="0" fontId="3" fillId="0" borderId="0"/>
    <xf numFmtId="0" fontId="3" fillId="0" borderId="0"/>
    <xf numFmtId="0" fontId="3" fillId="31" borderId="239" applyNumberFormat="0" applyFont="0" applyAlignment="0" applyProtection="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43" fontId="11" fillId="0" borderId="0" applyFont="0" applyFill="0" applyBorder="0" applyAlignment="0" applyProtection="0"/>
    <xf numFmtId="0" fontId="3" fillId="0" borderId="0"/>
    <xf numFmtId="0" fontId="3" fillId="31" borderId="239"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17"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 fillId="0" borderId="0"/>
    <xf numFmtId="0" fontId="11" fillId="0" borderId="0"/>
    <xf numFmtId="0" fontId="17" fillId="0" borderId="0"/>
    <xf numFmtId="0" fontId="1" fillId="0" borderId="0"/>
    <xf numFmtId="0" fontId="11" fillId="0" borderId="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41" fontId="1" fillId="0" borderId="0" applyFont="0" applyFill="0" applyBorder="0" applyAlignment="0" applyProtection="0"/>
    <xf numFmtId="0" fontId="1" fillId="31" borderId="239" applyNumberFormat="0" applyFont="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7" fillId="0" borderId="0"/>
    <xf numFmtId="0" fontId="11" fillId="0" borderId="0"/>
    <xf numFmtId="44" fontId="17" fillId="0" borderId="0" applyFont="0" applyFill="0" applyBorder="0" applyAlignment="0" applyProtection="0"/>
    <xf numFmtId="0" fontId="17" fillId="0" borderId="0"/>
    <xf numFmtId="43" fontId="120" fillId="0" borderId="0" applyFont="0" applyFill="0" applyBorder="0" applyAlignment="0" applyProtection="0"/>
  </cellStyleXfs>
  <cellXfs count="3675">
    <xf numFmtId="0" fontId="0" fillId="0" borderId="0" xfId="0"/>
    <xf numFmtId="0" fontId="4" fillId="0" borderId="0" xfId="0" applyFont="1" applyAlignment="1" applyProtection="1">
      <alignment horizontal="centerContinuous"/>
      <protection locked="0"/>
    </xf>
    <xf numFmtId="0" fontId="5" fillId="0" borderId="0" xfId="0" applyFont="1" applyAlignment="1" applyProtection="1">
      <alignment horizontal="centerContinuous"/>
      <protection locked="0"/>
    </xf>
    <xf numFmtId="0" fontId="6" fillId="0" borderId="0" xfId="0" applyFont="1" applyAlignment="1" applyProtection="1">
      <alignment horizontal="centerContinuous"/>
      <protection locked="0"/>
    </xf>
    <xf numFmtId="0" fontId="5" fillId="0" borderId="0" xfId="0" applyFont="1" applyProtection="1">
      <protection locked="0"/>
    </xf>
    <xf numFmtId="0" fontId="9" fillId="0" borderId="0" xfId="0" applyFont="1" applyProtection="1">
      <protection locked="0"/>
    </xf>
    <xf numFmtId="0" fontId="10" fillId="0" borderId="0" xfId="0" applyFont="1" applyAlignment="1">
      <alignment horizontal="centerContinuous"/>
    </xf>
    <xf numFmtId="0" fontId="11" fillId="0" borderId="0" xfId="0" applyFont="1" applyAlignment="1">
      <alignment horizontal="centerContinuous" wrapText="1"/>
    </xf>
    <xf numFmtId="0" fontId="12" fillId="0" borderId="0" xfId="0" applyFont="1" applyAlignment="1">
      <alignment horizontal="centerContinuous" wrapText="1"/>
    </xf>
    <xf numFmtId="0" fontId="11" fillId="0" borderId="0" xfId="0" applyFont="1"/>
    <xf numFmtId="0" fontId="14" fillId="0" borderId="0" xfId="0" applyFont="1" applyAlignment="1">
      <alignment horizontal="left"/>
    </xf>
    <xf numFmtId="0" fontId="14"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15" fillId="3" borderId="0" xfId="0" applyFont="1" applyFill="1" applyAlignment="1" applyProtection="1">
      <alignment horizontal="centerContinuous"/>
    </xf>
    <xf numFmtId="0" fontId="16" fillId="3" borderId="1" xfId="0" applyFont="1" applyFill="1" applyBorder="1" applyAlignment="1" applyProtection="1">
      <alignment horizontal="centerContinuous"/>
    </xf>
    <xf numFmtId="0" fontId="11" fillId="0" borderId="0" xfId="0" applyFont="1" applyAlignment="1" applyProtection="1">
      <alignment horizontal="centerContinuous" wrapText="1"/>
    </xf>
    <xf numFmtId="0" fontId="11" fillId="0" borderId="0" xfId="0" applyFont="1" applyProtection="1"/>
    <xf numFmtId="0" fontId="17" fillId="0" borderId="0" xfId="0" applyFont="1" applyAlignment="1" applyProtection="1">
      <alignment horizontal="centerContinuous"/>
    </xf>
    <xf numFmtId="0" fontId="17" fillId="0" borderId="0" xfId="0" applyFont="1" applyProtection="1"/>
    <xf numFmtId="0" fontId="17" fillId="0" borderId="2" xfId="0" applyFont="1" applyBorder="1" applyProtection="1"/>
    <xf numFmtId="0" fontId="17" fillId="0" borderId="3" xfId="0" applyFont="1" applyBorder="1" applyProtection="1"/>
    <xf numFmtId="0" fontId="17" fillId="0" borderId="4" xfId="0" applyFont="1" applyBorder="1" applyProtection="1"/>
    <xf numFmtId="0" fontId="17" fillId="0" borderId="5" xfId="0" applyFont="1" applyBorder="1" applyProtection="1"/>
    <xf numFmtId="0" fontId="18" fillId="0" borderId="4" xfId="0" applyFont="1" applyBorder="1" applyAlignment="1" applyProtection="1">
      <alignment horizontal="centerContinuous"/>
    </xf>
    <xf numFmtId="0" fontId="17" fillId="0" borderId="5" xfId="0" applyFont="1" applyBorder="1" applyAlignment="1" applyProtection="1">
      <alignment horizontal="centerContinuous"/>
    </xf>
    <xf numFmtId="0" fontId="17" fillId="0" borderId="6" xfId="0" applyFont="1" applyBorder="1" applyProtection="1"/>
    <xf numFmtId="0" fontId="17" fillId="0" borderId="1" xfId="0" applyFont="1" applyBorder="1" applyProtection="1"/>
    <xf numFmtId="0" fontId="17" fillId="0" borderId="7" xfId="0" applyFont="1" applyBorder="1" applyProtection="1"/>
    <xf numFmtId="0" fontId="11" fillId="0" borderId="8" xfId="0" applyFont="1" applyBorder="1" applyProtection="1"/>
    <xf numFmtId="0" fontId="7" fillId="0" borderId="0" xfId="0" applyFont="1" applyProtection="1"/>
    <xf numFmtId="0" fontId="7" fillId="0" borderId="9" xfId="0" applyFont="1" applyBorder="1" applyAlignment="1" applyProtection="1">
      <alignment horizontal="centerContinuous"/>
    </xf>
    <xf numFmtId="0" fontId="7" fillId="0" borderId="10" xfId="0" applyFont="1" applyBorder="1" applyAlignment="1" applyProtection="1">
      <alignment horizontal="centerContinuous"/>
    </xf>
    <xf numFmtId="0" fontId="7" fillId="0" borderId="11" xfId="0" applyFont="1" applyBorder="1" applyAlignment="1" applyProtection="1">
      <alignment horizontal="centerContinuous"/>
    </xf>
    <xf numFmtId="0" fontId="7" fillId="0" borderId="4" xfId="0" applyFont="1" applyBorder="1" applyProtection="1"/>
    <xf numFmtId="0" fontId="7" fillId="0" borderId="0" xfId="0" applyFont="1" applyAlignment="1" applyProtection="1">
      <alignment horizontal="centerContinuous"/>
    </xf>
    <xf numFmtId="0" fontId="7" fillId="0" borderId="5" xfId="0" applyFont="1" applyBorder="1" applyAlignment="1" applyProtection="1">
      <alignment horizontal="centerContinuous"/>
    </xf>
    <xf numFmtId="0" fontId="7" fillId="0" borderId="9" xfId="0" applyFont="1" applyBorder="1" applyProtection="1"/>
    <xf numFmtId="0" fontId="7" fillId="0" borderId="10" xfId="0" applyFont="1" applyBorder="1" applyProtection="1"/>
    <xf numFmtId="0" fontId="7" fillId="0" borderId="5" xfId="0" applyFont="1" applyBorder="1" applyProtection="1"/>
    <xf numFmtId="0" fontId="7" fillId="0" borderId="6" xfId="0" applyFont="1" applyBorder="1" applyProtection="1"/>
    <xf numFmtId="0" fontId="7" fillId="0" borderId="1" xfId="0" applyFont="1" applyBorder="1" applyProtection="1"/>
    <xf numFmtId="0" fontId="7" fillId="0" borderId="1" xfId="0" applyFont="1" applyBorder="1" applyAlignment="1" applyProtection="1">
      <alignment horizontal="centerContinuous"/>
    </xf>
    <xf numFmtId="0" fontId="7" fillId="0" borderId="8" xfId="0" applyFont="1" applyBorder="1" applyProtection="1"/>
    <xf numFmtId="0" fontId="7" fillId="0" borderId="12" xfId="0" applyFont="1" applyBorder="1" applyProtection="1"/>
    <xf numFmtId="0" fontId="7" fillId="0" borderId="13" xfId="0" applyFont="1" applyBorder="1" applyProtection="1"/>
    <xf numFmtId="0" fontId="7" fillId="0" borderId="2" xfId="0" applyFont="1" applyBorder="1" applyProtection="1"/>
    <xf numFmtId="0" fontId="7" fillId="0" borderId="14" xfId="0" applyFont="1" applyBorder="1" applyProtection="1"/>
    <xf numFmtId="0" fontId="7" fillId="0" borderId="15" xfId="0" applyFont="1" applyBorder="1" applyProtection="1"/>
    <xf numFmtId="0" fontId="7" fillId="0" borderId="16" xfId="0" applyFont="1" applyBorder="1" applyProtection="1"/>
    <xf numFmtId="0" fontId="7" fillId="0" borderId="17" xfId="0" applyFont="1" applyBorder="1" applyProtection="1"/>
    <xf numFmtId="0" fontId="7" fillId="0" borderId="18" xfId="0" applyFont="1" applyBorder="1" applyProtection="1"/>
    <xf numFmtId="0" fontId="7" fillId="0" borderId="19" xfId="0" applyFont="1" applyBorder="1" applyAlignment="1" applyProtection="1">
      <alignment horizontal="centerContinuous"/>
    </xf>
    <xf numFmtId="0" fontId="7" fillId="0" borderId="16" xfId="0" applyFont="1" applyBorder="1" applyAlignment="1" applyProtection="1">
      <alignment horizontal="centerContinuous"/>
    </xf>
    <xf numFmtId="0" fontId="7" fillId="0" borderId="20" xfId="0" applyFont="1" applyBorder="1" applyProtection="1"/>
    <xf numFmtId="0" fontId="7" fillId="0" borderId="21" xfId="0" applyFont="1" applyBorder="1" applyAlignment="1" applyProtection="1">
      <alignment horizontal="centerContinuous"/>
    </xf>
    <xf numFmtId="0" fontId="7" fillId="0" borderId="22" xfId="0" applyFont="1" applyBorder="1" applyAlignment="1" applyProtection="1">
      <alignment horizontal="centerContinuous"/>
    </xf>
    <xf numFmtId="0" fontId="7" fillId="0" borderId="19" xfId="0" applyFont="1" applyBorder="1" applyProtection="1"/>
    <xf numFmtId="0" fontId="7" fillId="0" borderId="23" xfId="0" applyFont="1" applyBorder="1" applyProtection="1"/>
    <xf numFmtId="0" fontId="7" fillId="0" borderId="24" xfId="0" applyFont="1" applyBorder="1" applyProtection="1"/>
    <xf numFmtId="0" fontId="7" fillId="0" borderId="3" xfId="0" applyFont="1" applyBorder="1" applyProtection="1"/>
    <xf numFmtId="0" fontId="7" fillId="0" borderId="15" xfId="0" applyFont="1" applyBorder="1" applyAlignment="1" applyProtection="1">
      <alignment horizontal="centerContinuous"/>
    </xf>
    <xf numFmtId="0" fontId="7" fillId="0" borderId="25" xfId="0" applyFont="1" applyBorder="1" applyAlignment="1" applyProtection="1">
      <alignment horizontal="centerContinuous"/>
    </xf>
    <xf numFmtId="0" fontId="7" fillId="0" borderId="17" xfId="0" applyFont="1" applyBorder="1" applyAlignment="1" applyProtection="1">
      <alignment horizontal="centerContinuous"/>
    </xf>
    <xf numFmtId="0" fontId="7" fillId="0" borderId="26" xfId="0" applyFont="1" applyBorder="1" applyAlignment="1" applyProtection="1">
      <alignment horizontal="centerContinuous"/>
    </xf>
    <xf numFmtId="0" fontId="7" fillId="0" borderId="25" xfId="0" applyFont="1" applyBorder="1" applyProtection="1"/>
    <xf numFmtId="0" fontId="11" fillId="0" borderId="2" xfId="0" applyFont="1" applyBorder="1" applyProtection="1"/>
    <xf numFmtId="0" fontId="11" fillId="0" borderId="3" xfId="0" applyFont="1" applyBorder="1" applyProtection="1"/>
    <xf numFmtId="0" fontId="12" fillId="0" borderId="4" xfId="0" applyFont="1" applyBorder="1" applyAlignment="1" applyProtection="1">
      <alignment horizontal="centerContinuous"/>
    </xf>
    <xf numFmtId="0" fontId="11" fillId="0" borderId="0" xfId="0" applyFont="1" applyAlignment="1" applyProtection="1">
      <alignment horizontal="centerContinuous"/>
    </xf>
    <xf numFmtId="0" fontId="11" fillId="0" borderId="5" xfId="0" applyFont="1" applyBorder="1" applyAlignment="1" applyProtection="1">
      <alignment horizontal="centerContinuous"/>
    </xf>
    <xf numFmtId="0" fontId="12" fillId="0" borderId="0" xfId="0" applyFont="1" applyAlignment="1" applyProtection="1">
      <alignment horizontal="centerContinuous"/>
    </xf>
    <xf numFmtId="0" fontId="11" fillId="0" borderId="4" xfId="0" applyFont="1" applyBorder="1" applyProtection="1"/>
    <xf numFmtId="0" fontId="11" fillId="0" borderId="5" xfId="0" applyFont="1" applyBorder="1" applyProtection="1"/>
    <xf numFmtId="0" fontId="11" fillId="0" borderId="9" xfId="0" applyFont="1" applyBorder="1" applyProtection="1"/>
    <xf numFmtId="0" fontId="11" fillId="0" borderId="10" xfId="0" applyFont="1" applyBorder="1" applyAlignment="1" applyProtection="1">
      <alignment horizontal="centerContinuous"/>
    </xf>
    <xf numFmtId="0" fontId="11" fillId="0" borderId="11" xfId="0" applyFont="1" applyBorder="1" applyProtection="1"/>
    <xf numFmtId="0" fontId="11" fillId="0" borderId="10" xfId="0" applyFont="1" applyBorder="1" applyProtection="1"/>
    <xf numFmtId="0" fontId="11" fillId="0" borderId="15" xfId="0" applyFont="1" applyBorder="1" applyProtection="1"/>
    <xf numFmtId="0" fontId="11" fillId="0" borderId="19" xfId="0" applyFont="1" applyBorder="1" applyAlignment="1" applyProtection="1">
      <alignment horizontal="centerContinuous"/>
    </xf>
    <xf numFmtId="0" fontId="11" fillId="0" borderId="18" xfId="0" applyFont="1" applyBorder="1" applyProtection="1"/>
    <xf numFmtId="0" fontId="11" fillId="0" borderId="25" xfId="0" applyFont="1" applyBorder="1" applyProtection="1"/>
    <xf numFmtId="0" fontId="11" fillId="0" borderId="27" xfId="0" applyFont="1" applyBorder="1" applyProtection="1"/>
    <xf numFmtId="0" fontId="11" fillId="0" borderId="16" xfId="0" applyFont="1" applyBorder="1" applyProtection="1"/>
    <xf numFmtId="0" fontId="11" fillId="0" borderId="28" xfId="0" applyFont="1" applyBorder="1" applyProtection="1"/>
    <xf numFmtId="0" fontId="11" fillId="0" borderId="29" xfId="0" applyFont="1" applyBorder="1" applyProtection="1"/>
    <xf numFmtId="0" fontId="11" fillId="0" borderId="17" xfId="0" applyFont="1" applyBorder="1" applyProtection="1"/>
    <xf numFmtId="0" fontId="11" fillId="0" borderId="30" xfId="0" applyFont="1" applyBorder="1" applyProtection="1"/>
    <xf numFmtId="0" fontId="11" fillId="0" borderId="31" xfId="0" applyFont="1" applyBorder="1" applyProtection="1"/>
    <xf numFmtId="0" fontId="11" fillId="0" borderId="32" xfId="0" applyFont="1" applyBorder="1" applyProtection="1"/>
    <xf numFmtId="5" fontId="11" fillId="4" borderId="31" xfId="0" applyNumberFormat="1" applyFont="1" applyFill="1" applyBorder="1" applyProtection="1"/>
    <xf numFmtId="0" fontId="11" fillId="0" borderId="34" xfId="0" applyFont="1" applyBorder="1" applyProtection="1"/>
    <xf numFmtId="0" fontId="8" fillId="0" borderId="15" xfId="0" applyFont="1" applyBorder="1" applyProtection="1">
      <protection locked="0"/>
    </xf>
    <xf numFmtId="0" fontId="11" fillId="0" borderId="19" xfId="0" applyFont="1" applyBorder="1" applyProtection="1"/>
    <xf numFmtId="37" fontId="8" fillId="0" borderId="15" xfId="0" applyNumberFormat="1" applyFont="1" applyBorder="1" applyProtection="1">
      <protection locked="0"/>
    </xf>
    <xf numFmtId="37" fontId="8" fillId="0" borderId="5" xfId="0" applyNumberFormat="1" applyFont="1" applyBorder="1" applyProtection="1">
      <protection locked="0"/>
    </xf>
    <xf numFmtId="37" fontId="11" fillId="0" borderId="18" xfId="0" applyNumberFormat="1" applyFont="1" applyBorder="1" applyProtection="1"/>
    <xf numFmtId="37" fontId="8" fillId="0" borderId="25" xfId="0" applyNumberFormat="1" applyFont="1" applyBorder="1" applyProtection="1">
      <protection locked="0"/>
    </xf>
    <xf numFmtId="37" fontId="11" fillId="4" borderId="0" xfId="0" applyNumberFormat="1" applyFont="1" applyFill="1" applyProtection="1"/>
    <xf numFmtId="0" fontId="8" fillId="0" borderId="17" xfId="0" applyFont="1" applyBorder="1" applyProtection="1">
      <protection locked="0"/>
    </xf>
    <xf numFmtId="0" fontId="11" fillId="0" borderId="21" xfId="0" applyFont="1" applyBorder="1" applyProtection="1"/>
    <xf numFmtId="37" fontId="8" fillId="0" borderId="17" xfId="0" applyNumberFormat="1" applyFont="1" applyBorder="1" applyProtection="1">
      <protection locked="0"/>
    </xf>
    <xf numFmtId="37" fontId="8" fillId="0" borderId="11" xfId="0" applyNumberFormat="1" applyFont="1" applyBorder="1" applyProtection="1">
      <protection locked="0"/>
    </xf>
    <xf numFmtId="37" fontId="11" fillId="0" borderId="20" xfId="0" applyNumberFormat="1" applyFont="1" applyBorder="1" applyProtection="1"/>
    <xf numFmtId="37" fontId="8" fillId="0" borderId="26" xfId="0" applyNumberFormat="1" applyFont="1" applyBorder="1" applyProtection="1">
      <protection locked="0"/>
    </xf>
    <xf numFmtId="37" fontId="11" fillId="4" borderId="10" xfId="0" applyNumberFormat="1" applyFont="1" applyFill="1" applyBorder="1" applyProtection="1"/>
    <xf numFmtId="0" fontId="11" fillId="0" borderId="22" xfId="0" applyFont="1" applyBorder="1" applyProtection="1"/>
    <xf numFmtId="0" fontId="11" fillId="0" borderId="6" xfId="0" applyFont="1" applyBorder="1" applyProtection="1"/>
    <xf numFmtId="0" fontId="11" fillId="0" borderId="1" xfId="0" applyFont="1" applyBorder="1" applyProtection="1"/>
    <xf numFmtId="0" fontId="11" fillId="0" borderId="7" xfId="0" applyFont="1" applyBorder="1" applyProtection="1"/>
    <xf numFmtId="0" fontId="12" fillId="0" borderId="0" xfId="0" applyFont="1" applyProtection="1"/>
    <xf numFmtId="0" fontId="7" fillId="0" borderId="26" xfId="0" applyFont="1" applyBorder="1" applyProtection="1"/>
    <xf numFmtId="0" fontId="7" fillId="0" borderId="21" xfId="0" applyFont="1" applyBorder="1" applyProtection="1"/>
    <xf numFmtId="0" fontId="11" fillId="0" borderId="26" xfId="0" applyFont="1" applyBorder="1" applyProtection="1"/>
    <xf numFmtId="0" fontId="7" fillId="0" borderId="4" xfId="0" applyFont="1" applyBorder="1" applyAlignment="1" applyProtection="1">
      <alignment horizontal="centerContinuous"/>
    </xf>
    <xf numFmtId="0" fontId="19" fillId="0" borderId="0" xfId="0" applyFont="1" applyAlignment="1" applyProtection="1">
      <alignment horizontal="left"/>
    </xf>
    <xf numFmtId="0" fontId="19" fillId="0" borderId="0" xfId="0" applyFont="1" applyAlignment="1" applyProtection="1">
      <alignment horizontal="centerContinuous"/>
    </xf>
    <xf numFmtId="0" fontId="19" fillId="0" borderId="5" xfId="0" applyFont="1" applyBorder="1" applyAlignment="1" applyProtection="1">
      <alignment horizontal="centerContinuous"/>
    </xf>
    <xf numFmtId="0" fontId="19" fillId="0" borderId="0" xfId="0" applyFont="1" applyProtection="1"/>
    <xf numFmtId="0" fontId="19" fillId="0" borderId="10" xfId="0" applyFont="1" applyBorder="1" applyAlignment="1" applyProtection="1">
      <alignment horizontal="left"/>
    </xf>
    <xf numFmtId="0" fontId="19" fillId="0" borderId="10" xfId="0" applyFont="1" applyBorder="1" applyProtection="1"/>
    <xf numFmtId="0" fontId="19" fillId="0" borderId="10" xfId="0" applyFont="1" applyBorder="1" applyAlignment="1" applyProtection="1">
      <alignment horizontal="centerContinuous"/>
    </xf>
    <xf numFmtId="0" fontId="19" fillId="0" borderId="11" xfId="0" applyFont="1" applyBorder="1" applyAlignment="1" applyProtection="1">
      <alignment horizontal="centerContinuous"/>
    </xf>
    <xf numFmtId="0" fontId="19" fillId="0" borderId="25" xfId="0" applyFont="1" applyBorder="1" applyProtection="1"/>
    <xf numFmtId="0" fontId="19" fillId="0" borderId="25" xfId="0" applyFont="1" applyBorder="1" applyAlignment="1" applyProtection="1">
      <alignment horizontal="centerContinuous"/>
    </xf>
    <xf numFmtId="0" fontId="19" fillId="0" borderId="5" xfId="0" applyFont="1" applyBorder="1" applyProtection="1"/>
    <xf numFmtId="0" fontId="19" fillId="0" borderId="26" xfId="0" applyFont="1" applyBorder="1" applyProtection="1"/>
    <xf numFmtId="0" fontId="19" fillId="0" borderId="11" xfId="0" applyFont="1" applyBorder="1" applyProtection="1"/>
    <xf numFmtId="0" fontId="7" fillId="0" borderId="11" xfId="0" applyFont="1" applyBorder="1" applyProtection="1"/>
    <xf numFmtId="0" fontId="7" fillId="0" borderId="22" xfId="0" applyFont="1" applyBorder="1" applyProtection="1"/>
    <xf numFmtId="0" fontId="11" fillId="0" borderId="20" xfId="0" applyFont="1" applyBorder="1" applyProtection="1"/>
    <xf numFmtId="0" fontId="7" fillId="0" borderId="0" xfId="0" applyFont="1" applyAlignment="1" applyProtection="1">
      <alignment horizontal="left"/>
    </xf>
    <xf numFmtId="0" fontId="7" fillId="0" borderId="1" xfId="0" applyFont="1" applyBorder="1" applyAlignment="1" applyProtection="1">
      <alignment horizontal="left"/>
    </xf>
    <xf numFmtId="0" fontId="7" fillId="0" borderId="35" xfId="0" applyFont="1" applyBorder="1" applyProtection="1"/>
    <xf numFmtId="0" fontId="7" fillId="0" borderId="36" xfId="0" applyFont="1" applyBorder="1" applyProtection="1"/>
    <xf numFmtId="0" fontId="7" fillId="0" borderId="37" xfId="0" applyFont="1" applyBorder="1" applyProtection="1"/>
    <xf numFmtId="0" fontId="20" fillId="0" borderId="0" xfId="0" applyFont="1" applyAlignment="1" applyProtection="1">
      <alignment horizontal="centerContinuous"/>
    </xf>
    <xf numFmtId="0" fontId="20" fillId="0" borderId="4" xfId="0" applyFont="1" applyBorder="1" applyAlignment="1" applyProtection="1">
      <alignment horizontal="centerContinuous"/>
    </xf>
    <xf numFmtId="0" fontId="20" fillId="0" borderId="5" xfId="0" applyFont="1" applyBorder="1" applyAlignment="1" applyProtection="1">
      <alignment horizontal="centerContinuous"/>
    </xf>
    <xf numFmtId="37" fontId="7" fillId="0" borderId="0" xfId="0" applyNumberFormat="1" applyFont="1" applyProtection="1"/>
    <xf numFmtId="37" fontId="7" fillId="0" borderId="5" xfId="0" applyNumberFormat="1" applyFont="1" applyBorder="1" applyProtection="1"/>
    <xf numFmtId="37" fontId="7" fillId="0" borderId="1" xfId="0" applyNumberFormat="1" applyFont="1" applyBorder="1" applyProtection="1"/>
    <xf numFmtId="37" fontId="7" fillId="0" borderId="7" xfId="0" applyNumberFormat="1" applyFont="1" applyBorder="1" applyProtection="1"/>
    <xf numFmtId="37" fontId="7" fillId="0" borderId="0" xfId="0" applyNumberFormat="1" applyFont="1" applyAlignment="1" applyProtection="1">
      <alignment horizontal="centerContinuous"/>
    </xf>
    <xf numFmtId="0" fontId="11" fillId="0" borderId="9" xfId="0" applyFont="1" applyBorder="1" applyAlignment="1" applyProtection="1">
      <alignment horizontal="centerContinuous"/>
    </xf>
    <xf numFmtId="0" fontId="20" fillId="0" borderId="0" xfId="0" applyFont="1" applyProtection="1"/>
    <xf numFmtId="0" fontId="7" fillId="0" borderId="18" xfId="0" applyFont="1" applyBorder="1" applyAlignment="1" applyProtection="1">
      <alignment horizontal="center"/>
    </xf>
    <xf numFmtId="0" fontId="7" fillId="0" borderId="20" xfId="0" applyFont="1" applyBorder="1" applyAlignment="1" applyProtection="1">
      <alignment horizontal="center"/>
    </xf>
    <xf numFmtId="37" fontId="7" fillId="0" borderId="17" xfId="0" applyNumberFormat="1" applyFont="1" applyBorder="1" applyProtection="1"/>
    <xf numFmtId="37" fontId="7" fillId="0" borderId="22" xfId="0" applyNumberFormat="1" applyFont="1" applyBorder="1" applyProtection="1"/>
    <xf numFmtId="0" fontId="7" fillId="0" borderId="38" xfId="0" applyFont="1" applyBorder="1" applyAlignment="1" applyProtection="1">
      <alignment horizontal="centerContinuous" wrapText="1"/>
    </xf>
    <xf numFmtId="0" fontId="7" fillId="0" borderId="21" xfId="0" applyFont="1" applyBorder="1" applyAlignment="1" applyProtection="1">
      <alignment horizontal="center"/>
    </xf>
    <xf numFmtId="37" fontId="7" fillId="0" borderId="16" xfId="0" applyNumberFormat="1" applyFont="1" applyBorder="1" applyProtection="1"/>
    <xf numFmtId="0" fontId="7" fillId="0" borderId="38" xfId="0" applyFont="1" applyBorder="1" applyProtection="1"/>
    <xf numFmtId="0" fontId="7" fillId="0" borderId="29" xfId="0" applyFont="1" applyBorder="1" applyProtection="1"/>
    <xf numFmtId="0" fontId="7" fillId="0" borderId="0" xfId="0" applyFont="1" applyAlignment="1" applyProtection="1">
      <alignment horizontal="center"/>
    </xf>
    <xf numFmtId="0" fontId="7" fillId="0" borderId="7" xfId="0" applyFont="1" applyBorder="1" applyProtection="1"/>
    <xf numFmtId="0" fontId="7" fillId="0" borderId="3" xfId="0" applyFont="1" applyBorder="1" applyAlignment="1" applyProtection="1">
      <alignment horizontal="center"/>
    </xf>
    <xf numFmtId="0" fontId="7" fillId="6" borderId="21" xfId="0" applyFont="1" applyFill="1" applyBorder="1" applyProtection="1"/>
    <xf numFmtId="37" fontId="7" fillId="6" borderId="22" xfId="0" applyNumberFormat="1" applyFont="1" applyFill="1" applyBorder="1" applyProtection="1"/>
    <xf numFmtId="5" fontId="7" fillId="7" borderId="22" xfId="0" applyNumberFormat="1" applyFont="1" applyFill="1" applyBorder="1" applyProtection="1"/>
    <xf numFmtId="0" fontId="7" fillId="8" borderId="21" xfId="0" applyFont="1" applyFill="1" applyBorder="1" applyProtection="1"/>
    <xf numFmtId="37" fontId="7" fillId="8" borderId="22" xfId="0" applyNumberFormat="1" applyFont="1" applyFill="1" applyBorder="1" applyProtection="1"/>
    <xf numFmtId="37" fontId="7" fillId="0" borderId="37" xfId="0" applyNumberFormat="1" applyFont="1" applyBorder="1" applyProtection="1"/>
    <xf numFmtId="0" fontId="7" fillId="0" borderId="0" xfId="0" applyFont="1" applyAlignment="1" applyProtection="1">
      <alignment horizontal="right"/>
    </xf>
    <xf numFmtId="0" fontId="7" fillId="0" borderId="10" xfId="0" applyFont="1" applyBorder="1" applyAlignment="1" applyProtection="1">
      <alignment horizontal="right"/>
    </xf>
    <xf numFmtId="0" fontId="7" fillId="0" borderId="19" xfId="0" applyFont="1" applyBorder="1" applyAlignment="1" applyProtection="1">
      <alignment horizontal="center"/>
    </xf>
    <xf numFmtId="0" fontId="7" fillId="0" borderId="16" xfId="0" applyFont="1" applyBorder="1" applyAlignment="1" applyProtection="1">
      <alignment horizontal="center"/>
    </xf>
    <xf numFmtId="0" fontId="7" fillId="0" borderId="22" xfId="0" applyFont="1" applyBorder="1" applyAlignment="1" applyProtection="1">
      <alignment horizontal="center"/>
    </xf>
    <xf numFmtId="0" fontId="7" fillId="9" borderId="4" xfId="0" applyFont="1" applyFill="1" applyBorder="1" applyProtection="1"/>
    <xf numFmtId="0" fontId="7" fillId="9" borderId="9" xfId="0" applyFont="1" applyFill="1" applyBorder="1" applyAlignment="1" applyProtection="1">
      <alignment horizontal="centerContinuous"/>
    </xf>
    <xf numFmtId="0" fontId="7" fillId="9" borderId="26" xfId="0" applyFont="1" applyFill="1" applyBorder="1" applyAlignment="1" applyProtection="1">
      <alignment horizontal="centerContinuous"/>
    </xf>
    <xf numFmtId="37" fontId="7" fillId="0" borderId="17" xfId="0" applyNumberFormat="1" applyFont="1" applyBorder="1" applyAlignment="1" applyProtection="1">
      <alignment horizontal="centerContinuous"/>
    </xf>
    <xf numFmtId="0" fontId="7" fillId="0" borderId="10" xfId="0" applyFont="1" applyBorder="1" applyAlignment="1" applyProtection="1">
      <alignment horizontal="center"/>
    </xf>
    <xf numFmtId="0" fontId="7" fillId="0" borderId="40" xfId="0" applyFont="1" applyBorder="1" applyProtection="1"/>
    <xf numFmtId="0" fontId="7" fillId="0" borderId="15" xfId="0" applyFont="1" applyBorder="1" applyProtection="1">
      <protection locked="0"/>
    </xf>
    <xf numFmtId="0" fontId="7" fillId="0" borderId="5" xfId="0" applyFont="1" applyBorder="1" applyProtection="1">
      <protection locked="0"/>
    </xf>
    <xf numFmtId="0" fontId="7" fillId="0" borderId="16" xfId="0" applyFont="1" applyBorder="1" applyAlignment="1" applyProtection="1">
      <alignment horizontal="right"/>
    </xf>
    <xf numFmtId="0" fontId="7" fillId="0" borderId="10" xfId="0" applyFont="1" applyBorder="1" applyProtection="1">
      <protection locked="0"/>
    </xf>
    <xf numFmtId="0" fontId="7" fillId="0" borderId="17" xfId="0" applyFont="1" applyBorder="1" applyProtection="1">
      <protection locked="0"/>
    </xf>
    <xf numFmtId="0" fontId="19" fillId="0" borderId="4" xfId="0" applyFont="1" applyBorder="1" applyProtection="1"/>
    <xf numFmtId="0" fontId="19" fillId="0" borderId="9" xfId="0" applyFont="1" applyBorder="1" applyProtection="1"/>
    <xf numFmtId="39" fontId="19" fillId="0" borderId="10" xfId="0" applyNumberFormat="1" applyFont="1" applyBorder="1" applyAlignment="1" applyProtection="1">
      <alignment horizontal="centerContinuous"/>
    </xf>
    <xf numFmtId="39" fontId="7" fillId="0" borderId="10" xfId="0" applyNumberFormat="1" applyFont="1" applyBorder="1" applyAlignment="1" applyProtection="1">
      <alignment horizontal="centerContinuous"/>
    </xf>
    <xf numFmtId="0" fontId="22" fillId="0" borderId="25" xfId="0" applyFont="1" applyBorder="1" applyProtection="1"/>
    <xf numFmtId="0" fontId="7" fillId="0" borderId="34" xfId="0" applyFont="1" applyBorder="1" applyProtection="1"/>
    <xf numFmtId="37" fontId="7" fillId="0" borderId="15" xfId="0" applyNumberFormat="1" applyFont="1" applyBorder="1" applyAlignment="1" applyProtection="1">
      <alignment horizontal="centerContinuous"/>
    </xf>
    <xf numFmtId="5" fontId="7" fillId="0" borderId="17" xfId="0" applyNumberFormat="1" applyFont="1" applyBorder="1" applyAlignment="1" applyProtection="1">
      <alignment horizontal="centerContinuous"/>
      <protection locked="0"/>
    </xf>
    <xf numFmtId="5" fontId="7" fillId="0" borderId="11" xfId="0" applyNumberFormat="1" applyFont="1" applyBorder="1" applyProtection="1">
      <protection locked="0"/>
    </xf>
    <xf numFmtId="5" fontId="7" fillId="9" borderId="4" xfId="0" applyNumberFormat="1" applyFont="1" applyFill="1" applyBorder="1" applyProtection="1"/>
    <xf numFmtId="37" fontId="7" fillId="0" borderId="17" xfId="0" applyNumberFormat="1" applyFont="1" applyBorder="1" applyProtection="1">
      <protection locked="0"/>
    </xf>
    <xf numFmtId="0" fontId="7" fillId="9" borderId="4" xfId="0" applyFont="1" applyFill="1" applyBorder="1" applyAlignment="1" applyProtection="1">
      <alignment horizontal="centerContinuous"/>
    </xf>
    <xf numFmtId="0" fontId="7" fillId="9" borderId="16" xfId="0" applyFont="1" applyFill="1" applyBorder="1" applyProtection="1"/>
    <xf numFmtId="37" fontId="7" fillId="9" borderId="25" xfId="0" applyNumberFormat="1" applyFont="1" applyFill="1" applyBorder="1" applyProtection="1"/>
    <xf numFmtId="37" fontId="7" fillId="9" borderId="21" xfId="0" applyNumberFormat="1" applyFont="1" applyFill="1" applyBorder="1" applyProtection="1"/>
    <xf numFmtId="0" fontId="7" fillId="9" borderId="11" xfId="0" applyFont="1" applyFill="1" applyBorder="1" applyProtection="1"/>
    <xf numFmtId="37" fontId="7" fillId="9" borderId="10" xfId="0" applyNumberFormat="1" applyFont="1" applyFill="1" applyBorder="1" applyProtection="1"/>
    <xf numFmtId="0" fontId="7" fillId="9" borderId="9" xfId="0" applyFont="1" applyFill="1" applyBorder="1" applyProtection="1"/>
    <xf numFmtId="37" fontId="7" fillId="9" borderId="26" xfId="0" applyNumberFormat="1" applyFont="1" applyFill="1" applyBorder="1" applyProtection="1"/>
    <xf numFmtId="37" fontId="7" fillId="0" borderId="11" xfId="0" applyNumberFormat="1" applyFont="1" applyBorder="1" applyProtection="1">
      <protection locked="0"/>
    </xf>
    <xf numFmtId="5" fontId="7" fillId="0" borderId="15" xfId="0" applyNumberFormat="1" applyFont="1" applyBorder="1" applyProtection="1"/>
    <xf numFmtId="5" fontId="7" fillId="9" borderId="4" xfId="0" applyNumberFormat="1" applyFont="1" applyFill="1" applyBorder="1" applyAlignment="1" applyProtection="1">
      <alignment horizontal="centerContinuous"/>
    </xf>
    <xf numFmtId="5" fontId="7" fillId="9" borderId="25" xfId="0" applyNumberFormat="1" applyFont="1" applyFill="1" applyBorder="1" applyProtection="1"/>
    <xf numFmtId="0" fontId="11" fillId="0" borderId="12" xfId="0" applyFont="1" applyBorder="1" applyProtection="1"/>
    <xf numFmtId="0" fontId="11" fillId="0" borderId="13" xfId="0" applyFont="1" applyBorder="1" applyProtection="1"/>
    <xf numFmtId="0" fontId="11" fillId="0" borderId="24" xfId="0" applyFont="1" applyBorder="1" applyProtection="1"/>
    <xf numFmtId="0" fontId="11" fillId="0" borderId="41" xfId="0" applyFont="1" applyBorder="1" applyAlignment="1" applyProtection="1">
      <alignment horizontal="centerContinuous"/>
    </xf>
    <xf numFmtId="0" fontId="11" fillId="0" borderId="42" xfId="0" applyFont="1" applyBorder="1" applyAlignment="1" applyProtection="1">
      <alignment horizontal="centerContinuous"/>
    </xf>
    <xf numFmtId="0" fontId="11" fillId="0" borderId="39" xfId="0" applyFont="1" applyBorder="1" applyAlignment="1" applyProtection="1">
      <alignment horizontal="centerContinuous"/>
    </xf>
    <xf numFmtId="0" fontId="23" fillId="0" borderId="4" xfId="0" applyFont="1" applyBorder="1" applyProtection="1"/>
    <xf numFmtId="0" fontId="23" fillId="0" borderId="0" xfId="0" applyFont="1" applyProtection="1"/>
    <xf numFmtId="0" fontId="23" fillId="0" borderId="5" xfId="0" applyFont="1" applyBorder="1" applyProtection="1"/>
    <xf numFmtId="0" fontId="11" fillId="0" borderId="30" xfId="0" applyFont="1" applyBorder="1" applyAlignment="1" applyProtection="1">
      <alignment horizontal="center"/>
    </xf>
    <xf numFmtId="0" fontId="11" fillId="0" borderId="16" xfId="0" applyFont="1" applyBorder="1" applyAlignment="1" applyProtection="1">
      <alignment horizontal="center"/>
    </xf>
    <xf numFmtId="0" fontId="11" fillId="0" borderId="4" xfId="0" applyFont="1" applyBorder="1" applyAlignment="1" applyProtection="1">
      <alignment horizontal="center"/>
    </xf>
    <xf numFmtId="0" fontId="11" fillId="0" borderId="9" xfId="0" applyFont="1" applyBorder="1" applyAlignment="1" applyProtection="1">
      <alignment horizontal="center"/>
    </xf>
    <xf numFmtId="0" fontId="11" fillId="0" borderId="22" xfId="0" applyFont="1" applyBorder="1" applyAlignment="1" applyProtection="1">
      <alignment horizontal="center"/>
    </xf>
    <xf numFmtId="0" fontId="11" fillId="0" borderId="43" xfId="0" applyFont="1" applyBorder="1" applyAlignment="1" applyProtection="1">
      <alignment horizontal="center"/>
    </xf>
    <xf numFmtId="0" fontId="11" fillId="0" borderId="44" xfId="0" applyFont="1" applyBorder="1" applyProtection="1"/>
    <xf numFmtId="0" fontId="11" fillId="9" borderId="44" xfId="0" applyFont="1" applyFill="1" applyBorder="1" applyProtection="1"/>
    <xf numFmtId="0" fontId="11" fillId="9" borderId="39" xfId="0" applyFont="1" applyFill="1" applyBorder="1" applyProtection="1"/>
    <xf numFmtId="0" fontId="11" fillId="9" borderId="42" xfId="0" applyFont="1" applyFill="1" applyBorder="1" applyProtection="1"/>
    <xf numFmtId="5" fontId="11" fillId="0" borderId="46" xfId="0" applyNumberFormat="1" applyFont="1" applyBorder="1" applyProtection="1"/>
    <xf numFmtId="5" fontId="11" fillId="0" borderId="39" xfId="0" applyNumberFormat="1" applyFont="1" applyBorder="1" applyProtection="1"/>
    <xf numFmtId="5" fontId="11" fillId="0" borderId="43" xfId="0" applyNumberFormat="1" applyFont="1" applyBorder="1" applyProtection="1"/>
    <xf numFmtId="5" fontId="11" fillId="0" borderId="45" xfId="0" applyNumberFormat="1" applyFont="1" applyBorder="1" applyProtection="1"/>
    <xf numFmtId="37" fontId="11" fillId="0" borderId="43" xfId="0" applyNumberFormat="1" applyFont="1" applyBorder="1" applyProtection="1"/>
    <xf numFmtId="37" fontId="11" fillId="0" borderId="45" xfId="0" applyNumberFormat="1" applyFont="1" applyBorder="1" applyProtection="1"/>
    <xf numFmtId="37" fontId="11" fillId="0" borderId="46" xfId="0" applyNumberFormat="1" applyFont="1" applyBorder="1" applyProtection="1"/>
    <xf numFmtId="37" fontId="11" fillId="9" borderId="39" xfId="0" applyNumberFormat="1" applyFont="1" applyFill="1" applyBorder="1" applyProtection="1"/>
    <xf numFmtId="0" fontId="11" fillId="0" borderId="48" xfId="0" applyFont="1" applyBorder="1" applyProtection="1"/>
    <xf numFmtId="0" fontId="11" fillId="0" borderId="49" xfId="0" applyFont="1" applyBorder="1" applyProtection="1"/>
    <xf numFmtId="5" fontId="11" fillId="0" borderId="50" xfId="0" applyNumberFormat="1" applyFont="1" applyBorder="1" applyProtection="1"/>
    <xf numFmtId="0" fontId="11" fillId="0" borderId="37" xfId="0" applyFont="1" applyBorder="1" applyAlignment="1" applyProtection="1">
      <alignment horizontal="center"/>
    </xf>
    <xf numFmtId="37" fontId="11" fillId="0" borderId="31" xfId="0" applyNumberFormat="1" applyFont="1" applyBorder="1" applyProtection="1"/>
    <xf numFmtId="0" fontId="11" fillId="0" borderId="14" xfId="0" applyFont="1" applyBorder="1" applyProtection="1"/>
    <xf numFmtId="0" fontId="11" fillId="0" borderId="41" xfId="0" applyFont="1" applyBorder="1" applyProtection="1"/>
    <xf numFmtId="0" fontId="11" fillId="0" borderId="42" xfId="0" applyFont="1" applyBorder="1" applyProtection="1"/>
    <xf numFmtId="0" fontId="11" fillId="0" borderId="39" xfId="0" applyFont="1" applyBorder="1" applyProtection="1"/>
    <xf numFmtId="5" fontId="11" fillId="0" borderId="51" xfId="0" applyNumberFormat="1" applyFont="1" applyBorder="1" applyProtection="1"/>
    <xf numFmtId="5" fontId="11" fillId="0" borderId="44" xfId="0" applyNumberFormat="1" applyFont="1" applyBorder="1" applyProtection="1"/>
    <xf numFmtId="0" fontId="11" fillId="0" borderId="51" xfId="0" applyFont="1" applyBorder="1" applyAlignment="1" applyProtection="1">
      <alignment horizontal="center"/>
    </xf>
    <xf numFmtId="37" fontId="11" fillId="0" borderId="51" xfId="0" applyNumberFormat="1" applyFont="1" applyBorder="1" applyProtection="1"/>
    <xf numFmtId="37" fontId="11" fillId="0" borderId="44" xfId="0" applyNumberFormat="1" applyFont="1" applyBorder="1" applyProtection="1"/>
    <xf numFmtId="37" fontId="11" fillId="0" borderId="42" xfId="0" applyNumberFormat="1" applyFont="1" applyBorder="1" applyProtection="1"/>
    <xf numFmtId="0" fontId="11" fillId="0" borderId="46" xfId="0" applyFont="1" applyBorder="1" applyProtection="1"/>
    <xf numFmtId="37" fontId="11" fillId="9" borderId="51" xfId="0" applyNumberFormat="1" applyFont="1" applyFill="1" applyBorder="1" applyProtection="1"/>
    <xf numFmtId="5" fontId="11" fillId="0" borderId="52" xfId="0" applyNumberFormat="1" applyFont="1" applyBorder="1" applyProtection="1"/>
    <xf numFmtId="5" fontId="11" fillId="0" borderId="53" xfId="0" applyNumberFormat="1" applyFont="1" applyBorder="1" applyProtection="1"/>
    <xf numFmtId="5" fontId="11" fillId="0" borderId="48" xfId="0" applyNumberFormat="1" applyFont="1" applyBorder="1" applyProtection="1"/>
    <xf numFmtId="0" fontId="11" fillId="0" borderId="53" xfId="0" applyFont="1" applyBorder="1" applyProtection="1"/>
    <xf numFmtId="0" fontId="11" fillId="0" borderId="52" xfId="0" applyFont="1" applyBorder="1" applyAlignment="1" applyProtection="1">
      <alignment horizontal="center"/>
    </xf>
    <xf numFmtId="0" fontId="11" fillId="0" borderId="0" xfId="0" applyFont="1" applyAlignment="1" applyProtection="1">
      <alignment horizontal="right"/>
    </xf>
    <xf numFmtId="0" fontId="11" fillId="0" borderId="18" xfId="0" applyFont="1" applyBorder="1" applyAlignment="1" applyProtection="1">
      <alignment horizontal="center"/>
    </xf>
    <xf numFmtId="0" fontId="11" fillId="0" borderId="20" xfId="0" applyFont="1" applyBorder="1" applyAlignment="1" applyProtection="1">
      <alignment horizontal="center"/>
    </xf>
    <xf numFmtId="0" fontId="11" fillId="9" borderId="21" xfId="0" applyFont="1" applyFill="1" applyBorder="1" applyProtection="1"/>
    <xf numFmtId="0" fontId="11" fillId="9" borderId="10" xfId="0" applyFont="1" applyFill="1" applyBorder="1" applyProtection="1"/>
    <xf numFmtId="0" fontId="11" fillId="9" borderId="11" xfId="0" applyFont="1" applyFill="1" applyBorder="1" applyProtection="1"/>
    <xf numFmtId="5" fontId="11" fillId="0" borderId="16" xfId="0" applyNumberFormat="1" applyFont="1" applyBorder="1" applyProtection="1"/>
    <xf numFmtId="37" fontId="11" fillId="0" borderId="16" xfId="0" applyNumberFormat="1" applyFont="1" applyBorder="1" applyProtection="1"/>
    <xf numFmtId="37" fontId="11" fillId="0" borderId="22" xfId="0" applyNumberFormat="1" applyFont="1" applyBorder="1" applyProtection="1"/>
    <xf numFmtId="0" fontId="11" fillId="0" borderId="23" xfId="0" applyFont="1" applyBorder="1" applyAlignment="1" applyProtection="1">
      <alignment horizontal="center"/>
    </xf>
    <xf numFmtId="0" fontId="11" fillId="0" borderId="1" xfId="0" applyFont="1" applyBorder="1" applyAlignment="1" applyProtection="1">
      <alignment horizontal="center"/>
    </xf>
    <xf numFmtId="0" fontId="11" fillId="9" borderId="38" xfId="0" applyFont="1" applyFill="1" applyBorder="1" applyProtection="1"/>
    <xf numFmtId="0" fontId="11" fillId="9" borderId="1" xfId="0" applyFont="1" applyFill="1" applyBorder="1" applyProtection="1"/>
    <xf numFmtId="5" fontId="11" fillId="0" borderId="37" xfId="0" applyNumberFormat="1" applyFont="1" applyBorder="1" applyProtection="1"/>
    <xf numFmtId="0" fontId="11" fillId="0" borderId="19" xfId="0" applyFont="1" applyBorder="1" applyAlignment="1" applyProtection="1">
      <alignment horizontal="center"/>
    </xf>
    <xf numFmtId="0" fontId="11" fillId="0" borderId="0" xfId="0" applyFont="1" applyAlignment="1" applyProtection="1">
      <alignment horizontal="center"/>
    </xf>
    <xf numFmtId="0" fontId="11" fillId="0" borderId="25" xfId="0" applyFont="1" applyBorder="1" applyAlignment="1" applyProtection="1">
      <alignment horizontal="center"/>
    </xf>
    <xf numFmtId="0" fontId="14" fillId="0" borderId="0" xfId="0" applyFont="1" applyProtection="1"/>
    <xf numFmtId="0" fontId="7" fillId="4" borderId="1" xfId="0" applyFont="1" applyFill="1" applyBorder="1" applyProtection="1"/>
    <xf numFmtId="37" fontId="11" fillId="0" borderId="37" xfId="0" applyNumberFormat="1" applyFont="1" applyBorder="1" applyProtection="1"/>
    <xf numFmtId="0" fontId="7" fillId="4" borderId="16" xfId="0" applyFont="1" applyFill="1" applyBorder="1" applyProtection="1"/>
    <xf numFmtId="0" fontId="14" fillId="0" borderId="19" xfId="0" applyFont="1" applyBorder="1" applyProtection="1"/>
    <xf numFmtId="0" fontId="11" fillId="0" borderId="54" xfId="0" applyFont="1" applyBorder="1" applyProtection="1"/>
    <xf numFmtId="0" fontId="23" fillId="0" borderId="10" xfId="0" applyFont="1" applyBorder="1" applyProtection="1"/>
    <xf numFmtId="0" fontId="7" fillId="4" borderId="4" xfId="0" applyFont="1" applyFill="1" applyBorder="1" applyProtection="1"/>
    <xf numFmtId="0" fontId="11" fillId="9" borderId="34" xfId="0" applyFont="1" applyFill="1" applyBorder="1" applyProtection="1"/>
    <xf numFmtId="0" fontId="11" fillId="9" borderId="22" xfId="0" applyFont="1" applyFill="1" applyBorder="1" applyProtection="1"/>
    <xf numFmtId="0" fontId="11" fillId="9" borderId="51" xfId="0" applyFont="1" applyFill="1" applyBorder="1" applyProtection="1"/>
    <xf numFmtId="37" fontId="11" fillId="0" borderId="32" xfId="0" applyNumberFormat="1" applyFont="1" applyBorder="1" applyProtection="1"/>
    <xf numFmtId="37" fontId="11" fillId="0" borderId="21" xfId="0" applyNumberFormat="1" applyFont="1" applyBorder="1" applyProtection="1"/>
    <xf numFmtId="5" fontId="11" fillId="0" borderId="34" xfId="0" applyNumberFormat="1" applyFont="1" applyBorder="1" applyProtection="1"/>
    <xf numFmtId="37" fontId="11" fillId="0" borderId="0" xfId="0" applyNumberFormat="1" applyFont="1" applyProtection="1"/>
    <xf numFmtId="37" fontId="11" fillId="0" borderId="19" xfId="0" applyNumberFormat="1" applyFont="1" applyBorder="1" applyProtection="1"/>
    <xf numFmtId="5" fontId="11" fillId="0" borderId="38" xfId="0" applyNumberFormat="1" applyFont="1" applyBorder="1" applyProtection="1"/>
    <xf numFmtId="0" fontId="11" fillId="0" borderId="4" xfId="0" applyFont="1" applyBorder="1" applyAlignment="1" applyProtection="1">
      <alignment horizontal="centerContinuous"/>
    </xf>
    <xf numFmtId="0" fontId="12" fillId="0" borderId="5" xfId="0" applyFont="1" applyBorder="1" applyAlignment="1" applyProtection="1">
      <alignment horizontal="centerContinuous"/>
    </xf>
    <xf numFmtId="37" fontId="11" fillId="0" borderId="5" xfId="0" applyNumberFormat="1" applyFont="1" applyBorder="1" applyProtection="1"/>
    <xf numFmtId="5" fontId="11" fillId="0" borderId="19" xfId="0" applyNumberFormat="1" applyFont="1" applyBorder="1" applyProtection="1"/>
    <xf numFmtId="0" fontId="11" fillId="0" borderId="21" xfId="0" applyFont="1" applyBorder="1" applyAlignment="1" applyProtection="1">
      <alignment horizontal="centerContinuous"/>
    </xf>
    <xf numFmtId="0" fontId="11" fillId="0" borderId="26" xfId="0" applyFont="1" applyBorder="1" applyAlignment="1" applyProtection="1">
      <alignment horizontal="centerContinuous"/>
    </xf>
    <xf numFmtId="5" fontId="11" fillId="0" borderId="15" xfId="0" applyNumberFormat="1" applyFont="1" applyBorder="1" applyProtection="1"/>
    <xf numFmtId="5" fontId="11" fillId="0" borderId="5" xfId="0" applyNumberFormat="1" applyFont="1" applyBorder="1" applyProtection="1"/>
    <xf numFmtId="37" fontId="11" fillId="0" borderId="15" xfId="0" applyNumberFormat="1" applyFont="1" applyBorder="1" applyProtection="1"/>
    <xf numFmtId="37" fontId="11" fillId="0" borderId="17" xfId="0" applyNumberFormat="1" applyFont="1" applyBorder="1" applyProtection="1"/>
    <xf numFmtId="37" fontId="11" fillId="0" borderId="11" xfId="0" applyNumberFormat="1" applyFont="1" applyBorder="1" applyProtection="1"/>
    <xf numFmtId="5" fontId="11" fillId="0" borderId="21" xfId="0" applyNumberFormat="1" applyFont="1" applyBorder="1" applyProtection="1"/>
    <xf numFmtId="0" fontId="11" fillId="9" borderId="17" xfId="0" applyFont="1" applyFill="1" applyBorder="1" applyProtection="1"/>
    <xf numFmtId="5" fontId="11" fillId="0" borderId="26" xfId="0" applyNumberFormat="1" applyFont="1" applyBorder="1" applyProtection="1"/>
    <xf numFmtId="5" fontId="11" fillId="0" borderId="11" xfId="0" applyNumberFormat="1" applyFont="1" applyBorder="1" applyProtection="1"/>
    <xf numFmtId="0" fontId="11" fillId="0" borderId="38" xfId="0" applyFont="1" applyBorder="1" applyProtection="1"/>
    <xf numFmtId="5" fontId="11" fillId="0" borderId="35" xfId="0" applyNumberFormat="1" applyFont="1" applyBorder="1" applyProtection="1"/>
    <xf numFmtId="5" fontId="11" fillId="0" borderId="7" xfId="0" applyNumberFormat="1" applyFont="1" applyBorder="1" applyProtection="1"/>
    <xf numFmtId="0" fontId="11" fillId="0" borderId="21" xfId="0" applyFont="1" applyBorder="1" applyAlignment="1" applyProtection="1">
      <alignment horizontal="center"/>
    </xf>
    <xf numFmtId="0" fontId="11" fillId="0" borderId="54" xfId="0" applyFont="1" applyBorder="1" applyAlignment="1" applyProtection="1">
      <alignment horizontal="center"/>
    </xf>
    <xf numFmtId="0" fontId="11" fillId="0" borderId="44" xfId="0" applyFont="1" applyBorder="1" applyAlignment="1" applyProtection="1">
      <alignment horizontal="centerContinuous"/>
    </xf>
    <xf numFmtId="0" fontId="11" fillId="0" borderId="34" xfId="0" applyFont="1" applyBorder="1" applyAlignment="1" applyProtection="1">
      <alignment horizontal="center"/>
    </xf>
    <xf numFmtId="0" fontId="11" fillId="9" borderId="46" xfId="0" applyFont="1" applyFill="1" applyBorder="1" applyProtection="1"/>
    <xf numFmtId="0" fontId="11" fillId="0" borderId="6" xfId="0" applyFont="1" applyBorder="1" applyAlignment="1" applyProtection="1">
      <alignment horizontal="center"/>
    </xf>
    <xf numFmtId="0" fontId="11" fillId="9" borderId="53" xfId="0" applyFont="1" applyFill="1" applyBorder="1" applyProtection="1"/>
    <xf numFmtId="37" fontId="11" fillId="0" borderId="0" xfId="0" applyNumberFormat="1" applyFont="1" applyAlignment="1" applyProtection="1">
      <alignment horizontal="center"/>
    </xf>
    <xf numFmtId="0" fontId="11" fillId="0" borderId="33" xfId="0" applyFont="1" applyBorder="1" applyAlignment="1" applyProtection="1">
      <alignment horizontal="center"/>
    </xf>
    <xf numFmtId="0" fontId="11" fillId="0" borderId="30" xfId="0" applyFont="1" applyBorder="1" applyAlignment="1" applyProtection="1">
      <alignment horizontal="centerContinuous"/>
    </xf>
    <xf numFmtId="0" fontId="11" fillId="0" borderId="31" xfId="0" applyFont="1" applyBorder="1" applyAlignment="1" applyProtection="1">
      <alignment horizontal="centerContinuous"/>
    </xf>
    <xf numFmtId="0" fontId="11" fillId="0" borderId="29" xfId="0" applyFont="1" applyBorder="1" applyAlignment="1" applyProtection="1">
      <alignment horizontal="centerContinuous"/>
    </xf>
    <xf numFmtId="37" fontId="11" fillId="0" borderId="35" xfId="0" applyNumberFormat="1" applyFont="1" applyBorder="1" applyProtection="1"/>
    <xf numFmtId="37" fontId="11" fillId="0" borderId="7" xfId="0" applyNumberFormat="1" applyFont="1" applyBorder="1" applyProtection="1"/>
    <xf numFmtId="37" fontId="11" fillId="10" borderId="19" xfId="0" applyNumberFormat="1" applyFont="1" applyFill="1" applyBorder="1" applyProtection="1"/>
    <xf numFmtId="37" fontId="11" fillId="10" borderId="15" xfId="0" applyNumberFormat="1" applyFont="1" applyFill="1" applyBorder="1" applyProtection="1"/>
    <xf numFmtId="37" fontId="11" fillId="10" borderId="5" xfId="0" applyNumberFormat="1" applyFont="1" applyFill="1" applyBorder="1" applyProtection="1"/>
    <xf numFmtId="37" fontId="11" fillId="10" borderId="4" xfId="0" applyNumberFormat="1" applyFont="1" applyFill="1" applyBorder="1" applyProtection="1"/>
    <xf numFmtId="37" fontId="11" fillId="10" borderId="0" xfId="0" applyNumberFormat="1" applyFont="1" applyFill="1" applyProtection="1"/>
    <xf numFmtId="5" fontId="11" fillId="10" borderId="19" xfId="0" applyNumberFormat="1" applyFont="1" applyFill="1" applyBorder="1" applyProtection="1"/>
    <xf numFmtId="37" fontId="11" fillId="0" borderId="16" xfId="0" applyNumberFormat="1" applyFont="1" applyBorder="1" applyAlignment="1" applyProtection="1">
      <alignment horizontal="center"/>
    </xf>
    <xf numFmtId="7" fontId="11" fillId="0" borderId="15" xfId="0" applyNumberFormat="1" applyFont="1" applyBorder="1" applyProtection="1"/>
    <xf numFmtId="7" fontId="11" fillId="0" borderId="5" xfId="0" applyNumberFormat="1" applyFont="1" applyBorder="1" applyProtection="1"/>
    <xf numFmtId="37" fontId="11" fillId="0" borderId="4" xfId="0" applyNumberFormat="1" applyFont="1" applyBorder="1" applyProtection="1"/>
    <xf numFmtId="39" fontId="11" fillId="0" borderId="15" xfId="0" applyNumberFormat="1" applyFont="1" applyBorder="1" applyProtection="1"/>
    <xf numFmtId="39" fontId="11" fillId="0" borderId="5" xfId="0" applyNumberFormat="1" applyFont="1" applyBorder="1" applyProtection="1"/>
    <xf numFmtId="37" fontId="11" fillId="0" borderId="25" xfId="0" applyNumberFormat="1" applyFont="1" applyBorder="1" applyProtection="1"/>
    <xf numFmtId="37" fontId="11" fillId="0" borderId="41" xfId="0" applyNumberFormat="1" applyFont="1" applyBorder="1" applyProtection="1"/>
    <xf numFmtId="0" fontId="11" fillId="9" borderId="19" xfId="0" applyFont="1" applyFill="1" applyBorder="1" applyProtection="1"/>
    <xf numFmtId="37" fontId="11" fillId="9" borderId="19" xfId="0" applyNumberFormat="1" applyFont="1" applyFill="1" applyBorder="1" applyProtection="1"/>
    <xf numFmtId="37" fontId="11" fillId="9" borderId="15" xfId="0" applyNumberFormat="1" applyFont="1" applyFill="1" applyBorder="1" applyProtection="1"/>
    <xf numFmtId="39" fontId="11" fillId="9" borderId="5" xfId="0" applyNumberFormat="1" applyFont="1" applyFill="1" applyBorder="1" applyProtection="1"/>
    <xf numFmtId="37" fontId="11" fillId="9" borderId="4" xfId="0" applyNumberFormat="1" applyFont="1" applyFill="1" applyBorder="1" applyProtection="1"/>
    <xf numFmtId="37" fontId="11" fillId="9" borderId="0" xfId="0" applyNumberFormat="1" applyFont="1" applyFill="1" applyProtection="1"/>
    <xf numFmtId="39" fontId="11" fillId="10" borderId="5" xfId="0" applyNumberFormat="1" applyFont="1" applyFill="1" applyBorder="1" applyProtection="1"/>
    <xf numFmtId="39" fontId="11" fillId="9" borderId="35" xfId="0" applyNumberFormat="1" applyFont="1" applyFill="1" applyBorder="1" applyProtection="1"/>
    <xf numFmtId="39" fontId="11" fillId="9" borderId="7" xfId="0" applyNumberFormat="1" applyFont="1" applyFill="1" applyBorder="1" applyProtection="1"/>
    <xf numFmtId="0" fontId="11" fillId="9" borderId="6" xfId="0" applyFont="1" applyFill="1" applyBorder="1" applyProtection="1"/>
    <xf numFmtId="0" fontId="11" fillId="0" borderId="33" xfId="0" applyFont="1" applyBorder="1" applyProtection="1"/>
    <xf numFmtId="0" fontId="11" fillId="0" borderId="23" xfId="0" applyFont="1" applyBorder="1" applyProtection="1"/>
    <xf numFmtId="5" fontId="11" fillId="0" borderId="0" xfId="0" applyNumberFormat="1" applyFont="1" applyAlignment="1" applyProtection="1">
      <alignment horizontal="centerContinuous"/>
    </xf>
    <xf numFmtId="0" fontId="11" fillId="0" borderId="27" xfId="0" applyFont="1" applyBorder="1" applyAlignment="1" applyProtection="1">
      <alignment horizontal="centerContinuous"/>
    </xf>
    <xf numFmtId="0" fontId="14" fillId="0" borderId="31" xfId="0" applyFont="1" applyBorder="1" applyProtection="1"/>
    <xf numFmtId="5" fontId="11" fillId="0" borderId="25" xfId="0" applyNumberFormat="1" applyFont="1" applyBorder="1" applyProtection="1"/>
    <xf numFmtId="0" fontId="11" fillId="9" borderId="54" xfId="0" applyFont="1" applyFill="1" applyBorder="1" applyProtection="1"/>
    <xf numFmtId="5" fontId="11" fillId="9" borderId="53" xfId="0" applyNumberFormat="1" applyFont="1" applyFill="1" applyBorder="1" applyProtection="1"/>
    <xf numFmtId="0" fontId="11" fillId="0" borderId="37" xfId="0" applyFont="1" applyBorder="1" applyProtection="1"/>
    <xf numFmtId="0" fontId="11" fillId="0" borderId="8" xfId="0" applyFont="1" applyBorder="1" applyAlignment="1" applyProtection="1">
      <alignment horizontal="centerContinuous"/>
    </xf>
    <xf numFmtId="0" fontId="11" fillId="0" borderId="2" xfId="0" applyFont="1" applyBorder="1" applyAlignment="1" applyProtection="1">
      <alignment horizontal="centerContinuous"/>
    </xf>
    <xf numFmtId="0" fontId="11" fillId="0" borderId="3" xfId="0" applyFont="1" applyBorder="1" applyAlignment="1" applyProtection="1">
      <alignment horizontal="centerContinuous"/>
    </xf>
    <xf numFmtId="0" fontId="24" fillId="0" borderId="5" xfId="0" applyFont="1" applyBorder="1" applyProtection="1"/>
    <xf numFmtId="0" fontId="11" fillId="0" borderId="55" xfId="0" applyFont="1" applyBorder="1" applyAlignment="1" applyProtection="1">
      <alignment horizontal="center"/>
    </xf>
    <xf numFmtId="0" fontId="11" fillId="0" borderId="56" xfId="0" applyFont="1" applyBorder="1" applyAlignment="1" applyProtection="1">
      <alignment horizontal="center"/>
    </xf>
    <xf numFmtId="0" fontId="11" fillId="10" borderId="27" xfId="0" applyFont="1" applyFill="1" applyBorder="1" applyProtection="1"/>
    <xf numFmtId="0" fontId="11" fillId="10" borderId="29" xfId="0" applyFont="1" applyFill="1" applyBorder="1" applyProtection="1"/>
    <xf numFmtId="0" fontId="11" fillId="10" borderId="33" xfId="0" applyFont="1" applyFill="1" applyBorder="1" applyProtection="1"/>
    <xf numFmtId="0" fontId="11" fillId="10" borderId="31" xfId="0" applyFont="1" applyFill="1" applyBorder="1" applyProtection="1"/>
    <xf numFmtId="0" fontId="11" fillId="10" borderId="28" xfId="0" applyFont="1" applyFill="1" applyBorder="1" applyProtection="1"/>
    <xf numFmtId="0" fontId="11" fillId="10" borderId="25" xfId="0" applyFont="1" applyFill="1" applyBorder="1" applyProtection="1"/>
    <xf numFmtId="0" fontId="11" fillId="10" borderId="5" xfId="0" applyFont="1" applyFill="1" applyBorder="1" applyProtection="1"/>
    <xf numFmtId="0" fontId="11" fillId="10" borderId="18" xfId="0" applyFont="1" applyFill="1" applyBorder="1" applyProtection="1"/>
    <xf numFmtId="0" fontId="11" fillId="10" borderId="15" xfId="0" applyFont="1" applyFill="1" applyBorder="1" applyProtection="1"/>
    <xf numFmtId="0" fontId="11" fillId="0" borderId="16" xfId="0" applyFont="1" applyBorder="1" applyAlignment="1" applyProtection="1">
      <alignment horizontal="centerContinuous"/>
    </xf>
    <xf numFmtId="5" fontId="11" fillId="0" borderId="22" xfId="0" applyNumberFormat="1" applyFont="1" applyBorder="1" applyProtection="1"/>
    <xf numFmtId="5" fontId="11" fillId="9" borderId="16" xfId="0" applyNumberFormat="1" applyFont="1" applyFill="1" applyBorder="1" applyProtection="1"/>
    <xf numFmtId="0" fontId="11" fillId="11" borderId="16" xfId="0" applyFont="1" applyFill="1" applyBorder="1" applyProtection="1"/>
    <xf numFmtId="0" fontId="11" fillId="11" borderId="22" xfId="0" applyFont="1" applyFill="1" applyBorder="1" applyProtection="1"/>
    <xf numFmtId="37" fontId="11" fillId="4" borderId="22" xfId="0" applyNumberFormat="1" applyFont="1" applyFill="1" applyBorder="1" applyProtection="1"/>
    <xf numFmtId="0" fontId="11" fillId="0" borderId="10" xfId="0" applyFont="1" applyBorder="1" applyAlignment="1" applyProtection="1">
      <alignment horizontal="left"/>
    </xf>
    <xf numFmtId="37" fontId="11" fillId="9" borderId="22" xfId="0" applyNumberFormat="1" applyFont="1" applyFill="1" applyBorder="1" applyProtection="1"/>
    <xf numFmtId="0" fontId="11" fillId="0" borderId="0" xfId="0" applyFont="1" applyAlignment="1" applyProtection="1">
      <alignment horizontal="left"/>
    </xf>
    <xf numFmtId="0" fontId="11" fillId="0" borderId="1" xfId="0" applyFont="1" applyBorder="1" applyAlignment="1" applyProtection="1">
      <alignment horizontal="left"/>
    </xf>
    <xf numFmtId="0" fontId="11" fillId="0" borderId="8" xfId="0" applyFont="1" applyBorder="1" applyAlignment="1" applyProtection="1">
      <alignment horizontal="center"/>
    </xf>
    <xf numFmtId="0" fontId="11" fillId="0" borderId="22" xfId="0" applyFont="1" applyBorder="1" applyAlignment="1" applyProtection="1">
      <alignment horizontal="centerContinuous"/>
    </xf>
    <xf numFmtId="0" fontId="24" fillId="0" borderId="4" xfId="0" applyFont="1" applyBorder="1" applyProtection="1"/>
    <xf numFmtId="5" fontId="11" fillId="0" borderId="4" xfId="0" applyNumberFormat="1" applyFont="1" applyBorder="1" applyProtection="1"/>
    <xf numFmtId="5" fontId="14" fillId="0" borderId="16" xfId="0" applyNumberFormat="1" applyFont="1" applyBorder="1" applyProtection="1"/>
    <xf numFmtId="0" fontId="10" fillId="0" borderId="0" xfId="0" applyFont="1" applyAlignment="1" applyProtection="1">
      <alignment horizontal="left"/>
    </xf>
    <xf numFmtId="0" fontId="10" fillId="0" borderId="0" xfId="0" applyFont="1" applyAlignment="1" applyProtection="1">
      <alignment horizontal="centerContinuous"/>
    </xf>
    <xf numFmtId="0" fontId="11" fillId="0" borderId="5" xfId="0" applyFont="1" applyBorder="1" applyAlignment="1" applyProtection="1">
      <alignment horizontal="center"/>
    </xf>
    <xf numFmtId="5" fontId="11" fillId="0" borderId="0" xfId="0" applyNumberFormat="1" applyFont="1" applyProtection="1"/>
    <xf numFmtId="37" fontId="15" fillId="0" borderId="4" xfId="0" applyNumberFormat="1" applyFont="1" applyBorder="1" applyAlignment="1" applyProtection="1">
      <alignment horizontal="centerContinuous"/>
    </xf>
    <xf numFmtId="37" fontId="11" fillId="0" borderId="0" xfId="0" applyNumberFormat="1" applyFont="1" applyAlignment="1" applyProtection="1">
      <alignment horizontal="centerContinuous"/>
    </xf>
    <xf numFmtId="5" fontId="11" fillId="0" borderId="6" xfId="0" applyNumberFormat="1" applyFont="1" applyBorder="1" applyProtection="1"/>
    <xf numFmtId="5" fontId="11" fillId="0" borderId="1" xfId="0" applyNumberFormat="1" applyFont="1" applyBorder="1" applyProtection="1"/>
    <xf numFmtId="0" fontId="11" fillId="0" borderId="7" xfId="0" applyFont="1" applyBorder="1" applyAlignment="1" applyProtection="1">
      <alignment horizontal="center"/>
    </xf>
    <xf numFmtId="0" fontId="11" fillId="0" borderId="14" xfId="0" applyFont="1" applyBorder="1" applyAlignment="1" applyProtection="1">
      <alignment horizontal="center"/>
    </xf>
    <xf numFmtId="0" fontId="17" fillId="0" borderId="41" xfId="0" applyFont="1" applyBorder="1" applyAlignment="1" applyProtection="1">
      <alignment horizontal="centerContinuous"/>
    </xf>
    <xf numFmtId="0" fontId="11" fillId="0" borderId="25" xfId="0" applyFont="1" applyBorder="1" applyAlignment="1" applyProtection="1">
      <alignment horizontal="centerContinuous"/>
    </xf>
    <xf numFmtId="0" fontId="11" fillId="0" borderId="15" xfId="0" applyFont="1" applyBorder="1" applyAlignment="1" applyProtection="1">
      <alignment horizontal="centerContinuous"/>
    </xf>
    <xf numFmtId="0" fontId="11" fillId="0" borderId="26" xfId="0" applyFont="1" applyBorder="1" applyAlignment="1" applyProtection="1">
      <alignment horizontal="center"/>
    </xf>
    <xf numFmtId="37" fontId="11" fillId="11" borderId="10" xfId="0" applyNumberFormat="1" applyFont="1" applyFill="1" applyBorder="1" applyProtection="1"/>
    <xf numFmtId="0" fontId="11" fillId="11" borderId="10" xfId="0" applyFont="1" applyFill="1" applyBorder="1" applyProtection="1"/>
    <xf numFmtId="37" fontId="11" fillId="11" borderId="11" xfId="0" applyNumberFormat="1" applyFont="1" applyFill="1" applyBorder="1" applyProtection="1"/>
    <xf numFmtId="37" fontId="11" fillId="11" borderId="9" xfId="0" applyNumberFormat="1" applyFont="1" applyFill="1" applyBorder="1" applyProtection="1"/>
    <xf numFmtId="0" fontId="11" fillId="11" borderId="21" xfId="0" applyFont="1" applyFill="1" applyBorder="1" applyProtection="1"/>
    <xf numFmtId="0" fontId="11" fillId="4" borderId="19" xfId="0" applyFont="1" applyFill="1" applyBorder="1" applyProtection="1"/>
    <xf numFmtId="0" fontId="11" fillId="4" borderId="0" xfId="0" applyFont="1" applyFill="1" applyProtection="1"/>
    <xf numFmtId="37" fontId="7" fillId="4" borderId="5" xfId="0" applyNumberFormat="1" applyFont="1" applyFill="1" applyBorder="1" applyProtection="1"/>
    <xf numFmtId="0" fontId="11" fillId="0" borderId="25" xfId="0" applyFont="1" applyBorder="1" applyAlignment="1" applyProtection="1">
      <alignment horizontal="left"/>
    </xf>
    <xf numFmtId="5" fontId="11" fillId="0" borderId="41" xfId="0" applyNumberFormat="1" applyFont="1" applyBorder="1" applyProtection="1"/>
    <xf numFmtId="0" fontId="11" fillId="0" borderId="44" xfId="0" applyFont="1" applyBorder="1"/>
    <xf numFmtId="37" fontId="11" fillId="11" borderId="0" xfId="0" applyNumberFormat="1" applyFont="1" applyFill="1" applyProtection="1"/>
    <xf numFmtId="0" fontId="11" fillId="11" borderId="0" xfId="0" applyFont="1" applyFill="1" applyProtection="1"/>
    <xf numFmtId="37" fontId="11" fillId="11" borderId="5" xfId="0" applyNumberFormat="1" applyFont="1" applyFill="1" applyBorder="1" applyProtection="1"/>
    <xf numFmtId="37" fontId="11" fillId="11" borderId="4" xfId="0" applyNumberFormat="1" applyFont="1" applyFill="1" applyBorder="1" applyProtection="1"/>
    <xf numFmtId="0" fontId="11" fillId="11" borderId="19" xfId="0" applyFont="1" applyFill="1" applyBorder="1" applyProtection="1"/>
    <xf numFmtId="0" fontId="11" fillId="0" borderId="19" xfId="0" applyFont="1" applyBorder="1"/>
    <xf numFmtId="5" fontId="7" fillId="4" borderId="5" xfId="0" applyNumberFormat="1" applyFont="1" applyFill="1" applyBorder="1" applyProtection="1"/>
    <xf numFmtId="5" fontId="11" fillId="0" borderId="36" xfId="0" applyNumberFormat="1" applyFont="1" applyBorder="1" applyProtection="1"/>
    <xf numFmtId="0" fontId="11" fillId="0" borderId="35" xfId="0" applyFont="1" applyBorder="1" applyProtection="1"/>
    <xf numFmtId="5" fontId="11" fillId="0" borderId="54" xfId="0" applyNumberFormat="1" applyFont="1" applyBorder="1" applyProtection="1"/>
    <xf numFmtId="37" fontId="11" fillId="11" borderId="21" xfId="0" applyNumberFormat="1" applyFont="1" applyFill="1" applyBorder="1" applyProtection="1"/>
    <xf numFmtId="37" fontId="11" fillId="11" borderId="26" xfId="0" applyNumberFormat="1" applyFont="1" applyFill="1" applyBorder="1" applyProtection="1"/>
    <xf numFmtId="37" fontId="11" fillId="11" borderId="44" xfId="0" applyNumberFormat="1" applyFont="1" applyFill="1" applyBorder="1" applyProtection="1"/>
    <xf numFmtId="37" fontId="11" fillId="11" borderId="42" xfId="0" applyNumberFormat="1" applyFont="1" applyFill="1" applyBorder="1" applyProtection="1"/>
    <xf numFmtId="37" fontId="11" fillId="11" borderId="39" xfId="0" applyNumberFormat="1" applyFont="1" applyFill="1" applyBorder="1" applyProtection="1"/>
    <xf numFmtId="37" fontId="11" fillId="11" borderId="41" xfId="0" applyNumberFormat="1" applyFont="1" applyFill="1" applyBorder="1" applyProtection="1"/>
    <xf numFmtId="0" fontId="11" fillId="11" borderId="42" xfId="0" applyFont="1" applyFill="1" applyBorder="1"/>
    <xf numFmtId="37" fontId="11" fillId="11" borderId="32" xfId="0" applyNumberFormat="1" applyFont="1" applyFill="1" applyBorder="1" applyProtection="1"/>
    <xf numFmtId="37" fontId="11" fillId="11" borderId="31" xfId="0" applyNumberFormat="1" applyFont="1" applyFill="1" applyBorder="1" applyProtection="1"/>
    <xf numFmtId="37" fontId="11" fillId="11" borderId="29" xfId="0" applyNumberFormat="1" applyFont="1" applyFill="1" applyBorder="1" applyProtection="1"/>
    <xf numFmtId="37" fontId="11" fillId="11" borderId="30" xfId="0" applyNumberFormat="1" applyFont="1" applyFill="1" applyBorder="1" applyProtection="1"/>
    <xf numFmtId="0" fontId="11" fillId="11" borderId="31" xfId="0" applyFont="1" applyFill="1" applyBorder="1"/>
    <xf numFmtId="37" fontId="11" fillId="11" borderId="27" xfId="0" applyNumberFormat="1" applyFont="1" applyFill="1" applyBorder="1" applyProtection="1"/>
    <xf numFmtId="0" fontId="11" fillId="11" borderId="10" xfId="0" applyFont="1" applyFill="1" applyBorder="1"/>
    <xf numFmtId="0" fontId="11" fillId="0" borderId="11" xfId="0" applyFont="1" applyBorder="1" applyAlignment="1" applyProtection="1">
      <alignment horizontal="centerContinuous"/>
    </xf>
    <xf numFmtId="37" fontId="11" fillId="4" borderId="4" xfId="0" applyNumberFormat="1" applyFont="1" applyFill="1" applyBorder="1" applyAlignment="1" applyProtection="1">
      <alignment horizontal="center"/>
    </xf>
    <xf numFmtId="37" fontId="11" fillId="4" borderId="0" xfId="0" applyNumberFormat="1" applyFont="1" applyFill="1" applyAlignment="1" applyProtection="1">
      <alignment horizontal="centerContinuous"/>
    </xf>
    <xf numFmtId="37" fontId="11" fillId="4" borderId="5" xfId="0" applyNumberFormat="1" applyFont="1" applyFill="1" applyBorder="1" applyAlignment="1" applyProtection="1">
      <alignment horizontal="centerContinuous"/>
    </xf>
    <xf numFmtId="37" fontId="11" fillId="4" borderId="4" xfId="0" applyNumberFormat="1" applyFont="1" applyFill="1" applyBorder="1" applyAlignment="1" applyProtection="1">
      <alignment horizontal="centerContinuous"/>
    </xf>
    <xf numFmtId="37" fontId="11" fillId="4" borderId="5" xfId="0" applyNumberFormat="1" applyFont="1" applyFill="1" applyBorder="1" applyAlignment="1" applyProtection="1">
      <alignment horizontal="center"/>
    </xf>
    <xf numFmtId="37" fontId="11" fillId="4" borderId="5" xfId="0" applyNumberFormat="1" applyFont="1" applyFill="1" applyBorder="1" applyProtection="1"/>
    <xf numFmtId="37" fontId="11" fillId="4" borderId="4" xfId="0" applyNumberFormat="1" applyFont="1" applyFill="1" applyBorder="1" applyProtection="1"/>
    <xf numFmtId="37" fontId="11" fillId="4" borderId="0" xfId="0" applyNumberFormat="1" applyFont="1" applyFill="1" applyAlignment="1" applyProtection="1">
      <alignment horizontal="center"/>
    </xf>
    <xf numFmtId="37" fontId="11" fillId="4" borderId="6" xfId="0" applyNumberFormat="1" applyFont="1" applyFill="1" applyBorder="1" applyProtection="1"/>
    <xf numFmtId="37" fontId="11" fillId="4" borderId="1" xfId="0" applyNumberFormat="1" applyFont="1" applyFill="1" applyBorder="1" applyProtection="1"/>
    <xf numFmtId="37" fontId="11" fillId="4" borderId="7" xfId="0" applyNumberFormat="1" applyFont="1" applyFill="1" applyBorder="1" applyProtection="1"/>
    <xf numFmtId="5" fontId="11" fillId="0" borderId="20" xfId="0" applyNumberFormat="1" applyFont="1" applyBorder="1" applyProtection="1"/>
    <xf numFmtId="0" fontId="11" fillId="0" borderId="10" xfId="0" applyFont="1" applyBorder="1"/>
    <xf numFmtId="0" fontId="11" fillId="0" borderId="17" xfId="0" applyFont="1" applyBorder="1"/>
    <xf numFmtId="5" fontId="11" fillId="0" borderId="10" xfId="0" applyNumberFormat="1" applyFont="1" applyBorder="1" applyProtection="1"/>
    <xf numFmtId="5" fontId="11" fillId="0" borderId="17" xfId="0" applyNumberFormat="1" applyFont="1" applyBorder="1" applyProtection="1"/>
    <xf numFmtId="37" fontId="11" fillId="0" borderId="26" xfId="0" applyNumberFormat="1" applyFont="1" applyBorder="1" applyProtection="1"/>
    <xf numFmtId="37" fontId="11" fillId="0" borderId="10" xfId="0" applyNumberFormat="1" applyFont="1" applyBorder="1" applyProtection="1"/>
    <xf numFmtId="5" fontId="11" fillId="11" borderId="32" xfId="0" applyNumberFormat="1" applyFont="1" applyFill="1" applyBorder="1" applyProtection="1"/>
    <xf numFmtId="5" fontId="11" fillId="11" borderId="31" xfId="0" applyNumberFormat="1" applyFont="1" applyFill="1" applyBorder="1" applyProtection="1"/>
    <xf numFmtId="5" fontId="11" fillId="11" borderId="29" xfId="0" applyNumberFormat="1" applyFont="1" applyFill="1" applyBorder="1" applyProtection="1"/>
    <xf numFmtId="5" fontId="11" fillId="11" borderId="30" xfId="0" applyNumberFormat="1" applyFont="1" applyFill="1" applyBorder="1" applyProtection="1"/>
    <xf numFmtId="5" fontId="11" fillId="11" borderId="27" xfId="0" applyNumberFormat="1" applyFont="1" applyFill="1" applyBorder="1" applyProtection="1"/>
    <xf numFmtId="37" fontId="11" fillId="0" borderId="5" xfId="0" applyNumberFormat="1" applyFont="1" applyBorder="1" applyAlignment="1" applyProtection="1">
      <alignment horizontal="centerContinuous"/>
    </xf>
    <xf numFmtId="37" fontId="11" fillId="0" borderId="4" xfId="0" applyNumberFormat="1" applyFont="1" applyBorder="1" applyAlignment="1" applyProtection="1">
      <alignment horizontal="centerContinuous"/>
    </xf>
    <xf numFmtId="37" fontId="11" fillId="0" borderId="6" xfId="0" applyNumberFormat="1" applyFont="1" applyBorder="1" applyProtection="1"/>
    <xf numFmtId="37" fontId="11" fillId="0" borderId="1" xfId="0" applyNumberFormat="1" applyFont="1" applyBorder="1" applyProtection="1"/>
    <xf numFmtId="5" fontId="11" fillId="0" borderId="9" xfId="0" applyNumberFormat="1" applyFont="1" applyBorder="1" applyProtection="1"/>
    <xf numFmtId="37" fontId="11" fillId="0" borderId="9" xfId="0" applyNumberFormat="1" applyFont="1" applyBorder="1" applyProtection="1"/>
    <xf numFmtId="5" fontId="11" fillId="11" borderId="45" xfId="0" applyNumberFormat="1" applyFont="1" applyFill="1" applyBorder="1" applyProtection="1"/>
    <xf numFmtId="0" fontId="11" fillId="0" borderId="21" xfId="0" applyFont="1" applyBorder="1"/>
    <xf numFmtId="0" fontId="25" fillId="0" borderId="0" xfId="0" applyFont="1" applyProtection="1"/>
    <xf numFmtId="0" fontId="11" fillId="0" borderId="48" xfId="0" applyFont="1" applyBorder="1"/>
    <xf numFmtId="37" fontId="11" fillId="0" borderId="48" xfId="0" applyNumberFormat="1" applyFont="1" applyBorder="1" applyProtection="1"/>
    <xf numFmtId="37" fontId="11" fillId="0" borderId="52" xfId="0" applyNumberFormat="1" applyFont="1" applyBorder="1" applyProtection="1"/>
    <xf numFmtId="37" fontId="11" fillId="0" borderId="54" xfId="0" applyNumberFormat="1" applyFont="1" applyBorder="1" applyProtection="1"/>
    <xf numFmtId="37" fontId="11" fillId="0" borderId="50" xfId="0" applyNumberFormat="1" applyFont="1" applyBorder="1" applyProtection="1"/>
    <xf numFmtId="0" fontId="7" fillId="0" borderId="14" xfId="0" applyFont="1" applyBorder="1" applyAlignment="1" applyProtection="1">
      <alignment horizontal="center"/>
    </xf>
    <xf numFmtId="0" fontId="7" fillId="0" borderId="24" xfId="0" applyFont="1" applyBorder="1" applyAlignment="1" applyProtection="1">
      <alignment horizontal="left"/>
    </xf>
    <xf numFmtId="0" fontId="7" fillId="0" borderId="41" xfId="0" applyFont="1" applyBorder="1" applyAlignment="1" applyProtection="1">
      <alignment horizontal="centerContinuous"/>
    </xf>
    <xf numFmtId="0" fontId="7" fillId="0" borderId="42" xfId="0" applyFont="1" applyBorder="1" applyAlignment="1" applyProtection="1">
      <alignment horizontal="centerContinuous"/>
    </xf>
    <xf numFmtId="0" fontId="7" fillId="0" borderId="39" xfId="0" applyFont="1" applyBorder="1" applyAlignment="1" applyProtection="1">
      <alignment horizontal="centerContinuous"/>
    </xf>
    <xf numFmtId="0" fontId="7" fillId="0" borderId="30" xfId="0" applyFont="1" applyBorder="1" applyProtection="1"/>
    <xf numFmtId="0" fontId="7" fillId="0" borderId="31" xfId="0" applyFont="1" applyBorder="1" applyProtection="1"/>
    <xf numFmtId="0" fontId="26" fillId="0" borderId="0" xfId="0" applyFont="1" applyProtection="1"/>
    <xf numFmtId="0" fontId="26" fillId="0" borderId="4" xfId="0" applyFont="1" applyBorder="1" applyProtection="1"/>
    <xf numFmtId="0" fontId="7" fillId="0" borderId="44" xfId="0" applyFont="1" applyBorder="1" applyAlignment="1" applyProtection="1">
      <alignment horizontal="centerContinuous"/>
    </xf>
    <xf numFmtId="0" fontId="7" fillId="0" borderId="41" xfId="0" applyFont="1" applyBorder="1" applyProtection="1"/>
    <xf numFmtId="0" fontId="7" fillId="0" borderId="44" xfId="0" applyFont="1" applyBorder="1" applyProtection="1"/>
    <xf numFmtId="0" fontId="7" fillId="0" borderId="45" xfId="0" applyFont="1" applyBorder="1" applyProtection="1"/>
    <xf numFmtId="5" fontId="7" fillId="12" borderId="44" xfId="0" applyNumberFormat="1" applyFont="1" applyFill="1" applyBorder="1" applyProtection="1"/>
    <xf numFmtId="5" fontId="7" fillId="12" borderId="51" xfId="0" applyNumberFormat="1" applyFont="1" applyFill="1" applyBorder="1" applyProtection="1"/>
    <xf numFmtId="37" fontId="7" fillId="12" borderId="41" xfId="0" applyNumberFormat="1" applyFont="1" applyFill="1" applyBorder="1" applyProtection="1"/>
    <xf numFmtId="37" fontId="7" fillId="12" borderId="44" xfId="0" applyNumberFormat="1" applyFont="1" applyFill="1" applyBorder="1" applyProtection="1"/>
    <xf numFmtId="5" fontId="7" fillId="0" borderId="44" xfId="0" applyNumberFormat="1" applyFont="1" applyBorder="1" applyProtection="1"/>
    <xf numFmtId="37" fontId="7" fillId="0" borderId="41" xfId="0" applyNumberFormat="1" applyFont="1" applyBorder="1" applyProtection="1"/>
    <xf numFmtId="37" fontId="7" fillId="0" borderId="44" xfId="0" applyNumberFormat="1" applyFont="1" applyBorder="1" applyProtection="1"/>
    <xf numFmtId="37" fontId="7" fillId="12" borderId="51" xfId="0" applyNumberFormat="1" applyFont="1" applyFill="1" applyBorder="1" applyProtection="1"/>
    <xf numFmtId="37" fontId="7" fillId="0" borderId="51" xfId="0" applyNumberFormat="1" applyFont="1" applyBorder="1" applyProtection="1"/>
    <xf numFmtId="0" fontId="7" fillId="4" borderId="0" xfId="0" applyFont="1" applyFill="1" applyProtection="1"/>
    <xf numFmtId="0" fontId="7" fillId="4" borderId="5" xfId="0" applyFont="1" applyFill="1" applyBorder="1" applyProtection="1"/>
    <xf numFmtId="0" fontId="10" fillId="0" borderId="0" xfId="0" applyFont="1" applyProtection="1"/>
    <xf numFmtId="0" fontId="16" fillId="0" borderId="0" xfId="0" applyFont="1" applyProtection="1"/>
    <xf numFmtId="0" fontId="16" fillId="0" borderId="0" xfId="0" applyFont="1" applyAlignment="1" applyProtection="1">
      <alignment horizontal="right"/>
    </xf>
    <xf numFmtId="0" fontId="16" fillId="0" borderId="0" xfId="0" applyFont="1" applyAlignment="1" applyProtection="1">
      <alignment horizontal="centerContinuous"/>
    </xf>
    <xf numFmtId="0" fontId="17" fillId="0" borderId="10" xfId="0" applyFont="1" applyBorder="1" applyProtection="1"/>
    <xf numFmtId="0" fontId="11" fillId="0" borderId="32" xfId="0" applyFont="1" applyBorder="1" applyAlignment="1" applyProtection="1">
      <alignment horizontal="centerContinuous"/>
    </xf>
    <xf numFmtId="0" fontId="11" fillId="10" borderId="26" xfId="0" applyFont="1" applyFill="1" applyBorder="1" applyProtection="1"/>
    <xf numFmtId="0" fontId="11" fillId="10" borderId="10" xfId="0" applyFont="1" applyFill="1" applyBorder="1" applyProtection="1"/>
    <xf numFmtId="0" fontId="11" fillId="10" borderId="21" xfId="0" applyFont="1" applyFill="1" applyBorder="1" applyProtection="1"/>
    <xf numFmtId="0" fontId="11" fillId="10" borderId="22" xfId="0" applyFont="1" applyFill="1" applyBorder="1" applyProtection="1"/>
    <xf numFmtId="0" fontId="11" fillId="0" borderId="38" xfId="0" applyFont="1" applyBorder="1" applyAlignment="1" applyProtection="1">
      <alignment horizontal="centerContinuous"/>
    </xf>
    <xf numFmtId="0" fontId="11" fillId="0" borderId="36" xfId="0" applyFont="1" applyBorder="1" applyAlignment="1" applyProtection="1">
      <alignment horizontal="centerContinuous"/>
    </xf>
    <xf numFmtId="0" fontId="11" fillId="10" borderId="36" xfId="0" applyFont="1" applyFill="1" applyBorder="1" applyProtection="1"/>
    <xf numFmtId="0" fontId="11" fillId="10" borderId="1" xfId="0" applyFont="1" applyFill="1" applyBorder="1" applyProtection="1"/>
    <xf numFmtId="0" fontId="11" fillId="10" borderId="38" xfId="0" applyFont="1" applyFill="1" applyBorder="1" applyProtection="1"/>
    <xf numFmtId="0" fontId="11" fillId="10" borderId="37" xfId="0" applyFont="1" applyFill="1" applyBorder="1" applyProtection="1"/>
    <xf numFmtId="37" fontId="11" fillId="0" borderId="23" xfId="0" applyNumberFormat="1" applyFont="1" applyBorder="1" applyProtection="1"/>
    <xf numFmtId="0" fontId="8" fillId="0" borderId="0" xfId="0" applyFont="1" applyProtection="1">
      <protection locked="0"/>
    </xf>
    <xf numFmtId="0" fontId="8" fillId="0" borderId="16" xfId="0" applyFont="1" applyBorder="1" applyProtection="1">
      <protection locked="0"/>
    </xf>
    <xf numFmtId="0" fontId="11" fillId="0" borderId="11" xfId="0" applyFont="1" applyBorder="1" applyAlignment="1" applyProtection="1">
      <alignment horizontal="center"/>
    </xf>
    <xf numFmtId="0" fontId="17" fillId="0" borderId="4" xfId="0" applyFont="1" applyBorder="1" applyAlignment="1" applyProtection="1">
      <alignment horizontal="center"/>
    </xf>
    <xf numFmtId="0" fontId="11" fillId="0" borderId="1" xfId="0" applyFont="1" applyBorder="1" applyAlignment="1" applyProtection="1">
      <alignment horizontal="centerContinuous"/>
    </xf>
    <xf numFmtId="0" fontId="11" fillId="0" borderId="7" xfId="0" applyFont="1" applyBorder="1" applyAlignment="1" applyProtection="1">
      <alignment horizontal="centerContinuous"/>
    </xf>
    <xf numFmtId="0" fontId="11" fillId="0" borderId="27" xfId="0" applyFont="1" applyBorder="1" applyAlignment="1" applyProtection="1">
      <alignment horizontal="center"/>
    </xf>
    <xf numFmtId="37" fontId="7" fillId="4" borderId="16" xfId="0" applyNumberFormat="1" applyFont="1" applyFill="1" applyBorder="1" applyProtection="1"/>
    <xf numFmtId="37" fontId="7" fillId="4" borderId="51" xfId="0" applyNumberFormat="1" applyFont="1" applyFill="1" applyBorder="1" applyProtection="1"/>
    <xf numFmtId="0" fontId="11" fillId="0" borderId="53" xfId="0" applyFont="1" applyBorder="1" applyAlignment="1" applyProtection="1">
      <alignment horizontal="center"/>
    </xf>
    <xf numFmtId="0" fontId="12" fillId="0" borderId="41" xfId="0" applyFont="1" applyBorder="1" applyAlignment="1" applyProtection="1">
      <alignment horizontal="centerContinuous"/>
    </xf>
    <xf numFmtId="0" fontId="12" fillId="0" borderId="42" xfId="0" applyFont="1" applyBorder="1" applyAlignment="1" applyProtection="1">
      <alignment horizontal="centerContinuous"/>
    </xf>
    <xf numFmtId="0" fontId="7" fillId="4" borderId="2" xfId="0" applyFont="1" applyFill="1" applyBorder="1" applyProtection="1"/>
    <xf numFmtId="0" fontId="20" fillId="4" borderId="41" xfId="0" applyFont="1" applyFill="1" applyBorder="1" applyAlignment="1" applyProtection="1">
      <alignment horizontal="centerContinuous"/>
    </xf>
    <xf numFmtId="0" fontId="7" fillId="4" borderId="51" xfId="0" applyFont="1" applyFill="1" applyBorder="1" applyAlignment="1" applyProtection="1">
      <alignment horizontal="centerContinuous"/>
    </xf>
    <xf numFmtId="0" fontId="20" fillId="4" borderId="4" xfId="0" applyFont="1" applyFill="1" applyBorder="1" applyAlignment="1" applyProtection="1">
      <alignment horizontal="centerContinuous"/>
    </xf>
    <xf numFmtId="0" fontId="7" fillId="4" borderId="5" xfId="0" applyFont="1" applyFill="1" applyBorder="1" applyAlignment="1" applyProtection="1">
      <alignment horizontal="centerContinuous"/>
    </xf>
    <xf numFmtId="0" fontId="7" fillId="4" borderId="30" xfId="0" applyFont="1" applyFill="1" applyBorder="1" applyAlignment="1" applyProtection="1">
      <alignment horizontal="center"/>
    </xf>
    <xf numFmtId="0" fontId="7" fillId="4" borderId="34" xfId="0" applyFont="1" applyFill="1" applyBorder="1" applyAlignment="1" applyProtection="1">
      <alignment horizontal="center"/>
    </xf>
    <xf numFmtId="0" fontId="7" fillId="4" borderId="41" xfId="0" applyFont="1" applyFill="1" applyBorder="1" applyAlignment="1" applyProtection="1">
      <alignment horizontal="centerContinuous"/>
    </xf>
    <xf numFmtId="0" fontId="7" fillId="4" borderId="4" xfId="0" applyFont="1" applyFill="1" applyBorder="1" applyAlignment="1" applyProtection="1">
      <alignment horizontal="center"/>
    </xf>
    <xf numFmtId="0" fontId="24" fillId="0" borderId="15" xfId="0" applyFont="1" applyBorder="1" applyAlignment="1" applyProtection="1">
      <alignment horizontal="center"/>
    </xf>
    <xf numFmtId="0" fontId="7" fillId="4" borderId="16" xfId="0" applyFont="1" applyFill="1" applyBorder="1" applyAlignment="1" applyProtection="1">
      <alignment horizontal="center"/>
    </xf>
    <xf numFmtId="0" fontId="24" fillId="0" borderId="26" xfId="0" applyFont="1" applyBorder="1" applyAlignment="1" applyProtection="1">
      <alignment horizontal="centerContinuous"/>
    </xf>
    <xf numFmtId="0" fontId="7" fillId="4" borderId="28" xfId="0" applyFont="1" applyFill="1" applyBorder="1" applyAlignment="1" applyProtection="1">
      <alignment horizontal="center"/>
    </xf>
    <xf numFmtId="0" fontId="7" fillId="4" borderId="15" xfId="0" applyFont="1" applyFill="1" applyBorder="1" applyAlignment="1" applyProtection="1">
      <alignment horizontal="center"/>
    </xf>
    <xf numFmtId="0" fontId="7" fillId="4" borderId="33" xfId="0" applyFont="1" applyFill="1" applyBorder="1" applyAlignment="1" applyProtection="1">
      <alignment horizontal="center"/>
    </xf>
    <xf numFmtId="0" fontId="7" fillId="4" borderId="30" xfId="0" applyFont="1" applyFill="1" applyBorder="1" applyAlignment="1" applyProtection="1">
      <alignment horizontal="right"/>
    </xf>
    <xf numFmtId="0" fontId="7" fillId="4" borderId="18" xfId="0" applyFont="1" applyFill="1" applyBorder="1" applyAlignment="1" applyProtection="1">
      <alignment horizontal="center"/>
    </xf>
    <xf numFmtId="0" fontId="7" fillId="4" borderId="4" xfId="0" applyFont="1" applyFill="1" applyBorder="1" applyAlignment="1" applyProtection="1">
      <alignment horizontal="right"/>
    </xf>
    <xf numFmtId="0" fontId="7" fillId="4" borderId="19" xfId="0" applyFont="1" applyFill="1" applyBorder="1" applyProtection="1"/>
    <xf numFmtId="37" fontId="7" fillId="4" borderId="19" xfId="0" applyNumberFormat="1" applyFont="1" applyFill="1" applyBorder="1" applyProtection="1"/>
    <xf numFmtId="0" fontId="7" fillId="4" borderId="21" xfId="0" applyFont="1" applyFill="1" applyBorder="1" applyProtection="1"/>
    <xf numFmtId="37" fontId="7" fillId="4" borderId="21" xfId="0" applyNumberFormat="1" applyFont="1" applyFill="1" applyBorder="1" applyProtection="1"/>
    <xf numFmtId="37" fontId="7" fillId="4" borderId="22" xfId="0" applyNumberFormat="1" applyFont="1" applyFill="1" applyBorder="1" applyProtection="1"/>
    <xf numFmtId="0" fontId="7" fillId="4" borderId="54" xfId="0" applyFont="1" applyFill="1" applyBorder="1" applyAlignment="1" applyProtection="1">
      <alignment horizontal="center"/>
    </xf>
    <xf numFmtId="0" fontId="7" fillId="4" borderId="48" xfId="0" applyFont="1" applyFill="1" applyBorder="1" applyAlignment="1" applyProtection="1">
      <alignment horizontal="center"/>
    </xf>
    <xf numFmtId="5" fontId="7" fillId="4" borderId="48" xfId="0" applyNumberFormat="1" applyFont="1" applyFill="1" applyBorder="1" applyProtection="1"/>
    <xf numFmtId="5" fontId="7" fillId="4" borderId="52" xfId="0" applyNumberFormat="1" applyFont="1" applyFill="1" applyBorder="1" applyProtection="1"/>
    <xf numFmtId="0" fontId="7" fillId="11" borderId="54" xfId="0" applyFont="1" applyFill="1" applyBorder="1" applyProtection="1"/>
    <xf numFmtId="0" fontId="7" fillId="11" borderId="48" xfId="0" applyFont="1" applyFill="1" applyBorder="1" applyProtection="1"/>
    <xf numFmtId="0" fontId="12" fillId="0" borderId="6" xfId="0" applyFont="1" applyBorder="1" applyAlignment="1" applyProtection="1">
      <alignment horizontal="centerContinuous"/>
    </xf>
    <xf numFmtId="0" fontId="12" fillId="0" borderId="1" xfId="0" applyFont="1" applyBorder="1" applyAlignment="1" applyProtection="1">
      <alignment horizontal="centerContinuous"/>
    </xf>
    <xf numFmtId="0" fontId="24" fillId="0" borderId="0" xfId="0" applyFont="1" applyAlignment="1" applyProtection="1">
      <alignment horizontal="center"/>
    </xf>
    <xf numFmtId="0" fontId="11" fillId="0" borderId="24" xfId="0" applyFont="1" applyBorder="1" applyAlignment="1" applyProtection="1">
      <alignment horizontal="left"/>
    </xf>
    <xf numFmtId="0" fontId="11" fillId="0" borderId="2" xfId="0" applyFont="1" applyBorder="1" applyAlignment="1" applyProtection="1">
      <alignment horizontal="left"/>
    </xf>
    <xf numFmtId="0" fontId="11" fillId="0" borderId="2" xfId="0" applyFont="1" applyBorder="1" applyAlignment="1" applyProtection="1">
      <alignment horizontal="center"/>
    </xf>
    <xf numFmtId="0" fontId="11" fillId="0" borderId="24" xfId="0" applyFont="1" applyBorder="1" applyAlignment="1" applyProtection="1">
      <alignment horizontal="center"/>
    </xf>
    <xf numFmtId="0" fontId="8" fillId="0" borderId="4" xfId="0" applyFont="1" applyBorder="1" applyProtection="1">
      <protection locked="0"/>
    </xf>
    <xf numFmtId="0" fontId="28" fillId="0" borderId="4" xfId="0" applyFont="1" applyBorder="1" applyAlignment="1" applyProtection="1">
      <alignment horizontal="centerContinuous"/>
    </xf>
    <xf numFmtId="0" fontId="17" fillId="0" borderId="30" xfId="0" applyFont="1" applyBorder="1" applyAlignment="1" applyProtection="1">
      <alignment horizontal="center"/>
    </xf>
    <xf numFmtId="0" fontId="17" fillId="0" borderId="32" xfId="0" applyFont="1" applyBorder="1" applyAlignment="1" applyProtection="1">
      <alignment horizontal="centerContinuous"/>
    </xf>
    <xf numFmtId="0" fontId="17" fillId="0" borderId="31" xfId="0" applyFont="1" applyBorder="1" applyAlignment="1" applyProtection="1">
      <alignment horizontal="centerContinuous"/>
    </xf>
    <xf numFmtId="0" fontId="17" fillId="0" borderId="32" xfId="0" applyFont="1" applyBorder="1" applyAlignment="1" applyProtection="1">
      <alignment horizontal="center"/>
    </xf>
    <xf numFmtId="0" fontId="17" fillId="0" borderId="31" xfId="0" applyFont="1" applyBorder="1" applyAlignment="1" applyProtection="1">
      <alignment horizontal="center"/>
    </xf>
    <xf numFmtId="0" fontId="17" fillId="0" borderId="34" xfId="0" applyFont="1" applyBorder="1" applyAlignment="1" applyProtection="1">
      <alignment horizontal="center"/>
    </xf>
    <xf numFmtId="0" fontId="17" fillId="0" borderId="9" xfId="0" applyFont="1" applyBorder="1" applyAlignment="1" applyProtection="1">
      <alignment horizontal="center"/>
    </xf>
    <xf numFmtId="0" fontId="17" fillId="0" borderId="21" xfId="0" applyFont="1" applyBorder="1" applyAlignment="1" applyProtection="1">
      <alignment horizontal="centerContinuous"/>
    </xf>
    <xf numFmtId="0" fontId="17" fillId="0" borderId="10" xfId="0" applyFont="1" applyBorder="1" applyAlignment="1" applyProtection="1">
      <alignment horizontal="centerContinuous"/>
    </xf>
    <xf numFmtId="0" fontId="17" fillId="0" borderId="21" xfId="0" applyFont="1" applyBorder="1" applyAlignment="1" applyProtection="1">
      <alignment horizontal="center"/>
    </xf>
    <xf numFmtId="0" fontId="17" fillId="0" borderId="10" xfId="0" applyFont="1" applyBorder="1" applyAlignment="1" applyProtection="1">
      <alignment horizontal="center"/>
    </xf>
    <xf numFmtId="0" fontId="17" fillId="0" borderId="22" xfId="0" applyFont="1" applyBorder="1" applyAlignment="1" applyProtection="1">
      <alignment horizontal="center"/>
    </xf>
    <xf numFmtId="0" fontId="17" fillId="9" borderId="19" xfId="0" applyFont="1" applyFill="1" applyBorder="1" applyProtection="1"/>
    <xf numFmtId="37" fontId="17" fillId="9" borderId="22" xfId="0" applyNumberFormat="1" applyFont="1" applyFill="1" applyBorder="1" applyProtection="1"/>
    <xf numFmtId="0" fontId="17" fillId="0" borderId="21" xfId="0" applyFont="1" applyBorder="1" applyProtection="1"/>
    <xf numFmtId="0" fontId="17" fillId="9" borderId="21" xfId="0" applyFont="1" applyFill="1" applyBorder="1" applyProtection="1"/>
    <xf numFmtId="0" fontId="17" fillId="0" borderId="19" xfId="0" applyFont="1" applyBorder="1" applyAlignment="1" applyProtection="1">
      <alignment horizontal="center"/>
    </xf>
    <xf numFmtId="0" fontId="17" fillId="0" borderId="19" xfId="0" applyFont="1" applyBorder="1" applyProtection="1"/>
    <xf numFmtId="37" fontId="9" fillId="0" borderId="16" xfId="0" applyNumberFormat="1" applyFont="1" applyBorder="1" applyProtection="1">
      <protection locked="0"/>
    </xf>
    <xf numFmtId="37" fontId="9" fillId="0" borderId="21" xfId="0" applyNumberFormat="1" applyFont="1" applyBorder="1" applyProtection="1">
      <protection locked="0"/>
    </xf>
    <xf numFmtId="37" fontId="17" fillId="0" borderId="22" xfId="0" applyNumberFormat="1" applyFont="1" applyBorder="1" applyProtection="1"/>
    <xf numFmtId="37" fontId="9" fillId="0" borderId="22" xfId="0" applyNumberFormat="1" applyFont="1" applyBorder="1" applyProtection="1">
      <protection locked="0"/>
    </xf>
    <xf numFmtId="37" fontId="17" fillId="0" borderId="19" xfId="0" applyNumberFormat="1" applyFont="1" applyBorder="1" applyAlignment="1" applyProtection="1">
      <alignment horizontal="center"/>
    </xf>
    <xf numFmtId="0" fontId="17" fillId="0" borderId="0" xfId="0" applyFont="1" applyAlignment="1" applyProtection="1">
      <alignment horizontal="center"/>
    </xf>
    <xf numFmtId="37" fontId="9" fillId="0" borderId="16" xfId="0" applyNumberFormat="1" applyFont="1" applyBorder="1" applyAlignment="1" applyProtection="1">
      <alignment horizontal="center"/>
      <protection locked="0"/>
    </xf>
    <xf numFmtId="37" fontId="17" fillId="0" borderId="21" xfId="0" applyNumberFormat="1" applyFont="1" applyBorder="1" applyProtection="1"/>
    <xf numFmtId="37" fontId="17" fillId="9" borderId="21" xfId="0" applyNumberFormat="1" applyFont="1" applyFill="1" applyBorder="1" applyProtection="1"/>
    <xf numFmtId="0" fontId="17" fillId="0" borderId="19" xfId="0" applyFont="1" applyBorder="1" applyAlignment="1" applyProtection="1">
      <alignment horizontal="centerContinuous"/>
    </xf>
    <xf numFmtId="37" fontId="17" fillId="0" borderId="16" xfId="0" applyNumberFormat="1" applyFont="1" applyBorder="1" applyProtection="1"/>
    <xf numFmtId="0" fontId="17" fillId="9" borderId="0" xfId="0" applyFont="1" applyFill="1" applyProtection="1"/>
    <xf numFmtId="0" fontId="17" fillId="9" borderId="5" xfId="0" applyFont="1" applyFill="1" applyBorder="1" applyProtection="1"/>
    <xf numFmtId="37" fontId="17" fillId="0" borderId="19" xfId="0" applyNumberFormat="1" applyFont="1" applyBorder="1" applyProtection="1"/>
    <xf numFmtId="0" fontId="28" fillId="0" borderId="41" xfId="0" applyFont="1" applyBorder="1" applyAlignment="1" applyProtection="1">
      <alignment horizontal="centerContinuous"/>
    </xf>
    <xf numFmtId="0" fontId="17" fillId="0" borderId="42" xfId="0" applyFont="1" applyBorder="1" applyAlignment="1" applyProtection="1">
      <alignment horizontal="centerContinuous"/>
    </xf>
    <xf numFmtId="0" fontId="17" fillId="0" borderId="39" xfId="0" applyFont="1" applyBorder="1" applyAlignment="1" applyProtection="1">
      <alignment horizontal="centerContinuous"/>
    </xf>
    <xf numFmtId="0" fontId="17" fillId="0" borderId="41" xfId="0" applyFont="1" applyBorder="1" applyProtection="1"/>
    <xf numFmtId="0" fontId="17" fillId="0" borderId="42" xfId="0" applyFont="1" applyBorder="1" applyProtection="1"/>
    <xf numFmtId="0" fontId="17" fillId="0" borderId="39" xfId="0" applyFont="1" applyBorder="1" applyProtection="1"/>
    <xf numFmtId="0" fontId="17" fillId="0" borderId="11" xfId="0" applyFont="1" applyBorder="1" applyAlignment="1" applyProtection="1">
      <alignment horizontal="centerContinuous"/>
    </xf>
    <xf numFmtId="0" fontId="17" fillId="0" borderId="16" xfId="0" applyFont="1" applyBorder="1" applyAlignment="1" applyProtection="1">
      <alignment horizontal="center"/>
    </xf>
    <xf numFmtId="0" fontId="17" fillId="0" borderId="9" xfId="0" applyFont="1" applyBorder="1" applyProtection="1"/>
    <xf numFmtId="37" fontId="17" fillId="0" borderId="10" xfId="0" applyNumberFormat="1" applyFont="1" applyBorder="1" applyProtection="1"/>
    <xf numFmtId="0" fontId="9" fillId="0" borderId="21" xfId="0" applyFont="1" applyBorder="1" applyProtection="1">
      <protection locked="0"/>
    </xf>
    <xf numFmtId="0" fontId="17" fillId="0" borderId="38" xfId="0" applyFont="1" applyBorder="1" applyAlignment="1" applyProtection="1">
      <alignment horizontal="center"/>
    </xf>
    <xf numFmtId="37" fontId="17" fillId="0" borderId="38" xfId="0" applyNumberFormat="1" applyFont="1" applyBorder="1" applyProtection="1"/>
    <xf numFmtId="37" fontId="17" fillId="0" borderId="1" xfId="0" applyNumberFormat="1" applyFont="1" applyBorder="1" applyProtection="1"/>
    <xf numFmtId="37" fontId="17" fillId="9" borderId="38" xfId="0" applyNumberFormat="1" applyFont="1" applyFill="1" applyBorder="1" applyProtection="1"/>
    <xf numFmtId="0" fontId="17" fillId="9" borderId="1" xfId="0" applyFont="1" applyFill="1" applyBorder="1" applyProtection="1"/>
    <xf numFmtId="0" fontId="17" fillId="9" borderId="7" xfId="0" applyFont="1" applyFill="1" applyBorder="1" applyProtection="1"/>
    <xf numFmtId="0" fontId="23" fillId="0" borderId="1" xfId="0" applyFont="1" applyBorder="1" applyProtection="1"/>
    <xf numFmtId="0" fontId="23" fillId="0" borderId="6" xfId="0" applyFont="1" applyBorder="1" applyProtection="1"/>
    <xf numFmtId="0" fontId="23" fillId="0" borderId="7" xfId="0" applyFont="1" applyBorder="1" applyProtection="1"/>
    <xf numFmtId="0" fontId="24" fillId="0" borderId="0" xfId="0" applyFont="1" applyAlignment="1" applyProtection="1">
      <alignment horizontal="centerContinuous"/>
    </xf>
    <xf numFmtId="0" fontId="24" fillId="0" borderId="5" xfId="0" applyFont="1" applyBorder="1" applyAlignment="1" applyProtection="1">
      <alignment horizontal="centerContinuous"/>
    </xf>
    <xf numFmtId="0" fontId="24" fillId="0" borderId="1" xfId="0" applyFont="1" applyBorder="1" applyAlignment="1" applyProtection="1">
      <alignment horizontal="centerContinuous"/>
    </xf>
    <xf numFmtId="0" fontId="24" fillId="0" borderId="7" xfId="0" applyFont="1" applyBorder="1" applyAlignment="1" applyProtection="1">
      <alignment horizontal="centerContinuous"/>
    </xf>
    <xf numFmtId="0" fontId="24" fillId="0" borderId="1" xfId="0" applyFont="1" applyBorder="1" applyAlignment="1" applyProtection="1">
      <alignment horizontal="center"/>
    </xf>
    <xf numFmtId="0" fontId="12" fillId="0" borderId="61" xfId="0" applyFont="1" applyBorder="1" applyAlignment="1" applyProtection="1">
      <alignment horizontal="centerContinuous"/>
    </xf>
    <xf numFmtId="0" fontId="12" fillId="0" borderId="0" xfId="0" applyFont="1" applyAlignment="1" applyProtection="1">
      <alignment horizontal="center"/>
    </xf>
    <xf numFmtId="0" fontId="17" fillId="0" borderId="0" xfId="0" applyFont="1" applyAlignment="1" applyProtection="1">
      <alignment horizontal="right"/>
    </xf>
    <xf numFmtId="0" fontId="7" fillId="0" borderId="23" xfId="0" applyFont="1" applyBorder="1" applyAlignment="1" applyProtection="1">
      <alignment horizontal="center"/>
    </xf>
    <xf numFmtId="0" fontId="11" fillId="0" borderId="28" xfId="0" applyFont="1" applyBorder="1" applyAlignment="1" applyProtection="1">
      <alignment horizontal="center"/>
    </xf>
    <xf numFmtId="0" fontId="11" fillId="0" borderId="15" xfId="0" applyFont="1" applyBorder="1" applyAlignment="1" applyProtection="1">
      <alignment horizontal="center"/>
    </xf>
    <xf numFmtId="0" fontId="7" fillId="0" borderId="15" xfId="0" applyFont="1" applyBorder="1" applyAlignment="1" applyProtection="1">
      <alignment horizontal="center"/>
    </xf>
    <xf numFmtId="0" fontId="7" fillId="0" borderId="25" xfId="0" applyFont="1" applyBorder="1" applyAlignment="1" applyProtection="1">
      <alignment horizontal="center"/>
    </xf>
    <xf numFmtId="37" fontId="7" fillId="0" borderId="19" xfId="0" applyNumberFormat="1" applyFont="1" applyBorder="1" applyAlignment="1" applyProtection="1">
      <alignment horizontal="center"/>
    </xf>
    <xf numFmtId="37" fontId="7" fillId="0" borderId="21" xfId="0" applyNumberFormat="1" applyFont="1" applyBorder="1" applyAlignment="1" applyProtection="1">
      <alignment horizontal="center"/>
    </xf>
    <xf numFmtId="37" fontId="7" fillId="0" borderId="22" xfId="0" applyNumberFormat="1" applyFont="1" applyBorder="1" applyAlignment="1" applyProtection="1">
      <alignment horizontal="center"/>
    </xf>
    <xf numFmtId="0" fontId="7" fillId="0" borderId="26" xfId="0" applyFont="1" applyBorder="1" applyAlignment="1" applyProtection="1">
      <alignment horizontal="center"/>
    </xf>
    <xf numFmtId="0" fontId="7" fillId="0" borderId="13" xfId="0" applyFont="1" applyBorder="1" applyAlignment="1" applyProtection="1">
      <alignment horizontal="center"/>
    </xf>
    <xf numFmtId="37" fontId="7" fillId="0" borderId="16" xfId="0" applyNumberFormat="1" applyFont="1" applyBorder="1" applyAlignment="1" applyProtection="1">
      <alignment horizontal="center"/>
    </xf>
    <xf numFmtId="0" fontId="7" fillId="0" borderId="11" xfId="0" applyFont="1" applyBorder="1" applyAlignment="1" applyProtection="1">
      <alignment horizontal="center"/>
    </xf>
    <xf numFmtId="0" fontId="7" fillId="0" borderId="4" xfId="0" applyFont="1" applyBorder="1" applyAlignment="1" applyProtection="1">
      <alignment horizontal="center"/>
    </xf>
    <xf numFmtId="0" fontId="7" fillId="0" borderId="5" xfId="0" applyFont="1" applyBorder="1" applyAlignment="1" applyProtection="1">
      <alignment horizontal="center"/>
    </xf>
    <xf numFmtId="0" fontId="11" fillId="0" borderId="17" xfId="0" applyFont="1" applyBorder="1" applyAlignment="1" applyProtection="1">
      <alignment horizontal="center"/>
    </xf>
    <xf numFmtId="0" fontId="11" fillId="0" borderId="10" xfId="0" applyFont="1" applyBorder="1" applyAlignment="1" applyProtection="1">
      <alignment horizontal="center"/>
    </xf>
    <xf numFmtId="0" fontId="11" fillId="0" borderId="31" xfId="0" applyFont="1" applyBorder="1" applyAlignment="1" applyProtection="1">
      <alignment horizontal="center"/>
    </xf>
    <xf numFmtId="0" fontId="7" fillId="4" borderId="22" xfId="0" applyFont="1" applyFill="1" applyBorder="1" applyAlignment="1" applyProtection="1">
      <alignment horizontal="center"/>
    </xf>
    <xf numFmtId="0" fontId="11" fillId="0" borderId="32" xfId="0" applyFont="1" applyBorder="1" applyAlignment="1" applyProtection="1">
      <alignment horizontal="center"/>
    </xf>
    <xf numFmtId="0" fontId="11" fillId="0" borderId="62" xfId="0" applyFont="1" applyBorder="1" applyAlignment="1" applyProtection="1">
      <alignment horizontal="center"/>
    </xf>
    <xf numFmtId="0" fontId="11" fillId="0" borderId="45" xfId="0" applyFont="1" applyBorder="1" applyAlignment="1" applyProtection="1">
      <alignment horizontal="right"/>
    </xf>
    <xf numFmtId="0" fontId="11" fillId="0" borderId="49" xfId="0" applyFont="1" applyBorder="1" applyAlignment="1" applyProtection="1">
      <alignment horizontal="right"/>
    </xf>
    <xf numFmtId="0" fontId="7" fillId="0" borderId="9" xfId="0" applyFont="1" applyBorder="1" applyAlignment="1" applyProtection="1">
      <alignment horizontal="center"/>
    </xf>
    <xf numFmtId="0" fontId="7" fillId="0" borderId="44" xfId="0" applyFont="1" applyBorder="1" applyAlignment="1" applyProtection="1">
      <alignment horizontal="center"/>
    </xf>
    <xf numFmtId="0" fontId="9" fillId="0" borderId="0" xfId="0" applyFont="1" applyAlignment="1" applyProtection="1">
      <alignment horizontal="centerContinuous"/>
      <protection locked="0"/>
    </xf>
    <xf numFmtId="0" fontId="29" fillId="0" borderId="0" xfId="0" applyFont="1" applyAlignment="1" applyProtection="1">
      <alignment horizontal="centerContinuous"/>
      <protection locked="0"/>
    </xf>
    <xf numFmtId="0" fontId="30" fillId="0" borderId="0" xfId="0" applyFont="1" applyAlignment="1" applyProtection="1">
      <alignment horizontal="centerContinuous"/>
      <protection locked="0"/>
    </xf>
    <xf numFmtId="0" fontId="8" fillId="0" borderId="0" xfId="0" applyFont="1" applyAlignment="1" applyProtection="1">
      <alignment horizontal="centerContinuous" wrapText="1"/>
      <protection locked="0"/>
    </xf>
    <xf numFmtId="0" fontId="31" fillId="13" borderId="0" xfId="0" applyFont="1" applyFill="1" applyAlignment="1" applyProtection="1">
      <alignment horizontal="center"/>
      <protection locked="0"/>
    </xf>
    <xf numFmtId="0" fontId="16" fillId="0" borderId="0" xfId="0" applyFont="1"/>
    <xf numFmtId="0" fontId="29" fillId="0" borderId="0" xfId="0" applyFont="1" applyProtection="1">
      <protection locked="0"/>
    </xf>
    <xf numFmtId="0" fontId="15" fillId="0" borderId="0" xfId="0" applyFont="1"/>
    <xf numFmtId="0" fontId="11" fillId="14" borderId="0" xfId="0" applyFont="1" applyFill="1"/>
    <xf numFmtId="0" fontId="33" fillId="0" borderId="0" xfId="0" applyFont="1" applyAlignment="1" applyProtection="1">
      <alignment horizontal="centerContinuous"/>
    </xf>
    <xf numFmtId="5" fontId="12" fillId="0" borderId="0" xfId="0" applyNumberFormat="1" applyFont="1" applyProtection="1"/>
    <xf numFmtId="5" fontId="10" fillId="0" borderId="0" xfId="0" applyNumberFormat="1" applyFont="1" applyProtection="1"/>
    <xf numFmtId="5" fontId="10" fillId="0" borderId="1" xfId="0" applyNumberFormat="1" applyFont="1" applyBorder="1" applyProtection="1"/>
    <xf numFmtId="7" fontId="11" fillId="0" borderId="0" xfId="0" applyNumberFormat="1" applyFont="1" applyProtection="1"/>
    <xf numFmtId="39" fontId="11" fillId="0" borderId="0" xfId="0" applyNumberFormat="1" applyFont="1" applyProtection="1"/>
    <xf numFmtId="172" fontId="11" fillId="0" borderId="0" xfId="0" applyNumberFormat="1" applyFont="1" applyProtection="1"/>
    <xf numFmtId="173" fontId="11" fillId="0" borderId="0" xfId="0" applyNumberFormat="1" applyFont="1" applyProtection="1"/>
    <xf numFmtId="0" fontId="13" fillId="0" borderId="0" xfId="0" applyFont="1" applyProtection="1"/>
    <xf numFmtId="168" fontId="11" fillId="0" borderId="0" xfId="0" applyNumberFormat="1" applyFont="1" applyProtection="1"/>
    <xf numFmtId="174" fontId="11" fillId="0" borderId="0" xfId="0" applyNumberFormat="1" applyFont="1" applyProtection="1"/>
    <xf numFmtId="10" fontId="11" fillId="0" borderId="0" xfId="0" applyNumberFormat="1" applyFont="1" applyProtection="1"/>
    <xf numFmtId="164" fontId="11" fillId="0" borderId="10" xfId="0" applyNumberFormat="1" applyFont="1" applyBorder="1" applyAlignment="1" applyProtection="1">
      <alignment horizontal="center"/>
    </xf>
    <xf numFmtId="0" fontId="11" fillId="0" borderId="4" xfId="0" applyFont="1" applyBorder="1" applyAlignment="1" applyProtection="1">
      <alignment horizontal="left"/>
    </xf>
    <xf numFmtId="164" fontId="11" fillId="0" borderId="0" xfId="0" applyNumberFormat="1" applyFont="1" applyAlignment="1" applyProtection="1">
      <alignment horizontal="center"/>
    </xf>
    <xf numFmtId="164" fontId="11" fillId="0" borderId="21" xfId="0" applyNumberFormat="1" applyFont="1" applyBorder="1" applyAlignment="1" applyProtection="1">
      <alignment horizontal="center"/>
    </xf>
    <xf numFmtId="0" fontId="9" fillId="0" borderId="5" xfId="0" applyFont="1" applyBorder="1" applyProtection="1">
      <protection locked="0"/>
    </xf>
    <xf numFmtId="0" fontId="9" fillId="0" borderId="1" xfId="0" applyFont="1" applyBorder="1" applyProtection="1">
      <protection locked="0"/>
    </xf>
    <xf numFmtId="0" fontId="9" fillId="0" borderId="7" xfId="0" applyFont="1" applyBorder="1" applyProtection="1">
      <protection locked="0"/>
    </xf>
    <xf numFmtId="0" fontId="9" fillId="0" borderId="55" xfId="0" applyFont="1" applyBorder="1" applyProtection="1">
      <protection locked="0"/>
    </xf>
    <xf numFmtId="0" fontId="11" fillId="0" borderId="19" xfId="0" applyFont="1" applyBorder="1" applyAlignment="1" applyProtection="1">
      <alignment horizontal="left"/>
    </xf>
    <xf numFmtId="164" fontId="11" fillId="0" borderId="17" xfId="0" applyNumberFormat="1" applyFont="1" applyBorder="1" applyAlignment="1" applyProtection="1">
      <alignment horizontal="center"/>
    </xf>
    <xf numFmtId="164" fontId="11" fillId="0" borderId="26" xfId="0" applyNumberFormat="1" applyFont="1" applyBorder="1" applyAlignment="1" applyProtection="1">
      <alignment horizontal="center"/>
    </xf>
    <xf numFmtId="37" fontId="11" fillId="0" borderId="28" xfId="0" applyNumberFormat="1" applyFont="1" applyBorder="1" applyProtection="1"/>
    <xf numFmtId="5" fontId="9" fillId="0" borderId="46" xfId="0" applyNumberFormat="1" applyFont="1" applyBorder="1" applyProtection="1">
      <protection locked="0"/>
    </xf>
    <xf numFmtId="37" fontId="9" fillId="0" borderId="46" xfId="0" applyNumberFormat="1" applyFont="1" applyBorder="1" applyProtection="1">
      <protection locked="0"/>
    </xf>
    <xf numFmtId="37" fontId="11" fillId="0" borderId="27" xfId="0" applyNumberFormat="1" applyFont="1" applyBorder="1" applyProtection="1"/>
    <xf numFmtId="7" fontId="11" fillId="0" borderId="38" xfId="0" applyNumberFormat="1" applyFont="1" applyBorder="1" applyProtection="1"/>
    <xf numFmtId="0" fontId="11" fillId="0" borderId="46" xfId="0" applyFont="1" applyBorder="1" applyAlignment="1" applyProtection="1">
      <alignment horizontal="center"/>
    </xf>
    <xf numFmtId="37" fontId="11" fillId="9" borderId="46" xfId="0" applyNumberFormat="1" applyFont="1" applyFill="1" applyBorder="1" applyProtection="1"/>
    <xf numFmtId="10" fontId="9" fillId="0" borderId="51" xfId="0" applyNumberFormat="1" applyFont="1" applyBorder="1" applyProtection="1">
      <protection locked="0"/>
    </xf>
    <xf numFmtId="10" fontId="11" fillId="0" borderId="46" xfId="0" applyNumberFormat="1" applyFont="1" applyBorder="1" applyProtection="1"/>
    <xf numFmtId="0" fontId="11" fillId="9" borderId="28" xfId="0" applyFont="1" applyFill="1" applyBorder="1" applyProtection="1"/>
    <xf numFmtId="10" fontId="11" fillId="0" borderId="1" xfId="0" applyNumberFormat="1" applyFont="1" applyBorder="1" applyProtection="1"/>
    <xf numFmtId="0" fontId="34" fillId="0" borderId="0" xfId="0" applyFont="1" applyProtection="1">
      <protection locked="0"/>
    </xf>
    <xf numFmtId="0" fontId="11" fillId="0" borderId="5" xfId="0" applyFont="1" applyBorder="1" applyAlignment="1" applyProtection="1">
      <alignment horizontal="left"/>
    </xf>
    <xf numFmtId="0" fontId="9" fillId="0" borderId="63" xfId="0" applyFont="1" applyBorder="1" applyProtection="1">
      <protection locked="0"/>
    </xf>
    <xf numFmtId="0" fontId="9" fillId="0" borderId="56" xfId="0" applyFont="1" applyBorder="1" applyProtection="1">
      <protection locked="0"/>
    </xf>
    <xf numFmtId="0" fontId="9" fillId="0" borderId="64" xfId="0" applyFont="1" applyBorder="1" applyProtection="1">
      <protection locked="0"/>
    </xf>
    <xf numFmtId="0" fontId="11" fillId="3" borderId="8" xfId="0" applyFont="1" applyFill="1" applyBorder="1" applyProtection="1"/>
    <xf numFmtId="0" fontId="11" fillId="3" borderId="2" xfId="0" applyFont="1" applyFill="1" applyBorder="1" applyProtection="1"/>
    <xf numFmtId="0" fontId="35" fillId="3" borderId="2" xfId="0" applyFont="1" applyFill="1" applyBorder="1" applyAlignment="1" applyProtection="1">
      <alignment horizontal="left"/>
    </xf>
    <xf numFmtId="0" fontId="36" fillId="3" borderId="2" xfId="0" applyFont="1" applyFill="1" applyBorder="1" applyProtection="1"/>
    <xf numFmtId="0" fontId="11" fillId="3" borderId="3" xfId="0" applyFont="1" applyFill="1" applyBorder="1" applyProtection="1"/>
    <xf numFmtId="0" fontId="11" fillId="3" borderId="4" xfId="0" applyFont="1" applyFill="1" applyBorder="1" applyProtection="1"/>
    <xf numFmtId="0" fontId="11" fillId="3" borderId="0" xfId="0" applyFont="1" applyFill="1" applyProtection="1"/>
    <xf numFmtId="0" fontId="11" fillId="3" borderId="5" xfId="0" applyFont="1" applyFill="1" applyBorder="1" applyProtection="1"/>
    <xf numFmtId="0" fontId="37" fillId="3" borderId="4" xfId="0" applyFont="1" applyFill="1" applyBorder="1" applyAlignment="1" applyProtection="1">
      <alignment horizontal="centerContinuous" vertical="center"/>
    </xf>
    <xf numFmtId="0" fontId="11" fillId="3" borderId="0" xfId="0" applyFont="1" applyFill="1" applyAlignment="1" applyProtection="1">
      <alignment horizontal="centerContinuous"/>
    </xf>
    <xf numFmtId="0" fontId="11" fillId="3" borderId="5" xfId="0" applyFont="1" applyFill="1" applyBorder="1" applyAlignment="1" applyProtection="1">
      <alignment horizontal="centerContinuous"/>
    </xf>
    <xf numFmtId="0" fontId="38" fillId="3" borderId="4" xfId="0" applyFont="1" applyFill="1" applyBorder="1" applyAlignment="1" applyProtection="1">
      <alignment horizontal="centerContinuous" vertical="center"/>
    </xf>
    <xf numFmtId="0" fontId="39" fillId="3" borderId="4" xfId="0" applyFont="1" applyFill="1" applyBorder="1" applyAlignment="1" applyProtection="1">
      <alignment horizontal="centerContinuous" vertical="center"/>
    </xf>
    <xf numFmtId="0" fontId="37" fillId="3" borderId="0" xfId="0" applyFont="1" applyFill="1" applyAlignment="1" applyProtection="1">
      <alignment horizontal="centerContinuous"/>
    </xf>
    <xf numFmtId="0" fontId="37" fillId="3" borderId="5" xfId="0" applyFont="1" applyFill="1" applyBorder="1" applyAlignment="1" applyProtection="1">
      <alignment horizontal="centerContinuous"/>
    </xf>
    <xf numFmtId="0" fontId="10" fillId="3" borderId="4" xfId="0" applyFont="1" applyFill="1" applyBorder="1" applyAlignment="1" applyProtection="1">
      <alignment horizontal="centerContinuous"/>
    </xf>
    <xf numFmtId="0" fontId="17" fillId="3" borderId="4" xfId="0" applyFont="1" applyFill="1" applyBorder="1" applyProtection="1"/>
    <xf numFmtId="0" fontId="28" fillId="3" borderId="2" xfId="0" applyFont="1" applyFill="1" applyBorder="1" applyAlignment="1" applyProtection="1">
      <alignment horizontal="centerContinuous"/>
    </xf>
    <xf numFmtId="0" fontId="20" fillId="3" borderId="2" xfId="0" applyFont="1" applyFill="1" applyBorder="1" applyAlignment="1" applyProtection="1">
      <alignment horizontal="centerContinuous"/>
    </xf>
    <xf numFmtId="0" fontId="28" fillId="3" borderId="4" xfId="0" applyFont="1" applyFill="1" applyBorder="1" applyAlignment="1" applyProtection="1">
      <alignment horizontal="centerContinuous"/>
    </xf>
    <xf numFmtId="0" fontId="40" fillId="3" borderId="0" xfId="0" applyFont="1" applyFill="1" applyAlignment="1" applyProtection="1">
      <alignment horizontal="centerContinuous"/>
    </xf>
    <xf numFmtId="0" fontId="40" fillId="3" borderId="5" xfId="0" applyFont="1" applyFill="1" applyBorder="1" applyAlignment="1" applyProtection="1">
      <alignment horizontal="centerContinuous"/>
    </xf>
    <xf numFmtId="0" fontId="11" fillId="3" borderId="1" xfId="0" applyFont="1" applyFill="1" applyBorder="1" applyAlignment="1" applyProtection="1">
      <alignment horizontal="centerContinuous"/>
    </xf>
    <xf numFmtId="0" fontId="19" fillId="3" borderId="4" xfId="0" applyFont="1" applyFill="1" applyBorder="1" applyProtection="1"/>
    <xf numFmtId="0" fontId="41" fillId="3" borderId="0" xfId="0" applyFont="1" applyFill="1" applyAlignment="1" applyProtection="1">
      <alignment horizontal="centerContinuous"/>
    </xf>
    <xf numFmtId="0" fontId="11" fillId="3" borderId="0" xfId="0" applyFont="1" applyFill="1" applyAlignment="1" applyProtection="1">
      <alignment horizontal="right"/>
    </xf>
    <xf numFmtId="0" fontId="10" fillId="3" borderId="0" xfId="0" applyFont="1" applyFill="1" applyAlignment="1" applyProtection="1">
      <alignment horizontal="centerContinuous"/>
    </xf>
    <xf numFmtId="0" fontId="42" fillId="3" borderId="4" xfId="0" applyFont="1" applyFill="1" applyBorder="1" applyProtection="1"/>
    <xf numFmtId="0" fontId="42" fillId="3" borderId="0" xfId="0" applyFont="1" applyFill="1" applyAlignment="1" applyProtection="1">
      <alignment horizontal="centerContinuous"/>
    </xf>
    <xf numFmtId="0" fontId="43" fillId="3" borderId="0" xfId="0" applyFont="1" applyFill="1" applyAlignment="1" applyProtection="1">
      <alignment horizontal="centerContinuous"/>
    </xf>
    <xf numFmtId="0" fontId="14" fillId="3" borderId="0" xfId="0" applyFont="1" applyFill="1" applyAlignment="1" applyProtection="1">
      <alignment horizontal="centerContinuous"/>
    </xf>
    <xf numFmtId="0" fontId="28" fillId="3" borderId="65" xfId="0" applyFont="1" applyFill="1" applyBorder="1" applyAlignment="1" applyProtection="1">
      <alignment horizontal="centerContinuous"/>
    </xf>
    <xf numFmtId="0" fontId="11" fillId="3" borderId="65" xfId="0" applyFont="1" applyFill="1" applyBorder="1" applyAlignment="1" applyProtection="1">
      <alignment horizontal="centerContinuous"/>
    </xf>
    <xf numFmtId="0" fontId="11" fillId="3" borderId="65" xfId="0" applyFont="1" applyFill="1" applyBorder="1" applyProtection="1"/>
    <xf numFmtId="0" fontId="11" fillId="3" borderId="6" xfId="0" applyFont="1" applyFill="1" applyBorder="1" applyProtection="1"/>
    <xf numFmtId="0" fontId="11" fillId="3" borderId="1" xfId="0" applyFont="1" applyFill="1" applyBorder="1" applyProtection="1"/>
    <xf numFmtId="0" fontId="11" fillId="3" borderId="7" xfId="0" applyFont="1" applyFill="1" applyBorder="1" applyProtection="1"/>
    <xf numFmtId="0" fontId="17" fillId="4" borderId="0" xfId="0" applyFont="1" applyFill="1" applyAlignment="1" applyProtection="1">
      <alignment horizontal="right"/>
    </xf>
    <xf numFmtId="0" fontId="9" fillId="0" borderId="0" xfId="0" applyFont="1" applyAlignment="1" applyProtection="1">
      <alignment horizontal="left"/>
      <protection locked="0"/>
    </xf>
    <xf numFmtId="0" fontId="8" fillId="0" borderId="0" xfId="0" applyFont="1" applyAlignment="1" applyProtection="1">
      <alignment horizontal="left" wrapText="1"/>
      <protection locked="0"/>
    </xf>
    <xf numFmtId="0" fontId="32" fillId="0" borderId="0" xfId="0" applyFont="1" applyFill="1" applyAlignment="1">
      <alignment horizontal="centerContinuous"/>
    </xf>
    <xf numFmtId="0" fontId="44" fillId="13" borderId="0" xfId="0" applyFont="1" applyFill="1" applyAlignment="1" applyProtection="1">
      <alignment horizontal="left"/>
      <protection locked="0"/>
    </xf>
    <xf numFmtId="0" fontId="44" fillId="15" borderId="0" xfId="0" applyFont="1" applyFill="1" applyAlignment="1" applyProtection="1">
      <alignment horizontal="left"/>
      <protection locked="0"/>
    </xf>
    <xf numFmtId="0" fontId="45" fillId="0" borderId="0" xfId="0" applyFont="1" applyAlignment="1" applyProtection="1">
      <alignment horizontal="centerContinuous"/>
      <protection locked="0"/>
    </xf>
    <xf numFmtId="0" fontId="44" fillId="0" borderId="0" xfId="0" applyFont="1" applyFill="1" applyAlignment="1" applyProtection="1">
      <alignment horizontal="left"/>
      <protection locked="0"/>
    </xf>
    <xf numFmtId="0" fontId="26" fillId="0" borderId="0" xfId="0" applyFont="1" applyProtection="1">
      <protection locked="0"/>
    </xf>
    <xf numFmtId="0" fontId="5" fillId="16" borderId="46" xfId="0" applyFont="1" applyFill="1" applyBorder="1" applyProtection="1">
      <protection locked="0"/>
    </xf>
    <xf numFmtId="0" fontId="26" fillId="17" borderId="46" xfId="0" applyFont="1" applyFill="1" applyBorder="1" applyProtection="1">
      <protection locked="0"/>
    </xf>
    <xf numFmtId="0" fontId="5" fillId="17" borderId="46" xfId="0" applyFont="1" applyFill="1" applyBorder="1" applyProtection="1">
      <protection locked="0"/>
    </xf>
    <xf numFmtId="0" fontId="5" fillId="0" borderId="46" xfId="0" applyFont="1" applyBorder="1" applyProtection="1">
      <protection locked="0"/>
    </xf>
    <xf numFmtId="0" fontId="7" fillId="17" borderId="46" xfId="0" applyFont="1" applyFill="1" applyBorder="1" applyProtection="1">
      <protection locked="0"/>
    </xf>
    <xf numFmtId="0" fontId="26" fillId="16" borderId="46" xfId="0" applyFont="1" applyFill="1" applyBorder="1" applyProtection="1">
      <protection locked="0"/>
    </xf>
    <xf numFmtId="0" fontId="7" fillId="16" borderId="46" xfId="0" applyFont="1" applyFill="1" applyBorder="1" applyProtection="1">
      <protection locked="0"/>
    </xf>
    <xf numFmtId="0" fontId="8" fillId="16" borderId="46" xfId="0" applyFont="1" applyFill="1" applyBorder="1" applyProtection="1">
      <protection locked="0"/>
    </xf>
    <xf numFmtId="0" fontId="29" fillId="16" borderId="46" xfId="0" applyFont="1" applyFill="1" applyBorder="1" applyProtection="1">
      <protection locked="0"/>
    </xf>
    <xf numFmtId="0" fontId="9" fillId="16" borderId="46" xfId="0" applyFont="1" applyFill="1" applyBorder="1" applyProtection="1">
      <protection locked="0"/>
    </xf>
    <xf numFmtId="0" fontId="19" fillId="16" borderId="46" xfId="0" applyFont="1" applyFill="1" applyBorder="1" applyProtection="1">
      <protection locked="0"/>
    </xf>
    <xf numFmtId="0" fontId="19" fillId="17" borderId="46" xfId="0" applyFont="1" applyFill="1" applyBorder="1" applyProtection="1">
      <protection locked="0"/>
    </xf>
    <xf numFmtId="0" fontId="9" fillId="17" borderId="46" xfId="0" applyFont="1" applyFill="1" applyBorder="1" applyProtection="1">
      <protection locked="0"/>
    </xf>
    <xf numFmtId="0" fontId="9" fillId="4" borderId="46" xfId="0" applyFont="1" applyFill="1" applyBorder="1" applyProtection="1">
      <protection locked="0"/>
    </xf>
    <xf numFmtId="0" fontId="5" fillId="0" borderId="0" xfId="0" applyFont="1"/>
    <xf numFmtId="0" fontId="5"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11" fillId="0" borderId="0" xfId="0" applyFont="1" applyAlignment="1">
      <alignment horizontal="left" wrapText="1"/>
    </xf>
    <xf numFmtId="0" fontId="13" fillId="0" borderId="0" xfId="0" applyFont="1" applyAlignment="1">
      <alignment horizontal="left" wrapText="1"/>
    </xf>
    <xf numFmtId="0" fontId="13" fillId="0" borderId="0" xfId="0" applyFont="1" applyAlignment="1">
      <alignment horizontal="center"/>
    </xf>
    <xf numFmtId="0" fontId="12" fillId="0" borderId="0" xfId="0" applyFont="1" applyAlignment="1">
      <alignment horizontal="left"/>
    </xf>
    <xf numFmtId="0" fontId="13" fillId="0" borderId="0" xfId="0" applyFont="1" applyAlignment="1">
      <alignment horizontal="left"/>
    </xf>
    <xf numFmtId="0" fontId="11" fillId="0" borderId="0" xfId="0" applyFont="1" applyAlignment="1">
      <alignment wrapText="1"/>
    </xf>
    <xf numFmtId="0" fontId="16" fillId="0" borderId="8" xfId="0" applyFont="1" applyBorder="1" applyProtection="1"/>
    <xf numFmtId="0" fontId="16" fillId="0" borderId="2" xfId="0" applyFont="1" applyBorder="1" applyProtection="1"/>
    <xf numFmtId="0" fontId="16" fillId="0" borderId="3" xfId="0" applyFont="1" applyBorder="1" applyProtection="1"/>
    <xf numFmtId="0" fontId="16" fillId="0" borderId="4" xfId="0" applyFont="1" applyBorder="1" applyProtection="1"/>
    <xf numFmtId="0" fontId="16" fillId="0" borderId="5" xfId="0" applyFont="1" applyBorder="1" applyProtection="1"/>
    <xf numFmtId="0" fontId="16" fillId="0" borderId="66" xfId="0" applyFont="1" applyBorder="1" applyProtection="1"/>
    <xf numFmtId="0" fontId="16" fillId="0" borderId="55" xfId="0" applyFont="1" applyBorder="1" applyAlignment="1" applyProtection="1">
      <alignment horizontal="center"/>
    </xf>
    <xf numFmtId="0" fontId="46" fillId="0" borderId="0" xfId="0" applyFont="1" applyAlignment="1" applyProtection="1">
      <alignment horizontal="centerContinuous"/>
    </xf>
    <xf numFmtId="0" fontId="16" fillId="0" borderId="5" xfId="0" applyFont="1" applyBorder="1" applyAlignment="1" applyProtection="1">
      <alignment horizontal="center"/>
    </xf>
    <xf numFmtId="0" fontId="46" fillId="0" borderId="55" xfId="0" applyFont="1" applyBorder="1" applyAlignment="1" applyProtection="1">
      <alignment horizontal="center"/>
    </xf>
    <xf numFmtId="0" fontId="46" fillId="0" borderId="5" xfId="0" applyFont="1" applyBorder="1" applyAlignment="1" applyProtection="1">
      <alignment horizontal="center"/>
    </xf>
    <xf numFmtId="0" fontId="16" fillId="0" borderId="56" xfId="0" applyFont="1" applyBorder="1" applyProtection="1"/>
    <xf numFmtId="0" fontId="16" fillId="0" borderId="1" xfId="0" applyFont="1" applyBorder="1" applyProtection="1"/>
    <xf numFmtId="0" fontId="16" fillId="0" borderId="7" xfId="0" applyFont="1" applyBorder="1" applyProtection="1"/>
    <xf numFmtId="0" fontId="17" fillId="0" borderId="0" xfId="0" applyFont="1" applyAlignment="1" applyProtection="1">
      <alignment horizontal="left"/>
    </xf>
    <xf numFmtId="0" fontId="17" fillId="0" borderId="4" xfId="0" quotePrefix="1" applyFont="1" applyBorder="1" applyProtection="1"/>
    <xf numFmtId="0" fontId="17" fillId="0" borderId="8" xfId="0" applyFont="1" applyBorder="1" applyAlignment="1" applyProtection="1">
      <alignment horizontal="left"/>
    </xf>
    <xf numFmtId="0" fontId="0" fillId="0" borderId="5" xfId="0" applyBorder="1"/>
    <xf numFmtId="0" fontId="7" fillId="0" borderId="10" xfId="0" applyFont="1" applyBorder="1" applyAlignment="1" applyProtection="1">
      <alignment horizontal="left"/>
    </xf>
    <xf numFmtId="0" fontId="7" fillId="0" borderId="21" xfId="0" applyFont="1" applyBorder="1" applyAlignment="1" applyProtection="1">
      <alignment horizontal="left"/>
    </xf>
    <xf numFmtId="37" fontId="7" fillId="0" borderId="17" xfId="0" applyNumberFormat="1" applyFont="1" applyBorder="1" applyAlignment="1" applyProtection="1">
      <alignment horizontal="right"/>
    </xf>
    <xf numFmtId="5" fontId="7" fillId="0" borderId="17" xfId="0" applyNumberFormat="1" applyFont="1" applyBorder="1" applyAlignment="1" applyProtection="1">
      <alignment horizontal="right"/>
    </xf>
    <xf numFmtId="0" fontId="7" fillId="0" borderId="0" xfId="0" applyFont="1" applyBorder="1" applyAlignment="1" applyProtection="1">
      <alignment horizontal="centerContinuous"/>
    </xf>
    <xf numFmtId="0" fontId="19" fillId="0" borderId="0" xfId="0" applyFont="1" applyAlignment="1" applyProtection="1"/>
    <xf numFmtId="0" fontId="0" fillId="0" borderId="0" xfId="0" applyAlignment="1">
      <alignment horizontal="center"/>
    </xf>
    <xf numFmtId="0" fontId="11" fillId="0" borderId="0" xfId="0" applyFont="1" applyBorder="1" applyProtection="1"/>
    <xf numFmtId="0" fontId="0" fillId="0" borderId="0" xfId="0" applyBorder="1"/>
    <xf numFmtId="0" fontId="11" fillId="0" borderId="0" xfId="0" applyFont="1" applyBorder="1"/>
    <xf numFmtId="0" fontId="0" fillId="0" borderId="4" xfId="0" applyBorder="1"/>
    <xf numFmtId="0" fontId="12" fillId="0" borderId="0" xfId="0" applyFont="1" applyBorder="1" applyAlignment="1" applyProtection="1">
      <alignment horizontal="centerContinuous"/>
    </xf>
    <xf numFmtId="0" fontId="11" fillId="0" borderId="0" xfId="0" applyFont="1" applyBorder="1" applyAlignment="1" applyProtection="1">
      <alignment horizontal="left"/>
    </xf>
    <xf numFmtId="0" fontId="11" fillId="0" borderId="0" xfId="0" applyFont="1" applyBorder="1" applyAlignment="1" applyProtection="1">
      <alignment horizontal="center"/>
    </xf>
    <xf numFmtId="0" fontId="11" fillId="0" borderId="8" xfId="0" applyFont="1" applyBorder="1"/>
    <xf numFmtId="0" fontId="11" fillId="0" borderId="12" xfId="0" applyFont="1" applyBorder="1"/>
    <xf numFmtId="0" fontId="11" fillId="0" borderId="24" xfId="0" applyFont="1" applyBorder="1"/>
    <xf numFmtId="0" fontId="11" fillId="0" borderId="2" xfId="0" applyFont="1" applyBorder="1"/>
    <xf numFmtId="0" fontId="11" fillId="0" borderId="14" xfId="0" applyFont="1" applyBorder="1"/>
    <xf numFmtId="0" fontId="11" fillId="0" borderId="4" xfId="0" applyFont="1" applyBorder="1"/>
    <xf numFmtId="0" fontId="11" fillId="0" borderId="25" xfId="0" applyFont="1" applyBorder="1"/>
    <xf numFmtId="0" fontId="7" fillId="0" borderId="0" xfId="0" applyFont="1"/>
    <xf numFmtId="0" fontId="11" fillId="0" borderId="16" xfId="0" applyFont="1" applyBorder="1"/>
    <xf numFmtId="0" fontId="11" fillId="0" borderId="9" xfId="0" applyFont="1" applyBorder="1"/>
    <xf numFmtId="0" fontId="11" fillId="0" borderId="26" xfId="0" applyFont="1" applyBorder="1"/>
    <xf numFmtId="0" fontId="11" fillId="0" borderId="9" xfId="0" applyFont="1" applyBorder="1" applyAlignment="1">
      <alignment horizontal="centerContinuous"/>
    </xf>
    <xf numFmtId="0" fontId="11" fillId="0" borderId="10" xfId="0" applyFont="1" applyBorder="1" applyAlignment="1">
      <alignment horizontal="centerContinuous"/>
    </xf>
    <xf numFmtId="0" fontId="11"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1" fillId="0" borderId="5" xfId="0" applyFont="1" applyBorder="1" applyAlignment="1">
      <alignment horizontal="centerContinuous"/>
    </xf>
    <xf numFmtId="0" fontId="0" fillId="0" borderId="0" xfId="0" applyAlignment="1"/>
    <xf numFmtId="0" fontId="0" fillId="0" borderId="5" xfId="0" applyBorder="1" applyAlignment="1"/>
    <xf numFmtId="0" fontId="11" fillId="0" borderId="0" xfId="0" applyFont="1" applyAlignment="1">
      <alignment horizontal="left" vertical="top" wrapText="1"/>
    </xf>
    <xf numFmtId="0" fontId="11" fillId="0" borderId="6" xfId="0" applyFont="1" applyBorder="1"/>
    <xf numFmtId="0" fontId="11" fillId="0" borderId="1" xfId="0" applyFont="1" applyBorder="1"/>
    <xf numFmtId="0" fontId="11" fillId="0" borderId="1" xfId="0" applyFont="1" applyBorder="1" applyAlignment="1">
      <alignment horizontal="centerContinuous"/>
    </xf>
    <xf numFmtId="0" fontId="11" fillId="0" borderId="7" xfId="0" applyFont="1" applyBorder="1" applyAlignment="1">
      <alignment horizontal="centerContinuous"/>
    </xf>
    <xf numFmtId="0" fontId="7" fillId="0" borderId="9" xfId="0" applyFont="1" applyBorder="1" applyAlignment="1">
      <alignment horizontal="centerContinuous"/>
    </xf>
    <xf numFmtId="0" fontId="7" fillId="0" borderId="10" xfId="0" applyFont="1" applyBorder="1" applyAlignment="1">
      <alignment horizontal="centerContinuous"/>
    </xf>
    <xf numFmtId="0" fontId="7" fillId="0" borderId="11" xfId="0" applyFont="1" applyBorder="1" applyAlignment="1">
      <alignment horizontal="centerContinuous"/>
    </xf>
    <xf numFmtId="0" fontId="7" fillId="0" borderId="4" xfId="0" applyFont="1" applyBorder="1"/>
    <xf numFmtId="0" fontId="7" fillId="0" borderId="0" xfId="0" applyFont="1" applyAlignment="1">
      <alignment horizontal="centerContinuous"/>
    </xf>
    <xf numFmtId="0" fontId="7" fillId="0" borderId="5" xfId="0" applyFont="1" applyBorder="1" applyAlignment="1">
      <alignment horizontal="centerContinuous"/>
    </xf>
    <xf numFmtId="0" fontId="7" fillId="0" borderId="0" xfId="0" applyFont="1" applyAlignment="1">
      <alignment horizontal="left" vertical="top" wrapText="1"/>
    </xf>
    <xf numFmtId="0" fontId="7" fillId="0" borderId="9" xfId="0" applyFont="1" applyBorder="1"/>
    <xf numFmtId="0" fontId="7" fillId="0" borderId="10" xfId="0" applyFont="1" applyBorder="1"/>
    <xf numFmtId="0" fontId="7" fillId="0" borderId="5" xfId="0" applyFont="1" applyBorder="1"/>
    <xf numFmtId="0" fontId="7" fillId="0" borderId="6" xfId="0" applyFont="1" applyBorder="1"/>
    <xf numFmtId="0" fontId="7" fillId="0" borderId="1" xfId="0" applyFont="1" applyBorder="1"/>
    <xf numFmtId="0" fontId="7" fillId="0" borderId="1" xfId="0" applyFont="1" applyBorder="1" applyAlignment="1">
      <alignment horizontal="centerContinuous"/>
    </xf>
    <xf numFmtId="0" fontId="7" fillId="0" borderId="7" xfId="0" applyFont="1" applyBorder="1" applyAlignment="1">
      <alignment horizontal="centerContinuous"/>
    </xf>
    <xf numFmtId="0" fontId="7" fillId="0" borderId="0" xfId="0" applyFont="1" applyAlignment="1">
      <alignment horizontal="left"/>
    </xf>
    <xf numFmtId="0" fontId="7" fillId="0" borderId="14" xfId="0" applyFont="1" applyBorder="1" applyAlignment="1" applyProtection="1">
      <alignment horizontal="centerContinuous"/>
    </xf>
    <xf numFmtId="0" fontId="17" fillId="0" borderId="22" xfId="0" applyFont="1" applyBorder="1" applyAlignment="1" applyProtection="1">
      <alignment horizontal="centerContinuous"/>
    </xf>
    <xf numFmtId="0" fontId="7" fillId="0" borderId="0" xfId="0" applyFont="1" applyAlignment="1" applyProtection="1">
      <alignment vertical="top" wrapText="1"/>
    </xf>
    <xf numFmtId="0" fontId="0" fillId="0" borderId="0" xfId="0" applyAlignment="1">
      <alignment vertical="top" wrapText="1"/>
    </xf>
    <xf numFmtId="0" fontId="7"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7" fillId="0" borderId="0" xfId="0" applyFont="1" applyAlignment="1" applyProtection="1">
      <alignment horizontal="left" wrapText="1"/>
    </xf>
    <xf numFmtId="0" fontId="0" fillId="0" borderId="0" xfId="0" applyAlignment="1">
      <alignment horizontal="left"/>
    </xf>
    <xf numFmtId="0" fontId="7" fillId="0" borderId="32" xfId="0" applyFont="1" applyBorder="1" applyAlignment="1" applyProtection="1">
      <alignment horizontal="centerContinuous"/>
    </xf>
    <xf numFmtId="0" fontId="7" fillId="0" borderId="19" xfId="0" applyFont="1" applyBorder="1" applyAlignment="1" applyProtection="1">
      <alignment horizontal="left"/>
    </xf>
    <xf numFmtId="0" fontId="7" fillId="0" borderId="19" xfId="0" applyFont="1" applyBorder="1" applyAlignment="1" applyProtection="1">
      <alignment horizontal="right"/>
    </xf>
    <xf numFmtId="0" fontId="7" fillId="0" borderId="32" xfId="0" applyFont="1" applyBorder="1" applyAlignment="1" applyProtection="1">
      <alignment horizontal="centerContinuous" wrapText="1"/>
    </xf>
    <xf numFmtId="0" fontId="7" fillId="0" borderId="5" xfId="0" applyFont="1" applyBorder="1" applyAlignment="1" applyProtection="1">
      <alignment horizontal="centerContinuous" wrapText="1"/>
    </xf>
    <xf numFmtId="0" fontId="7" fillId="0" borderId="19" xfId="0" applyFont="1" applyBorder="1" applyAlignment="1" applyProtection="1">
      <alignment horizontal="centerContinuous" wrapText="1"/>
    </xf>
    <xf numFmtId="0" fontId="7" fillId="0" borderId="38" xfId="0" applyFont="1" applyBorder="1" applyAlignment="1" applyProtection="1">
      <alignment horizontal="left"/>
    </xf>
    <xf numFmtId="0" fontId="7" fillId="0" borderId="38" xfId="0" applyFont="1" applyBorder="1" applyAlignment="1" applyProtection="1">
      <alignment horizontal="right"/>
    </xf>
    <xf numFmtId="0" fontId="7" fillId="0" borderId="7" xfId="0" applyFont="1" applyBorder="1" applyAlignment="1" applyProtection="1">
      <alignment horizontal="centerContinuous" wrapText="1"/>
    </xf>
    <xf numFmtId="0" fontId="7" fillId="0" borderId="0" xfId="0" applyFont="1" applyAlignment="1" applyProtection="1">
      <alignment horizontal="centerContinuous" wrapText="1"/>
    </xf>
    <xf numFmtId="0" fontId="7" fillId="0" borderId="2" xfId="0" applyFont="1" applyBorder="1" applyAlignment="1" applyProtection="1">
      <alignment horizontal="center"/>
    </xf>
    <xf numFmtId="0" fontId="7" fillId="0" borderId="12" xfId="0" applyFont="1" applyBorder="1" applyAlignment="1" applyProtection="1">
      <alignment horizontal="left"/>
    </xf>
    <xf numFmtId="0" fontId="7" fillId="0" borderId="3" xfId="0" applyFont="1" applyBorder="1" applyAlignment="1" applyProtection="1">
      <alignment horizontal="centerContinuous" wrapText="1"/>
    </xf>
    <xf numFmtId="0" fontId="7" fillId="0" borderId="25" xfId="0" applyFont="1" applyBorder="1" applyAlignment="1" applyProtection="1">
      <alignment horizontal="left"/>
    </xf>
    <xf numFmtId="0" fontId="7" fillId="0" borderId="26" xfId="0" applyFont="1" applyBorder="1" applyAlignment="1" applyProtection="1">
      <alignment horizontal="left"/>
    </xf>
    <xf numFmtId="0" fontId="17" fillId="0" borderId="22" xfId="0" applyFont="1" applyBorder="1" applyAlignment="1" applyProtection="1">
      <alignment horizontal="centerContinuous" wrapText="1"/>
    </xf>
    <xf numFmtId="0" fontId="7" fillId="0" borderId="10" xfId="0" applyFont="1" applyBorder="1" applyAlignment="1" applyProtection="1">
      <alignment horizontal="centerContinuous" wrapText="1"/>
    </xf>
    <xf numFmtId="0" fontId="7" fillId="0" borderId="11" xfId="0" applyFont="1" applyBorder="1" applyAlignment="1" applyProtection="1">
      <alignment horizontal="centerContinuous" wrapText="1"/>
    </xf>
    <xf numFmtId="0" fontId="7" fillId="0" borderId="15" xfId="0" applyFont="1" applyBorder="1" applyAlignment="1" applyProtection="1">
      <alignment horizontal="left"/>
    </xf>
    <xf numFmtId="0" fontId="7" fillId="0" borderId="17" xfId="0" applyFont="1" applyBorder="1" applyAlignment="1" applyProtection="1">
      <alignment horizontal="center"/>
    </xf>
    <xf numFmtId="0" fontId="7" fillId="0" borderId="25" xfId="0" applyFont="1" applyBorder="1" applyAlignment="1" applyProtection="1">
      <alignment horizontal="right"/>
    </xf>
    <xf numFmtId="0" fontId="7" fillId="0" borderId="0" xfId="0" applyFont="1" applyBorder="1" applyAlignment="1" applyProtection="1">
      <alignment horizontal="centerContinuous" wrapText="1"/>
    </xf>
    <xf numFmtId="0" fontId="11" fillId="0" borderId="15" xfId="0" applyFont="1" applyBorder="1" applyAlignment="1" applyProtection="1">
      <alignment horizontal="left"/>
    </xf>
    <xf numFmtId="0" fontId="11" fillId="0" borderId="25" xfId="0" applyFont="1" applyBorder="1" applyAlignment="1" applyProtection="1">
      <alignment horizontal="right"/>
    </xf>
    <xf numFmtId="0" fontId="11" fillId="0" borderId="0" xfId="0" applyFont="1" applyBorder="1" applyAlignment="1" applyProtection="1">
      <alignment horizontal="centerContinuous" wrapText="1"/>
    </xf>
    <xf numFmtId="0" fontId="11" fillId="0" borderId="5" xfId="0" applyFont="1" applyBorder="1" applyAlignment="1" applyProtection="1">
      <alignment horizontal="centerContinuous" wrapText="1"/>
    </xf>
    <xf numFmtId="0" fontId="11" fillId="0" borderId="38" xfId="0" applyFont="1" applyBorder="1" applyAlignment="1" applyProtection="1">
      <alignment horizontal="left"/>
    </xf>
    <xf numFmtId="0" fontId="11" fillId="0" borderId="35" xfId="0" applyFont="1" applyBorder="1" applyAlignment="1" applyProtection="1">
      <alignment horizontal="left"/>
    </xf>
    <xf numFmtId="0" fontId="11" fillId="0" borderId="36" xfId="0" applyFont="1" applyBorder="1" applyAlignment="1" applyProtection="1">
      <alignment horizontal="right"/>
    </xf>
    <xf numFmtId="0" fontId="11" fillId="0" borderId="1" xfId="0" applyFont="1" applyBorder="1" applyAlignment="1" applyProtection="1">
      <alignment horizontal="centerContinuous" wrapText="1"/>
    </xf>
    <xf numFmtId="0" fontId="11" fillId="0" borderId="7" xfId="0" applyFont="1" applyBorder="1" applyAlignment="1" applyProtection="1">
      <alignment horizontal="centerContinuous" wrapText="1"/>
    </xf>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8"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7" fillId="0" borderId="0" xfId="0" applyFont="1" applyProtection="1"/>
    <xf numFmtId="0" fontId="11" fillId="0" borderId="0" xfId="0" applyFont="1" applyBorder="1" applyAlignment="1" applyProtection="1">
      <alignment horizontal="centerContinuous"/>
    </xf>
    <xf numFmtId="37" fontId="11" fillId="0" borderId="0" xfId="0" applyNumberFormat="1" applyFont="1" applyBorder="1" applyProtection="1"/>
    <xf numFmtId="5" fontId="11"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wrapText="1"/>
    </xf>
    <xf numFmtId="0" fontId="23"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19" fillId="0" borderId="0" xfId="0" applyFont="1" applyAlignment="1" applyProtection="1">
      <alignment horizontal="left" vertical="justify" wrapText="1"/>
    </xf>
    <xf numFmtId="164" fontId="11" fillId="0" borderId="1" xfId="0" applyNumberFormat="1" applyFont="1" applyBorder="1" applyAlignment="1" applyProtection="1">
      <alignment horizontal="center"/>
    </xf>
    <xf numFmtId="0" fontId="11" fillId="0" borderId="0" xfId="0" applyFont="1" applyAlignment="1">
      <alignment horizontal="right"/>
    </xf>
    <xf numFmtId="0" fontId="11" fillId="0" borderId="3" xfId="0" applyFont="1" applyBorder="1"/>
    <xf numFmtId="0" fontId="12" fillId="0" borderId="4" xfId="0" applyFont="1" applyBorder="1" applyAlignment="1">
      <alignment horizontal="centerContinuous"/>
    </xf>
    <xf numFmtId="0" fontId="12" fillId="0" borderId="0" xfId="0" applyFont="1" applyAlignment="1">
      <alignment horizontal="centerContinuous"/>
    </xf>
    <xf numFmtId="0" fontId="11" fillId="0" borderId="5" xfId="0" applyFont="1" applyBorder="1"/>
    <xf numFmtId="0" fontId="11" fillId="0" borderId="4" xfId="0" applyFont="1" applyBorder="1" applyAlignment="1">
      <alignment horizontal="center"/>
    </xf>
    <xf numFmtId="0" fontId="11" fillId="0" borderId="11" xfId="0" applyFont="1" applyBorder="1"/>
    <xf numFmtId="0" fontId="11" fillId="0" borderId="15" xfId="0" applyFont="1" applyBorder="1"/>
    <xf numFmtId="0" fontId="11" fillId="0" borderId="19" xfId="0" applyFont="1" applyBorder="1" applyAlignment="1">
      <alignment horizontal="centerContinuous"/>
    </xf>
    <xf numFmtId="0" fontId="11" fillId="0" borderId="18" xfId="0" applyFont="1" applyBorder="1"/>
    <xf numFmtId="0" fontId="11" fillId="0" borderId="27" xfId="0" applyFont="1" applyBorder="1"/>
    <xf numFmtId="0" fontId="11" fillId="0" borderId="28" xfId="0" applyFont="1" applyBorder="1" applyAlignment="1">
      <alignment horizontal="center"/>
    </xf>
    <xf numFmtId="0" fontId="11" fillId="0" borderId="29" xfId="0" applyFont="1" applyBorder="1" applyAlignment="1">
      <alignment horizontal="center"/>
    </xf>
    <xf numFmtId="0" fontId="11" fillId="0" borderId="18" xfId="0" applyFont="1" applyBorder="1" applyAlignment="1">
      <alignment horizontal="center"/>
    </xf>
    <xf numFmtId="0" fontId="11" fillId="0" borderId="25" xfId="0" applyFont="1" applyBorder="1" applyAlignment="1">
      <alignment horizontal="center"/>
    </xf>
    <xf numFmtId="0" fontId="11" fillId="0" borderId="0" xfId="0" applyFont="1" applyAlignment="1">
      <alignment horizontal="center"/>
    </xf>
    <xf numFmtId="0" fontId="11" fillId="0" borderId="16" xfId="0" applyFont="1" applyBorder="1" applyAlignment="1">
      <alignment horizontal="center"/>
    </xf>
    <xf numFmtId="0" fontId="11" fillId="0" borderId="15" xfId="0" applyFont="1" applyBorder="1" applyAlignment="1">
      <alignment horizontal="center"/>
    </xf>
    <xf numFmtId="0" fontId="11" fillId="0" borderId="5" xfId="0" applyFont="1" applyBorder="1" applyAlignment="1">
      <alignment horizontal="center"/>
    </xf>
    <xf numFmtId="0" fontId="11" fillId="0" borderId="30" xfId="0" applyFont="1" applyBorder="1" applyAlignment="1">
      <alignment horizontal="center"/>
    </xf>
    <xf numFmtId="0" fontId="11" fillId="0" borderId="31" xfId="0" applyFont="1" applyBorder="1"/>
    <xf numFmtId="0" fontId="11" fillId="0" borderId="32" xfId="0" applyFont="1" applyBorder="1"/>
    <xf numFmtId="0" fontId="11" fillId="0" borderId="34" xfId="0" applyFont="1" applyBorder="1" applyAlignment="1">
      <alignment horizontal="center"/>
    </xf>
    <xf numFmtId="0" fontId="11" fillId="0" borderId="9" xfId="0" applyFont="1" applyBorder="1" applyAlignment="1">
      <alignment horizontal="center"/>
    </xf>
    <xf numFmtId="0" fontId="11" fillId="0" borderId="22" xfId="0" applyFont="1" applyBorder="1" applyAlignment="1">
      <alignment horizontal="center"/>
    </xf>
    <xf numFmtId="0" fontId="11" fillId="0" borderId="7" xfId="0" applyFont="1" applyBorder="1"/>
    <xf numFmtId="0" fontId="12" fillId="0" borderId="0" xfId="0" applyFont="1"/>
    <xf numFmtId="0" fontId="12" fillId="0" borderId="0" xfId="0" applyFont="1" applyAlignment="1">
      <alignment horizontal="right"/>
    </xf>
    <xf numFmtId="0" fontId="17"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7" fillId="0" borderId="0" xfId="0" applyFont="1" applyBorder="1" applyAlignment="1">
      <alignment horizontal="left" vertical="top" wrapText="1"/>
    </xf>
    <xf numFmtId="0" fontId="0" fillId="0" borderId="0" xfId="0" applyAlignment="1">
      <alignment horizontal="left" vertical="justify"/>
    </xf>
    <xf numFmtId="0" fontId="19"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20" fillId="0" borderId="10" xfId="0" applyFont="1" applyBorder="1" applyAlignment="1" applyProtection="1">
      <alignment horizontal="centerContinuous"/>
    </xf>
    <xf numFmtId="0" fontId="7" fillId="0" borderId="0" xfId="0" applyFont="1" applyBorder="1" applyProtection="1"/>
    <xf numFmtId="0" fontId="7" fillId="0" borderId="0" xfId="0" applyFont="1" applyBorder="1" applyAlignment="1" applyProtection="1">
      <alignment horizontal="left"/>
    </xf>
    <xf numFmtId="37" fontId="7" fillId="0" borderId="0" xfId="0" applyNumberFormat="1" applyFont="1" applyBorder="1" applyProtection="1"/>
    <xf numFmtId="0" fontId="7" fillId="0" borderId="10" xfId="0" applyFont="1" applyBorder="1" applyAlignment="1" applyProtection="1"/>
    <xf numFmtId="0" fontId="11" fillId="0" borderId="55" xfId="0" applyFont="1" applyBorder="1"/>
    <xf numFmtId="0" fontId="11" fillId="0" borderId="13" xfId="0" applyFont="1" applyBorder="1"/>
    <xf numFmtId="0" fontId="11" fillId="0" borderId="41" xfId="0" applyFont="1" applyBorder="1" applyAlignment="1">
      <alignment horizontal="centerContinuous"/>
    </xf>
    <xf numFmtId="0" fontId="11" fillId="0" borderId="42" xfId="0" applyFont="1" applyBorder="1" applyAlignment="1">
      <alignment horizontal="centerContinuous"/>
    </xf>
    <xf numFmtId="0" fontId="11" fillId="0" borderId="39" xfId="0" applyFont="1" applyBorder="1" applyAlignment="1">
      <alignment horizontal="centerContinuous"/>
    </xf>
    <xf numFmtId="0" fontId="11" fillId="0" borderId="30" xfId="0" applyFont="1" applyBorder="1"/>
    <xf numFmtId="0" fontId="11" fillId="0" borderId="33" xfId="0" applyFont="1" applyBorder="1"/>
    <xf numFmtId="0" fontId="11" fillId="0" borderId="28" xfId="0" applyFont="1" applyBorder="1"/>
    <xf numFmtId="0" fontId="11" fillId="0" borderId="31" xfId="0" applyFont="1" applyBorder="1" applyAlignment="1">
      <alignment horizontal="center"/>
    </xf>
    <xf numFmtId="0" fontId="11" fillId="0" borderId="55" xfId="0" applyFont="1" applyBorder="1" applyAlignment="1">
      <alignment horizontal="center"/>
    </xf>
    <xf numFmtId="0" fontId="11" fillId="0" borderId="32" xfId="0" applyFont="1" applyBorder="1" applyAlignment="1">
      <alignment horizontal="center"/>
    </xf>
    <xf numFmtId="0" fontId="11" fillId="0" borderId="34" xfId="0" applyFont="1" applyBorder="1"/>
    <xf numFmtId="0" fontId="11" fillId="0" borderId="0" xfId="0" applyFont="1" applyBorder="1" applyAlignment="1">
      <alignment horizontal="center"/>
    </xf>
    <xf numFmtId="0" fontId="11" fillId="0" borderId="19" xfId="0" applyFont="1" applyBorder="1" applyAlignment="1">
      <alignment horizontal="center"/>
    </xf>
    <xf numFmtId="0" fontId="11" fillId="0" borderId="25" xfId="0" applyFont="1" applyBorder="1" applyAlignment="1">
      <alignment horizontal="centerContinuous"/>
    </xf>
    <xf numFmtId="0" fontId="11" fillId="0" borderId="20" xfId="0" applyFont="1" applyBorder="1"/>
    <xf numFmtId="0" fontId="11" fillId="0" borderId="21" xfId="0" applyFont="1" applyBorder="1" applyAlignment="1">
      <alignment horizontal="centerContinuous"/>
    </xf>
    <xf numFmtId="0" fontId="11" fillId="0" borderId="26" xfId="0" applyFont="1" applyBorder="1" applyAlignment="1">
      <alignment horizontal="centerContinuous"/>
    </xf>
    <xf numFmtId="0" fontId="11" fillId="0" borderId="10" xfId="0" applyFont="1" applyBorder="1" applyAlignment="1">
      <alignment horizontal="center"/>
    </xf>
    <xf numFmtId="0" fontId="11" fillId="0" borderId="17" xfId="0" applyFont="1" applyBorder="1" applyAlignment="1">
      <alignment horizontal="center"/>
    </xf>
    <xf numFmtId="0" fontId="11" fillId="0" borderId="21" xfId="0" applyFont="1" applyBorder="1" applyAlignment="1">
      <alignment horizontal="center"/>
    </xf>
    <xf numFmtId="0" fontId="11" fillId="0" borderId="22" xfId="0" applyFont="1" applyBorder="1"/>
    <xf numFmtId="0" fontId="11" fillId="0" borderId="38" xfId="0" applyFont="1" applyBorder="1"/>
    <xf numFmtId="0" fontId="11" fillId="0" borderId="1" xfId="0" applyFont="1" applyBorder="1" applyAlignment="1">
      <alignment horizontal="center"/>
    </xf>
    <xf numFmtId="0" fontId="11" fillId="0" borderId="37" xfId="0" applyFont="1" applyBorder="1"/>
    <xf numFmtId="0" fontId="11" fillId="0" borderId="0" xfId="0" applyFont="1" applyBorder="1" applyAlignment="1">
      <alignment horizontal="centerContinuous"/>
    </xf>
    <xf numFmtId="0" fontId="11" fillId="0" borderId="4" xfId="0" applyFont="1" applyBorder="1" applyAlignment="1">
      <alignment horizontal="centerContinuous"/>
    </xf>
    <xf numFmtId="0" fontId="11" fillId="0" borderId="27" xfId="0" applyFont="1" applyBorder="1" applyAlignment="1">
      <alignment horizontal="center"/>
    </xf>
    <xf numFmtId="0" fontId="11" fillId="0" borderId="26" xfId="0" applyFont="1" applyBorder="1" applyAlignment="1">
      <alignment horizontal="center"/>
    </xf>
    <xf numFmtId="0" fontId="11" fillId="0" borderId="23" xfId="0" applyFont="1" applyBorder="1"/>
    <xf numFmtId="0" fontId="11" fillId="0" borderId="35" xfId="0" applyFont="1" applyBorder="1"/>
    <xf numFmtId="37" fontId="11" fillId="0" borderId="38" xfId="0" applyNumberFormat="1" applyFont="1" applyBorder="1" applyProtection="1"/>
    <xf numFmtId="0" fontId="11" fillId="0" borderId="41" xfId="0" applyFont="1" applyBorder="1"/>
    <xf numFmtId="0" fontId="11" fillId="0" borderId="29" xfId="0" applyFont="1" applyBorder="1"/>
    <xf numFmtId="0" fontId="11" fillId="0" borderId="44" xfId="0" applyFont="1" applyBorder="1" applyAlignment="1">
      <alignment horizontal="centerContinuous"/>
    </xf>
    <xf numFmtId="0" fontId="11" fillId="0" borderId="33" xfId="0" applyFont="1" applyBorder="1" applyAlignment="1">
      <alignment horizontal="center"/>
    </xf>
    <xf numFmtId="0" fontId="11" fillId="0" borderId="20" xfId="0" applyFont="1" applyBorder="1" applyAlignment="1">
      <alignment horizontal="center"/>
    </xf>
    <xf numFmtId="0" fontId="11" fillId="0" borderId="11" xfId="0" applyFont="1" applyBorder="1" applyAlignment="1">
      <alignment horizontal="center"/>
    </xf>
    <xf numFmtId="0" fontId="11" fillId="0" borderId="8" xfId="0" applyFont="1" applyBorder="1" applyAlignment="1">
      <alignment horizontal="centerContinuous"/>
    </xf>
    <xf numFmtId="0" fontId="11" fillId="0" borderId="2" xfId="0" applyFont="1" applyBorder="1" applyAlignment="1">
      <alignment horizontal="centerContinuous"/>
    </xf>
    <xf numFmtId="0" fontId="11" fillId="0" borderId="3" xfId="0" applyFont="1" applyBorder="1" applyAlignment="1">
      <alignment horizontal="centerContinuous"/>
    </xf>
    <xf numFmtId="0" fontId="11" fillId="19" borderId="32" xfId="0" applyFont="1" applyFill="1" applyBorder="1"/>
    <xf numFmtId="0" fontId="11" fillId="19" borderId="31" xfId="0" applyFont="1" applyFill="1" applyBorder="1"/>
    <xf numFmtId="0" fontId="11" fillId="19" borderId="29" xfId="0" applyFont="1" applyFill="1" applyBorder="1"/>
    <xf numFmtId="0" fontId="11" fillId="19" borderId="30" xfId="0" applyFont="1" applyFill="1" applyBorder="1"/>
    <xf numFmtId="0" fontId="11" fillId="19" borderId="27" xfId="0" applyFont="1" applyFill="1" applyBorder="1"/>
    <xf numFmtId="37" fontId="11" fillId="19" borderId="21" xfId="0" applyNumberFormat="1" applyFont="1" applyFill="1" applyBorder="1" applyProtection="1"/>
    <xf numFmtId="37" fontId="11" fillId="19" borderId="10" xfId="0" applyNumberFormat="1" applyFont="1" applyFill="1" applyBorder="1" applyProtection="1"/>
    <xf numFmtId="37" fontId="11" fillId="19" borderId="11" xfId="0" applyNumberFormat="1" applyFont="1" applyFill="1" applyBorder="1" applyProtection="1"/>
    <xf numFmtId="37" fontId="11" fillId="19" borderId="9" xfId="0" applyNumberFormat="1" applyFont="1" applyFill="1" applyBorder="1" applyProtection="1"/>
    <xf numFmtId="0" fontId="11" fillId="19" borderId="10" xfId="0" applyFont="1" applyFill="1" applyBorder="1"/>
    <xf numFmtId="37" fontId="11" fillId="19" borderId="26" xfId="0" applyNumberFormat="1" applyFont="1" applyFill="1" applyBorder="1" applyProtection="1"/>
    <xf numFmtId="37" fontId="11" fillId="19" borderId="44" xfId="0" applyNumberFormat="1" applyFont="1" applyFill="1" applyBorder="1" applyProtection="1"/>
    <xf numFmtId="37" fontId="11" fillId="19" borderId="42" xfId="0" applyNumberFormat="1" applyFont="1" applyFill="1" applyBorder="1" applyProtection="1"/>
    <xf numFmtId="37" fontId="11" fillId="19" borderId="39" xfId="0" applyNumberFormat="1" applyFont="1" applyFill="1" applyBorder="1" applyProtection="1"/>
    <xf numFmtId="37" fontId="11" fillId="19" borderId="41" xfId="0" applyNumberFormat="1" applyFont="1" applyFill="1" applyBorder="1" applyProtection="1"/>
    <xf numFmtId="0" fontId="11" fillId="19" borderId="42" xfId="0" applyFont="1" applyFill="1" applyBorder="1" applyProtection="1"/>
    <xf numFmtId="37" fontId="11" fillId="19" borderId="45" xfId="0" applyNumberFormat="1" applyFont="1" applyFill="1" applyBorder="1" applyProtection="1"/>
    <xf numFmtId="37" fontId="11" fillId="19" borderId="32" xfId="0" applyNumberFormat="1" applyFont="1" applyFill="1" applyBorder="1" applyProtection="1"/>
    <xf numFmtId="37" fontId="11" fillId="19" borderId="31" xfId="0" applyNumberFormat="1" applyFont="1" applyFill="1" applyBorder="1" applyProtection="1"/>
    <xf numFmtId="37" fontId="11" fillId="19" borderId="29" xfId="0" applyNumberFormat="1" applyFont="1" applyFill="1" applyBorder="1" applyProtection="1"/>
    <xf numFmtId="37" fontId="11" fillId="19" borderId="30" xfId="0" applyNumberFormat="1" applyFont="1" applyFill="1" applyBorder="1" applyProtection="1"/>
    <xf numFmtId="0" fontId="11" fillId="19" borderId="31" xfId="0" applyFont="1" applyFill="1" applyBorder="1" applyProtection="1"/>
    <xf numFmtId="37" fontId="11" fillId="19" borderId="27" xfId="0" applyNumberFormat="1" applyFont="1" applyFill="1" applyBorder="1" applyProtection="1"/>
    <xf numFmtId="0" fontId="11" fillId="19" borderId="10" xfId="0" applyFont="1" applyFill="1" applyBorder="1" applyProtection="1"/>
    <xf numFmtId="0" fontId="11" fillId="0" borderId="0" xfId="0" applyFont="1" applyAlignment="1"/>
    <xf numFmtId="0" fontId="23" fillId="0" borderId="4" xfId="0" applyFont="1" applyBorder="1"/>
    <xf numFmtId="0" fontId="23" fillId="0" borderId="5" xfId="0" applyFont="1" applyBorder="1"/>
    <xf numFmtId="0" fontId="11" fillId="0" borderId="15" xfId="0" applyFont="1" applyBorder="1" applyAlignment="1">
      <alignment horizontal="centerContinuous"/>
    </xf>
    <xf numFmtId="0" fontId="11" fillId="11" borderId="45" xfId="0" applyFont="1" applyFill="1" applyBorder="1"/>
    <xf numFmtId="0" fontId="11" fillId="11" borderId="27" xfId="0" applyFont="1" applyFill="1" applyBorder="1"/>
    <xf numFmtId="0" fontId="11" fillId="11" borderId="21" xfId="0" applyFont="1" applyFill="1" applyBorder="1"/>
    <xf numFmtId="0" fontId="11" fillId="11" borderId="11" xfId="0" applyFont="1" applyFill="1" applyBorder="1"/>
    <xf numFmtId="0" fontId="11" fillId="11" borderId="26" xfId="0" applyFont="1" applyFill="1" applyBorder="1"/>
    <xf numFmtId="0" fontId="25" fillId="0" borderId="4" xfId="0" applyFont="1" applyBorder="1"/>
    <xf numFmtId="0" fontId="25" fillId="0" borderId="0" xfId="0" applyFont="1"/>
    <xf numFmtId="0" fontId="25" fillId="0" borderId="5" xfId="0" applyFont="1" applyBorder="1"/>
    <xf numFmtId="0" fontId="25" fillId="0" borderId="6" xfId="0" applyFont="1" applyBorder="1"/>
    <xf numFmtId="0" fontId="25" fillId="0" borderId="1" xfId="0" applyFont="1" applyBorder="1"/>
    <xf numFmtId="0" fontId="25" fillId="0" borderId="7" xfId="0" applyFont="1" applyBorder="1"/>
    <xf numFmtId="0" fontId="25" fillId="0" borderId="0" xfId="0" applyFont="1" applyAlignment="1">
      <alignment horizontal="centerContinuous"/>
    </xf>
    <xf numFmtId="0" fontId="11" fillId="0" borderId="6" xfId="0" applyFont="1" applyBorder="1" applyAlignment="1">
      <alignment horizontal="center"/>
    </xf>
    <xf numFmtId="0" fontId="11" fillId="0" borderId="37" xfId="0" applyFont="1" applyBorder="1" applyAlignment="1">
      <alignment horizontal="center"/>
    </xf>
    <xf numFmtId="0" fontId="11" fillId="0" borderId="8" xfId="0" applyFont="1" applyBorder="1" applyAlignment="1">
      <alignment horizontal="left"/>
    </xf>
    <xf numFmtId="0" fontId="11" fillId="0" borderId="66" xfId="0" applyFont="1" applyBorder="1" applyAlignment="1">
      <alignment horizontal="center"/>
    </xf>
    <xf numFmtId="0" fontId="11" fillId="0" borderId="3" xfId="0" applyFont="1" applyBorder="1" applyAlignment="1">
      <alignment horizontal="center"/>
    </xf>
    <xf numFmtId="164" fontId="11" fillId="0" borderId="23" xfId="0" applyNumberFormat="1" applyFont="1" applyBorder="1" applyAlignment="1" applyProtection="1">
      <alignment horizontal="center"/>
    </xf>
    <xf numFmtId="0" fontId="12" fillId="0" borderId="6" xfId="0" applyFont="1" applyBorder="1" applyAlignment="1">
      <alignment horizontal="centerContinuous"/>
    </xf>
    <xf numFmtId="0" fontId="12" fillId="0" borderId="1" xfId="0" applyFont="1" applyBorder="1" applyAlignment="1">
      <alignment horizontal="centerContinuous"/>
    </xf>
    <xf numFmtId="0" fontId="11" fillId="0" borderId="60" xfId="0" applyFont="1" applyBorder="1" applyAlignment="1">
      <alignment horizontal="centerContinuous"/>
    </xf>
    <xf numFmtId="0" fontId="11" fillId="0" borderId="56" xfId="0" applyFont="1" applyBorder="1" applyAlignment="1">
      <alignment horizontal="center"/>
    </xf>
    <xf numFmtId="0" fontId="11" fillId="0" borderId="7" xfId="0" applyFont="1" applyBorder="1" applyAlignment="1">
      <alignment horizontal="center"/>
    </xf>
    <xf numFmtId="0" fontId="11" fillId="0" borderId="6" xfId="0" applyFont="1" applyBorder="1" applyAlignment="1">
      <alignment horizontal="centerContinuous"/>
    </xf>
    <xf numFmtId="0" fontId="24" fillId="0" borderId="5" xfId="0" applyFont="1" applyBorder="1" applyAlignment="1">
      <alignment horizontal="center"/>
    </xf>
    <xf numFmtId="0" fontId="24" fillId="0" borderId="0" xfId="0" applyFont="1" applyAlignment="1">
      <alignment horizontal="center"/>
    </xf>
    <xf numFmtId="0" fontId="11" fillId="0" borderId="55" xfId="0" applyFont="1" applyBorder="1" applyAlignment="1">
      <alignment horizontal="right"/>
    </xf>
    <xf numFmtId="0" fontId="11" fillId="0" borderId="56" xfId="0" applyFont="1" applyBorder="1"/>
    <xf numFmtId="0" fontId="12" fillId="0" borderId="61" xfId="0" applyFont="1" applyBorder="1" applyAlignment="1">
      <alignment horizontal="centerContinuous"/>
    </xf>
    <xf numFmtId="0" fontId="12" fillId="0" borderId="59" xfId="0" applyFont="1" applyBorder="1" applyAlignment="1">
      <alignment horizontal="centerContinuous"/>
    </xf>
    <xf numFmtId="0" fontId="11" fillId="0" borderId="59" xfId="0" applyFont="1" applyBorder="1" applyAlignment="1">
      <alignment horizontal="centerContinuous"/>
    </xf>
    <xf numFmtId="0" fontId="20" fillId="0" borderId="0" xfId="0" applyFont="1" applyAlignment="1" applyProtection="1"/>
    <xf numFmtId="0" fontId="19" fillId="0" borderId="10" xfId="0" applyFont="1" applyBorder="1" applyAlignment="1" applyProtection="1"/>
    <xf numFmtId="0" fontId="5" fillId="0" borderId="0" xfId="0" applyFont="1" applyAlignment="1" applyProtection="1">
      <protection locked="0"/>
    </xf>
    <xf numFmtId="49" fontId="12" fillId="0" borderId="0" xfId="0" applyNumberFormat="1" applyFont="1" applyAlignment="1" applyProtection="1">
      <alignment horizontal="center"/>
    </xf>
    <xf numFmtId="49" fontId="5" fillId="0" borderId="46" xfId="0" applyNumberFormat="1" applyFont="1" applyBorder="1" applyProtection="1">
      <protection locked="0"/>
    </xf>
    <xf numFmtId="49" fontId="11" fillId="0" borderId="22" xfId="0" applyNumberFormat="1" applyFont="1" applyBorder="1" applyAlignment="1">
      <alignment horizontal="center"/>
    </xf>
    <xf numFmtId="49" fontId="11" fillId="0" borderId="22" xfId="0" applyNumberFormat="1" applyFont="1" applyBorder="1"/>
    <xf numFmtId="49" fontId="11" fillId="0" borderId="22" xfId="0" applyNumberFormat="1" applyFont="1" applyBorder="1" applyAlignment="1" applyProtection="1">
      <alignment horizontal="centerContinuous"/>
    </xf>
    <xf numFmtId="49" fontId="11" fillId="0" borderId="0" xfId="0" applyNumberFormat="1" applyFont="1" applyAlignment="1">
      <alignment horizontal="right"/>
    </xf>
    <xf numFmtId="49" fontId="11" fillId="0" borderId="0" xfId="0" applyNumberFormat="1" applyFont="1" applyAlignment="1">
      <alignment horizontal="left"/>
    </xf>
    <xf numFmtId="49" fontId="11" fillId="0" borderId="22" xfId="0" applyNumberFormat="1" applyFont="1" applyBorder="1" applyAlignment="1" applyProtection="1">
      <alignment horizontal="center"/>
    </xf>
    <xf numFmtId="49" fontId="11" fillId="0" borderId="1" xfId="0" applyNumberFormat="1" applyFont="1" applyBorder="1"/>
    <xf numFmtId="49" fontId="11" fillId="0" borderId="21" xfId="0" applyNumberFormat="1" applyFont="1" applyBorder="1"/>
    <xf numFmtId="49" fontId="11" fillId="0" borderId="21" xfId="0" applyNumberFormat="1" applyFont="1" applyBorder="1" applyAlignment="1">
      <alignment horizontal="center"/>
    </xf>
    <xf numFmtId="164" fontId="11" fillId="0" borderId="21" xfId="0" applyNumberFormat="1" applyFont="1" applyBorder="1" applyAlignment="1" applyProtection="1">
      <alignment horizontal="centerContinuous"/>
    </xf>
    <xf numFmtId="164" fontId="11" fillId="0" borderId="26" xfId="0" applyNumberFormat="1" applyFont="1" applyBorder="1" applyAlignment="1" applyProtection="1">
      <alignment horizontal="centerContinuous"/>
    </xf>
    <xf numFmtId="164" fontId="11" fillId="0" borderId="10" xfId="0" applyNumberFormat="1" applyFon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7" fillId="0" borderId="11" xfId="0" applyNumberFormat="1" applyFont="1" applyBorder="1" applyProtection="1"/>
    <xf numFmtId="0" fontId="0" fillId="0" borderId="37" xfId="0" applyBorder="1" applyAlignment="1" applyProtection="1">
      <alignment horizontal="center"/>
    </xf>
    <xf numFmtId="49" fontId="11" fillId="0" borderId="37" xfId="0" applyNumberFormat="1" applyFont="1" applyBorder="1" applyAlignment="1">
      <alignment horizontal="center"/>
    </xf>
    <xf numFmtId="0" fontId="7" fillId="0" borderId="19" xfId="0" applyFont="1" applyBorder="1" applyAlignment="1" applyProtection="1"/>
    <xf numFmtId="0" fontId="7" fillId="0" borderId="21" xfId="0" applyFont="1" applyBorder="1" applyAlignment="1" applyProtection="1"/>
    <xf numFmtId="0" fontId="7" fillId="0" borderId="0" xfId="0" applyFont="1" applyAlignment="1" applyProtection="1"/>
    <xf numFmtId="5" fontId="7" fillId="0" borderId="17" xfId="0" applyNumberFormat="1" applyFont="1" applyBorder="1" applyAlignment="1" applyProtection="1">
      <protection locked="0"/>
    </xf>
    <xf numFmtId="5" fontId="7" fillId="0" borderId="11" xfId="0" applyNumberFormat="1" applyFont="1" applyBorder="1" applyAlignment="1" applyProtection="1">
      <protection locked="0"/>
    </xf>
    <xf numFmtId="37" fontId="7" fillId="0" borderId="22" xfId="0" applyNumberFormat="1" applyFont="1" applyBorder="1" applyProtection="1">
      <protection locked="0"/>
    </xf>
    <xf numFmtId="37" fontId="7" fillId="9" borderId="22" xfId="0" applyNumberFormat="1" applyFont="1" applyFill="1" applyBorder="1" applyProtection="1"/>
    <xf numFmtId="37" fontId="7" fillId="9" borderId="5" xfId="0" applyNumberFormat="1" applyFont="1" applyFill="1" applyBorder="1" applyProtection="1"/>
    <xf numFmtId="37" fontId="7" fillId="9" borderId="11" xfId="0" applyNumberFormat="1" applyFont="1" applyFill="1" applyBorder="1" applyProtection="1"/>
    <xf numFmtId="37" fontId="7" fillId="0" borderId="15" xfId="0" applyNumberFormat="1" applyFont="1" applyBorder="1" applyAlignment="1" applyProtection="1"/>
    <xf numFmtId="37" fontId="7" fillId="0" borderId="17" xfId="0" applyNumberFormat="1" applyFont="1" applyBorder="1" applyAlignment="1" applyProtection="1">
      <protection locked="0"/>
    </xf>
    <xf numFmtId="0" fontId="7" fillId="0" borderId="9" xfId="0" applyFont="1" applyBorder="1" applyAlignment="1" applyProtection="1">
      <protection locked="0"/>
    </xf>
    <xf numFmtId="37" fontId="7" fillId="0" borderId="9" xfId="0" applyNumberFormat="1" applyFont="1" applyBorder="1" applyAlignment="1" applyProtection="1">
      <protection locked="0"/>
    </xf>
    <xf numFmtId="37" fontId="7" fillId="0" borderId="15" xfId="0" applyNumberFormat="1" applyFont="1" applyBorder="1" applyAlignment="1" applyProtection="1">
      <alignment horizontal="right"/>
    </xf>
    <xf numFmtId="37" fontId="7" fillId="0" borderId="17" xfId="0" applyNumberFormat="1" applyFont="1" applyBorder="1" applyAlignment="1" applyProtection="1"/>
    <xf numFmtId="5" fontId="7"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Alignment="1" applyProtection="1">
      <alignment horizontal="centerContinuous"/>
    </xf>
    <xf numFmtId="39" fontId="0" fillId="0" borderId="5" xfId="0" applyNumberFormat="1" applyBorder="1" applyAlignment="1" applyProtection="1">
      <alignment horizontal="center"/>
    </xf>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49" fontId="11" fillId="0" borderId="0" xfId="0" applyNumberFormat="1" applyFont="1"/>
    <xf numFmtId="49" fontId="11" fillId="0" borderId="22" xfId="0" applyNumberFormat="1" applyFont="1" applyBorder="1" applyAlignment="1" applyProtection="1">
      <alignment horizontal="centerContinuous" wrapText="1"/>
    </xf>
    <xf numFmtId="49" fontId="23" fillId="0" borderId="22" xfId="0" applyNumberFormat="1" applyFont="1" applyBorder="1" applyProtection="1"/>
    <xf numFmtId="49" fontId="11" fillId="0" borderId="22" xfId="0" applyNumberFormat="1" applyFont="1" applyBorder="1" applyProtection="1"/>
    <xf numFmtId="0" fontId="47" fillId="0" borderId="1" xfId="0" applyFont="1" applyBorder="1" applyProtection="1"/>
    <xf numFmtId="0" fontId="11" fillId="0" borderId="74" xfId="0" applyFont="1" applyBorder="1" applyProtection="1"/>
    <xf numFmtId="0" fontId="11" fillId="0" borderId="75" xfId="0" applyFont="1" applyBorder="1" applyProtection="1"/>
    <xf numFmtId="0" fontId="11" fillId="0" borderId="76" xfId="0" applyFont="1" applyBorder="1" applyProtection="1"/>
    <xf numFmtId="0" fontId="11" fillId="0" borderId="77" xfId="0" applyFont="1" applyBorder="1" applyProtection="1"/>
    <xf numFmtId="0" fontId="11" fillId="0" borderId="78" xfId="0" applyFont="1" applyBorder="1" applyProtection="1"/>
    <xf numFmtId="0" fontId="11" fillId="0" borderId="79" xfId="0" applyFont="1" applyBorder="1" applyProtection="1"/>
    <xf numFmtId="0" fontId="11" fillId="0" borderId="80" xfId="0" applyFont="1" applyBorder="1" applyProtection="1"/>
    <xf numFmtId="0" fontId="11" fillId="0" borderId="81" xfId="0" applyFont="1" applyBorder="1" applyProtection="1"/>
    <xf numFmtId="0" fontId="11" fillId="0" borderId="82" xfId="0" applyFont="1" applyBorder="1" applyProtection="1"/>
    <xf numFmtId="0" fontId="11" fillId="0" borderId="83" xfId="0" applyFont="1" applyBorder="1" applyProtection="1"/>
    <xf numFmtId="0" fontId="11" fillId="0" borderId="84" xfId="0" applyFont="1" applyBorder="1" applyAlignment="1" applyProtection="1">
      <alignment horizontal="centerContinuous" wrapText="1"/>
    </xf>
    <xf numFmtId="0" fontId="11" fillId="0" borderId="85" xfId="0" applyFont="1" applyBorder="1" applyAlignment="1" applyProtection="1">
      <alignment horizontal="centerContinuous"/>
    </xf>
    <xf numFmtId="0" fontId="23" fillId="0" borderId="87" xfId="0" applyFont="1" applyBorder="1" applyProtection="1"/>
    <xf numFmtId="0" fontId="23" fillId="0" borderId="88" xfId="0" applyFont="1" applyBorder="1" applyProtection="1"/>
    <xf numFmtId="0" fontId="23" fillId="0" borderId="90" xfId="0" applyFont="1" applyBorder="1" applyProtection="1"/>
    <xf numFmtId="0" fontId="23" fillId="0" borderId="80" xfId="0" applyFont="1" applyBorder="1" applyProtection="1"/>
    <xf numFmtId="0" fontId="23" fillId="0" borderId="0" xfId="0" applyFont="1" applyBorder="1" applyProtection="1"/>
    <xf numFmtId="0" fontId="23" fillId="0" borderId="81" xfId="0" applyFont="1" applyBorder="1" applyProtection="1"/>
    <xf numFmtId="0" fontId="11" fillId="0" borderId="93" xfId="0" applyFont="1" applyBorder="1" applyAlignment="1" applyProtection="1">
      <alignment horizontal="center"/>
    </xf>
    <xf numFmtId="0" fontId="11" fillId="0" borderId="94" xfId="0" applyFont="1" applyBorder="1" applyAlignment="1" applyProtection="1">
      <alignment horizontal="center"/>
    </xf>
    <xf numFmtId="0" fontId="11" fillId="0" borderId="80" xfId="0" applyFont="1" applyBorder="1" applyAlignment="1" applyProtection="1">
      <alignment horizontal="center"/>
    </xf>
    <xf numFmtId="0" fontId="11" fillId="0" borderId="96" xfId="0" applyFont="1" applyBorder="1" applyAlignment="1" applyProtection="1">
      <alignment horizontal="center"/>
    </xf>
    <xf numFmtId="0" fontId="11" fillId="0" borderId="98" xfId="0" applyFont="1" applyBorder="1" applyAlignment="1" applyProtection="1">
      <alignment horizontal="center"/>
    </xf>
    <xf numFmtId="0" fontId="11" fillId="0" borderId="81" xfId="0" applyFont="1" applyBorder="1" applyAlignment="1" applyProtection="1">
      <alignment horizontal="center"/>
    </xf>
    <xf numFmtId="0" fontId="60" fillId="0" borderId="100" xfId="0" applyFont="1" applyBorder="1" applyAlignment="1">
      <alignment horizontal="center"/>
    </xf>
    <xf numFmtId="0" fontId="11" fillId="0" borderId="102" xfId="0" applyFont="1" applyBorder="1" applyAlignment="1" applyProtection="1">
      <alignment horizontal="right"/>
    </xf>
    <xf numFmtId="0" fontId="11" fillId="0" borderId="103" xfId="0" applyFont="1" applyBorder="1" applyProtection="1"/>
    <xf numFmtId="0" fontId="11" fillId="0" borderId="104" xfId="0" applyFont="1" applyBorder="1" applyProtection="1"/>
    <xf numFmtId="0" fontId="11" fillId="0" borderId="85" xfId="0" applyFont="1" applyFill="1" applyBorder="1" applyProtection="1"/>
    <xf numFmtId="5" fontId="11" fillId="0" borderId="104" xfId="0" applyNumberFormat="1" applyFont="1" applyBorder="1" applyProtection="1"/>
    <xf numFmtId="5" fontId="11" fillId="0" borderId="85" xfId="0" applyNumberFormat="1" applyFont="1" applyBorder="1" applyProtection="1"/>
    <xf numFmtId="37" fontId="11" fillId="0" borderId="104" xfId="0" applyNumberFormat="1" applyFont="1" applyBorder="1" applyProtection="1"/>
    <xf numFmtId="37" fontId="11" fillId="0" borderId="85" xfId="0" applyNumberFormat="1" applyFont="1" applyBorder="1" applyProtection="1"/>
    <xf numFmtId="0" fontId="11" fillId="0" borderId="99" xfId="0" applyFont="1" applyBorder="1" applyAlignment="1" applyProtection="1">
      <alignment horizontal="center"/>
    </xf>
    <xf numFmtId="0" fontId="11" fillId="0" borderId="104" xfId="0" applyFont="1" applyFill="1" applyBorder="1" applyProtection="1"/>
    <xf numFmtId="37" fontId="11" fillId="0" borderId="107" xfId="0" applyNumberFormat="1" applyFont="1" applyFill="1" applyBorder="1" applyProtection="1"/>
    <xf numFmtId="37" fontId="11" fillId="0" borderId="108" xfId="0" applyNumberFormat="1" applyFont="1" applyFill="1" applyBorder="1" applyProtection="1"/>
    <xf numFmtId="37" fontId="11" fillId="0" borderId="10" xfId="0" applyNumberFormat="1" applyFont="1" applyFill="1" applyBorder="1" applyProtection="1"/>
    <xf numFmtId="37" fontId="11" fillId="0" borderId="101" xfId="0" applyNumberFormat="1" applyFont="1" applyFill="1" applyBorder="1" applyProtection="1"/>
    <xf numFmtId="37" fontId="11" fillId="0" borderId="83" xfId="0" applyNumberFormat="1" applyFont="1" applyFill="1" applyBorder="1" applyProtection="1"/>
    <xf numFmtId="37" fontId="11" fillId="0" borderId="42" xfId="0" applyNumberFormat="1" applyFont="1" applyFill="1" applyBorder="1" applyProtection="1"/>
    <xf numFmtId="37" fontId="11" fillId="0" borderId="104" xfId="0" applyNumberFormat="1" applyFont="1" applyFill="1" applyBorder="1" applyProtection="1"/>
    <xf numFmtId="37" fontId="11" fillId="0" borderId="85" xfId="0" applyNumberFormat="1" applyFont="1" applyFill="1" applyBorder="1" applyProtection="1"/>
    <xf numFmtId="0" fontId="11" fillId="0" borderId="109" xfId="0" applyFont="1" applyBorder="1" applyAlignment="1" applyProtection="1">
      <alignment horizontal="right"/>
    </xf>
    <xf numFmtId="0" fontId="11" fillId="0" borderId="94" xfId="0" applyFont="1" applyBorder="1" applyProtection="1"/>
    <xf numFmtId="0" fontId="11" fillId="0" borderId="110" xfId="0" applyFont="1" applyBorder="1" applyProtection="1"/>
    <xf numFmtId="37" fontId="11" fillId="0" borderId="110" xfId="0" applyNumberFormat="1" applyFont="1" applyBorder="1" applyProtection="1"/>
    <xf numFmtId="0" fontId="11" fillId="0" borderId="113" xfId="0" applyFont="1" applyBorder="1" applyAlignment="1" applyProtection="1">
      <alignment horizontal="right"/>
    </xf>
    <xf numFmtId="0" fontId="11" fillId="0" borderId="114" xfId="0" applyFont="1" applyBorder="1" applyProtection="1"/>
    <xf numFmtId="0" fontId="11" fillId="0" borderId="116" xfId="0" applyFont="1" applyBorder="1" applyProtection="1"/>
    <xf numFmtId="0" fontId="0" fillId="0" borderId="0" xfId="0" applyFill="1"/>
    <xf numFmtId="0" fontId="0" fillId="0" borderId="117" xfId="0" applyBorder="1"/>
    <xf numFmtId="0" fontId="11" fillId="0" borderId="117" xfId="0" applyFont="1" applyBorder="1"/>
    <xf numFmtId="0" fontId="11" fillId="0" borderId="84" xfId="0" applyFont="1" applyBorder="1" applyAlignment="1" applyProtection="1">
      <alignment horizontal="centerContinuous"/>
    </xf>
    <xf numFmtId="0" fontId="11" fillId="0" borderId="88" xfId="0" applyFont="1" applyBorder="1" applyProtection="1"/>
    <xf numFmtId="0" fontId="11" fillId="0" borderId="90" xfId="0" applyFont="1" applyBorder="1" applyProtection="1"/>
    <xf numFmtId="0" fontId="11" fillId="0" borderId="120" xfId="0" applyFont="1" applyBorder="1" applyAlignment="1" applyProtection="1">
      <alignment horizontal="center"/>
    </xf>
    <xf numFmtId="0" fontId="60" fillId="0" borderId="95" xfId="0" applyFont="1" applyBorder="1" applyAlignment="1">
      <alignment horizontal="center"/>
    </xf>
    <xf numFmtId="0" fontId="11" fillId="0" borderId="121" xfId="0" applyFont="1" applyBorder="1" applyProtection="1"/>
    <xf numFmtId="0" fontId="11" fillId="0" borderId="122" xfId="0" applyFont="1" applyBorder="1" applyAlignment="1" applyProtection="1">
      <alignment horizontal="center"/>
    </xf>
    <xf numFmtId="0" fontId="60" fillId="0" borderId="99" xfId="0" applyFont="1" applyBorder="1" applyAlignment="1">
      <alignment horizontal="center"/>
    </xf>
    <xf numFmtId="0" fontId="11" fillId="0" borderId="123" xfId="0" applyFont="1" applyBorder="1" applyAlignment="1" applyProtection="1">
      <alignment horizontal="center"/>
    </xf>
    <xf numFmtId="0" fontId="11" fillId="0" borderId="122" xfId="0" applyFont="1" applyBorder="1" applyProtection="1"/>
    <xf numFmtId="0" fontId="11" fillId="0" borderId="101" xfId="0" applyFont="1" applyBorder="1" applyAlignment="1" applyProtection="1">
      <alignment horizontal="center"/>
    </xf>
    <xf numFmtId="0" fontId="11" fillId="0" borderId="124" xfId="0" applyFont="1" applyBorder="1" applyAlignment="1" applyProtection="1">
      <alignment horizontal="center"/>
    </xf>
    <xf numFmtId="0" fontId="11" fillId="0" borderId="125" xfId="0" applyFont="1" applyBorder="1" applyAlignment="1" applyProtection="1">
      <alignment horizontal="center"/>
    </xf>
    <xf numFmtId="0" fontId="60" fillId="0" borderId="126" xfId="0" applyFont="1" applyBorder="1" applyAlignment="1">
      <alignment horizontal="center"/>
    </xf>
    <xf numFmtId="0" fontId="11" fillId="0" borderId="127" xfId="0" applyFont="1" applyBorder="1" applyProtection="1"/>
    <xf numFmtId="0" fontId="11" fillId="0" borderId="102" xfId="0" applyFont="1" applyBorder="1" applyAlignment="1" applyProtection="1">
      <alignment horizontal="center"/>
    </xf>
    <xf numFmtId="0" fontId="11" fillId="0" borderId="129" xfId="0" applyFont="1" applyFill="1" applyBorder="1" applyProtection="1"/>
    <xf numFmtId="0" fontId="11" fillId="0" borderId="130" xfId="0" applyFont="1" applyFill="1" applyBorder="1" applyProtection="1"/>
    <xf numFmtId="0" fontId="11" fillId="0" borderId="131" xfId="0" applyFont="1" applyFill="1" applyBorder="1" applyProtection="1"/>
    <xf numFmtId="0" fontId="11" fillId="0" borderId="132" xfId="0" applyFont="1" applyFill="1" applyBorder="1" applyProtection="1"/>
    <xf numFmtId="176" fontId="11" fillId="0" borderId="133" xfId="0" applyNumberFormat="1" applyFont="1" applyBorder="1" applyProtection="1"/>
    <xf numFmtId="0" fontId="11" fillId="0" borderId="134" xfId="0" applyFont="1" applyBorder="1" applyAlignment="1" applyProtection="1">
      <alignment horizontal="center"/>
    </xf>
    <xf numFmtId="5" fontId="11" fillId="0" borderId="100" xfId="0" applyNumberFormat="1" applyFont="1" applyBorder="1" applyProtection="1"/>
    <xf numFmtId="5" fontId="11" fillId="0" borderId="133" xfId="0" applyNumberFormat="1" applyFont="1" applyBorder="1" applyProtection="1"/>
    <xf numFmtId="0" fontId="11" fillId="0" borderId="133" xfId="0" applyFont="1" applyBorder="1" applyProtection="1"/>
    <xf numFmtId="0" fontId="11" fillId="0" borderId="85" xfId="0" applyFont="1" applyBorder="1" applyAlignment="1" applyProtection="1">
      <alignment horizontal="center"/>
    </xf>
    <xf numFmtId="37" fontId="11" fillId="0" borderId="102" xfId="0" applyNumberFormat="1" applyFont="1" applyBorder="1" applyProtection="1"/>
    <xf numFmtId="37" fontId="11" fillId="0" borderId="133" xfId="0" applyNumberFormat="1" applyFont="1" applyBorder="1" applyProtection="1"/>
    <xf numFmtId="37" fontId="11" fillId="0" borderId="86" xfId="0" applyNumberFormat="1" applyFont="1" applyBorder="1" applyProtection="1"/>
    <xf numFmtId="37" fontId="11" fillId="0" borderId="135" xfId="0" applyNumberFormat="1" applyFont="1" applyFill="1" applyBorder="1" applyProtection="1"/>
    <xf numFmtId="37" fontId="11" fillId="0" borderId="130" xfId="0" applyNumberFormat="1" applyFont="1" applyFill="1" applyBorder="1" applyProtection="1"/>
    <xf numFmtId="37" fontId="11" fillId="0" borderId="131" xfId="0" applyNumberFormat="1" applyFont="1" applyFill="1" applyBorder="1" applyProtection="1"/>
    <xf numFmtId="37" fontId="11" fillId="0" borderId="82" xfId="0" applyNumberFormat="1" applyFont="1" applyFill="1" applyBorder="1" applyProtection="1"/>
    <xf numFmtId="37" fontId="11" fillId="0" borderId="126" xfId="0" applyNumberFormat="1" applyFont="1" applyFill="1" applyBorder="1" applyProtection="1"/>
    <xf numFmtId="37" fontId="11" fillId="0" borderId="89" xfId="0" applyNumberFormat="1" applyFont="1" applyFill="1" applyBorder="1" applyProtection="1"/>
    <xf numFmtId="37" fontId="11" fillId="0" borderId="136" xfId="0" applyNumberFormat="1" applyFont="1" applyBorder="1" applyProtection="1"/>
    <xf numFmtId="5" fontId="11" fillId="0" borderId="102" xfId="0" applyNumberFormat="1" applyFont="1" applyBorder="1" applyProtection="1"/>
    <xf numFmtId="37" fontId="11" fillId="0" borderId="84" xfId="0" applyNumberFormat="1" applyFont="1" applyFill="1" applyBorder="1" applyProtection="1"/>
    <xf numFmtId="37" fontId="11" fillId="0" borderId="133" xfId="0" applyNumberFormat="1" applyFont="1" applyFill="1" applyBorder="1" applyProtection="1"/>
    <xf numFmtId="37" fontId="11" fillId="0" borderId="102" xfId="0" applyNumberFormat="1" applyFont="1" applyFill="1" applyBorder="1" applyProtection="1"/>
    <xf numFmtId="37" fontId="11" fillId="0" borderId="26" xfId="0" applyNumberFormat="1" applyFont="1" applyFill="1" applyBorder="1" applyProtection="1"/>
    <xf numFmtId="37" fontId="11" fillId="0" borderId="137" xfId="0" applyNumberFormat="1" applyFont="1" applyFill="1" applyBorder="1" applyProtection="1"/>
    <xf numFmtId="0" fontId="11" fillId="0" borderId="113" xfId="0" applyFont="1" applyBorder="1" applyAlignment="1" applyProtection="1">
      <alignment horizontal="center"/>
    </xf>
    <xf numFmtId="0" fontId="11" fillId="0" borderId="115" xfId="0" applyFont="1" applyBorder="1" applyAlignment="1" applyProtection="1">
      <alignment horizontal="center"/>
    </xf>
    <xf numFmtId="0" fontId="11" fillId="0" borderId="0" xfId="0" applyFont="1" applyBorder="1" applyAlignment="1" applyProtection="1">
      <alignment horizontal="right"/>
    </xf>
    <xf numFmtId="0" fontId="11" fillId="0" borderId="0" xfId="0" applyFont="1" applyFill="1"/>
    <xf numFmtId="0" fontId="60" fillId="0" borderId="95" xfId="0" applyFont="1" applyBorder="1"/>
    <xf numFmtId="0" fontId="60" fillId="0" borderId="92" xfId="0" applyFont="1" applyBorder="1"/>
    <xf numFmtId="0" fontId="60" fillId="0" borderId="0" xfId="0" applyFont="1"/>
    <xf numFmtId="0" fontId="60" fillId="0" borderId="0" xfId="0" applyFont="1" applyAlignment="1">
      <alignment horizontal="center"/>
    </xf>
    <xf numFmtId="0" fontId="12" fillId="0" borderId="103" xfId="0" applyFont="1" applyBorder="1" applyProtection="1"/>
    <xf numFmtId="0" fontId="11" fillId="22" borderId="104" xfId="0" applyFont="1" applyFill="1" applyBorder="1" applyProtection="1"/>
    <xf numFmtId="37" fontId="11" fillId="22" borderId="104" xfId="0" applyNumberFormat="1" applyFont="1" applyFill="1" applyBorder="1" applyProtection="1"/>
    <xf numFmtId="0" fontId="12" fillId="0" borderId="103" xfId="0" applyFont="1" applyFill="1" applyBorder="1" applyProtection="1"/>
    <xf numFmtId="0" fontId="11" fillId="0" borderId="103" xfId="0" applyFont="1" applyFill="1" applyBorder="1" applyProtection="1"/>
    <xf numFmtId="5" fontId="11" fillId="0" borderId="104" xfId="0" applyNumberFormat="1" applyFont="1" applyFill="1" applyBorder="1" applyProtection="1"/>
    <xf numFmtId="5" fontId="11" fillId="0" borderId="85" xfId="0" applyNumberFormat="1" applyFont="1" applyFill="1" applyBorder="1" applyProtection="1"/>
    <xf numFmtId="0" fontId="11" fillId="0" borderId="140" xfId="0" applyFont="1" applyBorder="1" applyProtection="1"/>
    <xf numFmtId="0" fontId="60" fillId="0" borderId="92" xfId="0" applyFont="1" applyBorder="1" applyAlignment="1">
      <alignment horizontal="center"/>
    </xf>
    <xf numFmtId="0" fontId="11" fillId="0" borderId="31" xfId="0" applyFont="1" applyBorder="1" applyAlignment="1" applyProtection="1"/>
    <xf numFmtId="0" fontId="11" fillId="0" borderId="10" xfId="0" applyFont="1" applyBorder="1" applyAlignment="1" applyProtection="1"/>
    <xf numFmtId="0" fontId="11" fillId="0" borderId="78" xfId="0" applyFont="1" applyBorder="1" applyAlignment="1" applyProtection="1">
      <alignment horizontal="left"/>
    </xf>
    <xf numFmtId="0" fontId="11" fillId="0" borderId="42" xfId="0" applyFont="1" applyBorder="1" applyAlignment="1" applyProtection="1">
      <alignment horizontal="centerContinuous" wrapText="1"/>
    </xf>
    <xf numFmtId="0" fontId="11" fillId="0" borderId="120" xfId="0" applyFont="1" applyBorder="1" applyAlignment="1" applyProtection="1">
      <alignment horizontal="left"/>
    </xf>
    <xf numFmtId="0" fontId="11" fillId="0" borderId="81" xfId="0" applyFont="1" applyBorder="1" applyAlignment="1" applyProtection="1">
      <alignment horizontal="centerContinuous"/>
    </xf>
    <xf numFmtId="0" fontId="11" fillId="0" borderId="80" xfId="0" applyFont="1" applyBorder="1" applyAlignment="1" applyProtection="1">
      <alignment horizontal="left"/>
    </xf>
    <xf numFmtId="0" fontId="11" fillId="0" borderId="80" xfId="0" applyFont="1" applyBorder="1" applyAlignment="1" applyProtection="1">
      <alignment horizontal="centerContinuous"/>
    </xf>
    <xf numFmtId="0" fontId="23" fillId="0" borderId="123" xfId="0" applyFont="1" applyBorder="1" applyProtection="1"/>
    <xf numFmtId="0" fontId="23" fillId="0" borderId="95" xfId="0" applyFont="1" applyBorder="1" applyProtection="1"/>
    <xf numFmtId="0" fontId="23" fillId="0" borderId="141" xfId="0" applyFont="1" applyBorder="1" applyProtection="1"/>
    <xf numFmtId="0" fontId="23" fillId="0" borderId="101" xfId="0" applyFont="1" applyBorder="1" applyProtection="1"/>
    <xf numFmtId="0" fontId="11" fillId="0" borderId="86" xfId="0" applyFont="1" applyBorder="1" applyAlignment="1" applyProtection="1">
      <alignment horizontal="center"/>
    </xf>
    <xf numFmtId="0" fontId="11" fillId="0" borderId="142" xfId="0" applyFont="1" applyBorder="1" applyAlignment="1" applyProtection="1">
      <alignment horizontal="center"/>
    </xf>
    <xf numFmtId="0" fontId="11" fillId="0" borderId="42" xfId="0" applyFont="1" applyBorder="1" applyAlignment="1" applyProtection="1"/>
    <xf numFmtId="0" fontId="11" fillId="0" borderId="46" xfId="0" applyFont="1" applyBorder="1" applyAlignment="1" applyProtection="1">
      <alignment horizontal="right"/>
    </xf>
    <xf numFmtId="0" fontId="11" fillId="0" borderId="42" xfId="0" applyFont="1" applyBorder="1" applyAlignment="1" applyProtection="1">
      <alignment horizontal="right"/>
    </xf>
    <xf numFmtId="0" fontId="11" fillId="0" borderId="42" xfId="0" applyFont="1" applyFill="1" applyBorder="1" applyAlignment="1" applyProtection="1">
      <alignment horizontal="right"/>
    </xf>
    <xf numFmtId="0" fontId="11" fillId="0" borderId="120" xfId="0" applyFont="1" applyBorder="1" applyAlignment="1" applyProtection="1">
      <alignment horizontal="right"/>
    </xf>
    <xf numFmtId="0" fontId="11" fillId="0" borderId="31" xfId="0" applyFont="1" applyBorder="1" applyAlignment="1" applyProtection="1">
      <alignment horizontal="right"/>
    </xf>
    <xf numFmtId="0" fontId="11" fillId="0" borderId="31" xfId="0" applyFont="1" applyFill="1" applyBorder="1" applyAlignment="1" applyProtection="1">
      <alignment horizontal="right"/>
    </xf>
    <xf numFmtId="0" fontId="11" fillId="0" borderId="31" xfId="0" applyFont="1" applyFill="1" applyBorder="1" applyProtection="1"/>
    <xf numFmtId="0" fontId="11" fillId="0" borderId="80" xfId="0" applyFont="1" applyBorder="1" applyAlignment="1" applyProtection="1">
      <alignment horizontal="right"/>
    </xf>
    <xf numFmtId="0" fontId="11" fillId="0" borderId="0" xfId="0" applyFont="1" applyBorder="1" applyAlignment="1" applyProtection="1"/>
    <xf numFmtId="0" fontId="11" fillId="0" borderId="0" xfId="0" applyFont="1" applyFill="1" applyBorder="1" applyAlignment="1" applyProtection="1">
      <alignment horizontal="right"/>
    </xf>
    <xf numFmtId="0" fontId="11" fillId="0" borderId="0" xfId="0" applyFont="1" applyFill="1" applyBorder="1" applyProtection="1"/>
    <xf numFmtId="0" fontId="11" fillId="0" borderId="143" xfId="0" applyFont="1" applyBorder="1" applyAlignment="1" applyProtection="1">
      <alignment horizontal="right"/>
    </xf>
    <xf numFmtId="0" fontId="11" fillId="0" borderId="117" xfId="0" applyFont="1" applyBorder="1" applyAlignment="1" applyProtection="1">
      <alignment horizontal="right"/>
    </xf>
    <xf numFmtId="0" fontId="11" fillId="0" borderId="117" xfId="0" applyFont="1" applyBorder="1" applyProtection="1"/>
    <xf numFmtId="0" fontId="23" fillId="0" borderId="144" xfId="0" applyFont="1" applyBorder="1" applyProtection="1"/>
    <xf numFmtId="0" fontId="23" fillId="0" borderId="91" xfId="0" applyFont="1" applyBorder="1" applyProtection="1"/>
    <xf numFmtId="0" fontId="23" fillId="0" borderId="92" xfId="0" applyFont="1" applyBorder="1" applyProtection="1"/>
    <xf numFmtId="0" fontId="11" fillId="23" borderId="42" xfId="0" applyFont="1" applyFill="1" applyBorder="1" applyAlignment="1" applyProtection="1">
      <alignment horizontal="right"/>
    </xf>
    <xf numFmtId="0" fontId="11" fillId="23" borderId="103" xfId="0" applyFont="1" applyFill="1" applyBorder="1" applyProtection="1"/>
    <xf numFmtId="0" fontId="11" fillId="0" borderId="28" xfId="0" applyFont="1" applyBorder="1" applyAlignment="1" applyProtection="1">
      <alignment horizontal="right"/>
    </xf>
    <xf numFmtId="37" fontId="11" fillId="0" borderId="111" xfId="0" applyNumberFormat="1" applyFont="1" applyFill="1" applyBorder="1" applyProtection="1"/>
    <xf numFmtId="0" fontId="11" fillId="0" borderId="100" xfId="0" applyFont="1" applyBorder="1" applyAlignment="1" applyProtection="1">
      <alignment horizontal="right"/>
    </xf>
    <xf numFmtId="0" fontId="11" fillId="0" borderId="17" xfId="0" applyFont="1" applyBorder="1" applyAlignment="1" applyProtection="1">
      <alignment horizontal="right"/>
    </xf>
    <xf numFmtId="0" fontId="11" fillId="23" borderId="10" xfId="0" applyFont="1" applyFill="1" applyBorder="1" applyAlignment="1" applyProtection="1">
      <alignment horizontal="right"/>
    </xf>
    <xf numFmtId="0" fontId="11" fillId="23" borderId="119" xfId="0" applyFont="1" applyFill="1" applyBorder="1" applyProtection="1"/>
    <xf numFmtId="0" fontId="11" fillId="23" borderId="31" xfId="0" applyFont="1" applyFill="1" applyBorder="1" applyAlignment="1" applyProtection="1">
      <alignment horizontal="right"/>
    </xf>
    <xf numFmtId="0" fontId="11" fillId="23" borderId="94" xfId="0" applyFont="1" applyFill="1" applyBorder="1" applyProtection="1"/>
    <xf numFmtId="37" fontId="11" fillId="0" borderId="110" xfId="0" applyNumberFormat="1" applyFont="1" applyFill="1" applyBorder="1" applyProtection="1"/>
    <xf numFmtId="0" fontId="11" fillId="0" borderId="98" xfId="0" applyFont="1" applyBorder="1" applyAlignment="1" applyProtection="1">
      <alignment horizontal="right"/>
    </xf>
    <xf numFmtId="0" fontId="11" fillId="0" borderId="15" xfId="0" applyFont="1" applyBorder="1" applyAlignment="1" applyProtection="1">
      <alignment horizontal="right"/>
    </xf>
    <xf numFmtId="0" fontId="11" fillId="0" borderId="96" xfId="0" applyFont="1" applyFill="1" applyBorder="1" applyProtection="1"/>
    <xf numFmtId="0" fontId="11" fillId="0" borderId="99" xfId="0" applyFont="1" applyBorder="1" applyProtection="1"/>
    <xf numFmtId="37" fontId="11" fillId="0" borderId="99" xfId="0" applyNumberFormat="1" applyFont="1" applyFill="1" applyBorder="1" applyProtection="1"/>
    <xf numFmtId="37" fontId="11" fillId="0" borderId="81" xfId="0" applyNumberFormat="1" applyFont="1" applyFill="1" applyBorder="1" applyProtection="1"/>
    <xf numFmtId="0" fontId="11" fillId="0" borderId="145" xfId="0" applyFont="1" applyBorder="1" applyAlignment="1" applyProtection="1">
      <alignment horizontal="right"/>
    </xf>
    <xf numFmtId="0" fontId="11" fillId="0" borderId="146" xfId="0" applyFont="1" applyBorder="1" applyAlignment="1" applyProtection="1">
      <alignment horizontal="right"/>
    </xf>
    <xf numFmtId="0" fontId="11" fillId="0" borderId="147" xfId="0" applyFont="1" applyBorder="1" applyProtection="1"/>
    <xf numFmtId="0" fontId="11" fillId="0" borderId="148" xfId="0" applyFont="1" applyBorder="1" applyProtection="1"/>
    <xf numFmtId="37" fontId="11" fillId="0" borderId="149" xfId="0" applyNumberFormat="1" applyFont="1" applyBorder="1" applyProtection="1"/>
    <xf numFmtId="0" fontId="11" fillId="0" borderId="150" xfId="0" applyFont="1" applyBorder="1" applyProtection="1"/>
    <xf numFmtId="0" fontId="11" fillId="0" borderId="151" xfId="0" applyFont="1" applyBorder="1" applyProtection="1"/>
    <xf numFmtId="0" fontId="11" fillId="0" borderId="152" xfId="0" applyFont="1" applyBorder="1" applyProtection="1"/>
    <xf numFmtId="0" fontId="11" fillId="0" borderId="111" xfId="0" applyFont="1" applyBorder="1" applyProtection="1"/>
    <xf numFmtId="0" fontId="60" fillId="0" borderId="121" xfId="0" applyFont="1" applyBorder="1" applyAlignment="1">
      <alignment horizontal="center"/>
    </xf>
    <xf numFmtId="0" fontId="11" fillId="22" borderId="128" xfId="0" applyFont="1" applyFill="1" applyBorder="1" applyProtection="1"/>
    <xf numFmtId="5" fontId="11" fillId="0" borderId="128" xfId="0" applyNumberFormat="1" applyFont="1" applyBorder="1" applyProtection="1"/>
    <xf numFmtId="37" fontId="11" fillId="0" borderId="128" xfId="0" applyNumberFormat="1" applyFont="1" applyBorder="1" applyProtection="1"/>
    <xf numFmtId="37" fontId="11" fillId="0" borderId="153" xfId="0" applyNumberFormat="1" applyFont="1" applyFill="1" applyBorder="1" applyProtection="1"/>
    <xf numFmtId="37" fontId="11" fillId="0" borderId="128" xfId="0" applyNumberFormat="1" applyFont="1" applyFill="1" applyBorder="1" applyProtection="1"/>
    <xf numFmtId="37" fontId="11" fillId="22" borderId="128" xfId="0" applyNumberFormat="1" applyFont="1" applyFill="1" applyBorder="1" applyProtection="1"/>
    <xf numFmtId="0" fontId="53" fillId="0" borderId="0" xfId="0" applyFont="1"/>
    <xf numFmtId="0" fontId="11" fillId="0" borderId="0" xfId="0" applyFont="1" applyFill="1" applyProtection="1"/>
    <xf numFmtId="0" fontId="11" fillId="0" borderId="4" xfId="0" applyFont="1" applyFill="1" applyBorder="1" applyProtection="1"/>
    <xf numFmtId="0" fontId="11" fillId="0" borderId="66" xfId="0" applyFont="1" applyBorder="1" applyAlignment="1" applyProtection="1">
      <alignment horizontal="center"/>
    </xf>
    <xf numFmtId="0" fontId="0" fillId="0" borderId="202" xfId="0" applyBorder="1" applyProtection="1"/>
    <xf numFmtId="0" fontId="0" fillId="0" borderId="203" xfId="0" applyBorder="1" applyProtection="1"/>
    <xf numFmtId="0" fontId="0" fillId="0" borderId="200" xfId="0" applyBorder="1" applyProtection="1"/>
    <xf numFmtId="0" fontId="0" fillId="0" borderId="204" xfId="0" applyBorder="1" applyProtection="1"/>
    <xf numFmtId="0" fontId="23" fillId="0" borderId="10" xfId="0" applyFont="1" applyFill="1" applyBorder="1" applyProtection="1"/>
    <xf numFmtId="164" fontId="11" fillId="0" borderId="136" xfId="0" applyNumberFormat="1" applyFont="1" applyBorder="1" applyAlignment="1" applyProtection="1">
      <alignment horizontal="center"/>
    </xf>
    <xf numFmtId="49" fontId="11" fillId="0" borderId="10" xfId="0" applyNumberFormat="1" applyFont="1" applyBorder="1" applyAlignment="1" applyProtection="1">
      <alignment horizontal="center"/>
    </xf>
    <xf numFmtId="0" fontId="11" fillId="0" borderId="80" xfId="0" applyNumberFormat="1" applyFont="1" applyBorder="1" applyProtection="1"/>
    <xf numFmtId="0" fontId="11" fillId="0" borderId="135" xfId="0" applyFont="1" applyBorder="1" applyAlignment="1" applyProtection="1">
      <alignment horizontal="center"/>
    </xf>
    <xf numFmtId="0" fontId="11" fillId="0" borderId="106" xfId="0" applyFont="1" applyBorder="1" applyAlignment="1" applyProtection="1">
      <alignment horizontal="center"/>
    </xf>
    <xf numFmtId="0" fontId="60" fillId="0" borderId="154" xfId="0" applyFont="1" applyBorder="1" applyAlignment="1">
      <alignment horizontal="center"/>
    </xf>
    <xf numFmtId="0" fontId="11" fillId="0" borderId="155" xfId="0" applyFont="1" applyBorder="1" applyAlignment="1" applyProtection="1">
      <alignment horizontal="center"/>
    </xf>
    <xf numFmtId="0" fontId="11" fillId="0" borderId="95" xfId="0" applyFont="1" applyBorder="1" applyAlignment="1" applyProtection="1">
      <alignment horizontal="center"/>
    </xf>
    <xf numFmtId="0" fontId="11" fillId="0" borderId="156" xfId="0" applyFont="1" applyBorder="1" applyAlignment="1" applyProtection="1">
      <alignment horizontal="center"/>
    </xf>
    <xf numFmtId="0" fontId="60" fillId="0" borderId="89" xfId="0" applyFont="1" applyBorder="1" applyAlignment="1">
      <alignment horizontal="center"/>
    </xf>
    <xf numFmtId="0" fontId="11" fillId="0" borderId="157" xfId="0" applyFont="1" applyFill="1" applyBorder="1" applyProtection="1"/>
    <xf numFmtId="0" fontId="11" fillId="0" borderId="136" xfId="0" applyFont="1" applyFill="1" applyBorder="1" applyProtection="1"/>
    <xf numFmtId="5" fontId="11" fillId="0" borderId="105" xfId="0" applyNumberFormat="1" applyFont="1" applyBorder="1" applyProtection="1"/>
    <xf numFmtId="37" fontId="11" fillId="0" borderId="154" xfId="0" applyNumberFormat="1" applyFont="1" applyFill="1" applyBorder="1" applyProtection="1"/>
    <xf numFmtId="37" fontId="11" fillId="0" borderId="88" xfId="0" applyNumberFormat="1" applyFont="1" applyFill="1" applyBorder="1" applyProtection="1"/>
    <xf numFmtId="37" fontId="11" fillId="0" borderId="101" xfId="0" applyNumberFormat="1" applyFont="1" applyBorder="1" applyProtection="1"/>
    <xf numFmtId="37" fontId="11" fillId="0" borderId="158" xfId="0" applyNumberFormat="1" applyFont="1" applyFill="1" applyBorder="1" applyProtection="1"/>
    <xf numFmtId="37" fontId="11" fillId="0" borderId="107" xfId="0" applyNumberFormat="1" applyFont="1" applyBorder="1" applyProtection="1"/>
    <xf numFmtId="0" fontId="11" fillId="0" borderId="159" xfId="0" applyFont="1" applyBorder="1" applyProtection="1"/>
    <xf numFmtId="0" fontId="11" fillId="0" borderId="161" xfId="0" applyFont="1" applyBorder="1" applyAlignment="1" applyProtection="1">
      <alignment horizontal="center"/>
    </xf>
    <xf numFmtId="0" fontId="11" fillId="0" borderId="110" xfId="0" applyFont="1" applyBorder="1" applyAlignment="1" applyProtection="1">
      <alignment horizontal="center"/>
    </xf>
    <xf numFmtId="0" fontId="60" fillId="0" borderId="157" xfId="0" applyFont="1" applyBorder="1" applyAlignment="1"/>
    <xf numFmtId="0" fontId="11" fillId="0" borderId="162" xfId="0" applyFont="1" applyBorder="1" applyAlignment="1" applyProtection="1">
      <alignment horizontal="center"/>
    </xf>
    <xf numFmtId="0" fontId="60" fillId="0" borderId="142" xfId="0" applyFont="1" applyBorder="1" applyAlignment="1">
      <alignment horizontal="center"/>
    </xf>
    <xf numFmtId="0" fontId="61" fillId="0" borderId="80" xfId="0" applyFont="1" applyBorder="1" applyAlignment="1">
      <alignment horizontal="center"/>
    </xf>
    <xf numFmtId="0" fontId="11" fillId="0" borderId="164" xfId="0" applyFont="1" applyBorder="1" applyAlignment="1" applyProtection="1">
      <alignment horizontal="center"/>
    </xf>
    <xf numFmtId="0" fontId="0" fillId="0" borderId="211" xfId="0" applyBorder="1" applyProtection="1"/>
    <xf numFmtId="0" fontId="11" fillId="0" borderId="8" xfId="1" applyFont="1" applyBorder="1" applyProtection="1"/>
    <xf numFmtId="0" fontId="11" fillId="0" borderId="12" xfId="1" applyFont="1" applyBorder="1" applyProtection="1"/>
    <xf numFmtId="0" fontId="11" fillId="0" borderId="3" xfId="1" applyFont="1" applyBorder="1" applyAlignment="1" applyProtection="1">
      <alignment horizontal="center"/>
    </xf>
    <xf numFmtId="0" fontId="11" fillId="0" borderId="0" xfId="1" applyFont="1"/>
    <xf numFmtId="0" fontId="11" fillId="0" borderId="4" xfId="1" applyFont="1" applyBorder="1" applyProtection="1"/>
    <xf numFmtId="0" fontId="11" fillId="0" borderId="25" xfId="1" applyFont="1" applyBorder="1" applyProtection="1"/>
    <xf numFmtId="0" fontId="11" fillId="0" borderId="5" xfId="1" applyFont="1" applyBorder="1" applyProtection="1"/>
    <xf numFmtId="0" fontId="11" fillId="0" borderId="9" xfId="1" applyFont="1" applyBorder="1" applyProtection="1"/>
    <xf numFmtId="0" fontId="11" fillId="0" borderId="26" xfId="1" applyFont="1" applyBorder="1" applyProtection="1"/>
    <xf numFmtId="0" fontId="11" fillId="0" borderId="11" xfId="1" applyFont="1" applyBorder="1" applyAlignment="1" applyProtection="1">
      <alignment horizontal="center"/>
    </xf>
    <xf numFmtId="0" fontId="12" fillId="0" borderId="10" xfId="1" applyFont="1" applyBorder="1" applyAlignment="1" applyProtection="1">
      <alignment horizontal="centerContinuous"/>
    </xf>
    <xf numFmtId="0" fontId="12" fillId="0" borderId="11" xfId="1" applyFont="1" applyBorder="1" applyAlignment="1" applyProtection="1">
      <alignment horizontal="centerContinuous"/>
    </xf>
    <xf numFmtId="0" fontId="11" fillId="0" borderId="4" xfId="1" applyFont="1" applyBorder="1" applyAlignment="1" applyProtection="1">
      <alignment horizontal="left"/>
    </xf>
    <xf numFmtId="0" fontId="11" fillId="0" borderId="0" xfId="1" applyFont="1" applyAlignment="1" applyProtection="1">
      <alignment horizontal="left"/>
    </xf>
    <xf numFmtId="0" fontId="11" fillId="0" borderId="5" xfId="1" applyFont="1" applyBorder="1" applyAlignment="1" applyProtection="1">
      <alignment horizontal="left"/>
    </xf>
    <xf numFmtId="0" fontId="11" fillId="0" borderId="30" xfId="1" applyFont="1" applyBorder="1" applyProtection="1"/>
    <xf numFmtId="0" fontId="11" fillId="0" borderId="27" xfId="1" applyFont="1" applyBorder="1" applyAlignment="1" applyProtection="1">
      <alignment horizontal="center"/>
    </xf>
    <xf numFmtId="0" fontId="11" fillId="0" borderId="31" xfId="1" applyFont="1" applyBorder="1" applyAlignment="1" applyProtection="1">
      <alignment horizontal="center"/>
    </xf>
    <xf numFmtId="0" fontId="11" fillId="0" borderId="28" xfId="1" applyFont="1" applyBorder="1" applyAlignment="1" applyProtection="1">
      <alignment horizontal="center"/>
    </xf>
    <xf numFmtId="0" fontId="11" fillId="0" borderId="29" xfId="1" applyFont="1" applyBorder="1" applyAlignment="1" applyProtection="1">
      <alignment horizontal="center"/>
    </xf>
    <xf numFmtId="0" fontId="11" fillId="0" borderId="0" xfId="1" applyFont="1" applyAlignment="1" applyProtection="1">
      <alignment horizontal="center"/>
    </xf>
    <xf numFmtId="0" fontId="11" fillId="0" borderId="15" xfId="1" applyFont="1" applyBorder="1" applyAlignment="1" applyProtection="1">
      <alignment horizontal="center"/>
    </xf>
    <xf numFmtId="0" fontId="11" fillId="0" borderId="26" xfId="1" applyFont="1" applyBorder="1" applyAlignment="1" applyProtection="1">
      <alignment horizontal="center"/>
    </xf>
    <xf numFmtId="0" fontId="11" fillId="0" borderId="10" xfId="1" applyFont="1" applyBorder="1" applyAlignment="1" applyProtection="1">
      <alignment horizontal="center"/>
    </xf>
    <xf numFmtId="0" fontId="11" fillId="0" borderId="17" xfId="1" applyFont="1" applyBorder="1" applyAlignment="1" applyProtection="1">
      <alignment horizontal="center"/>
    </xf>
    <xf numFmtId="0" fontId="12" fillId="0" borderId="25" xfId="1" applyFont="1" applyBorder="1" applyAlignment="1" applyProtection="1">
      <alignment horizontal="center"/>
    </xf>
    <xf numFmtId="0" fontId="11" fillId="0" borderId="0" xfId="1" applyFont="1" applyProtection="1"/>
    <xf numFmtId="165" fontId="11" fillId="0" borderId="15" xfId="1" applyNumberFormat="1" applyFont="1" applyBorder="1" applyAlignment="1" applyProtection="1">
      <alignment horizontal="center"/>
    </xf>
    <xf numFmtId="165" fontId="11" fillId="0" borderId="0" xfId="1" applyNumberFormat="1" applyFont="1" applyProtection="1"/>
    <xf numFmtId="165" fontId="11" fillId="0" borderId="0" xfId="1" applyNumberFormat="1" applyFont="1" applyAlignment="1" applyProtection="1">
      <alignment horizontal="center"/>
    </xf>
    <xf numFmtId="0" fontId="11" fillId="0" borderId="5" xfId="1" applyFont="1" applyBorder="1" applyAlignment="1" applyProtection="1">
      <alignment horizontal="center"/>
    </xf>
    <xf numFmtId="0" fontId="13" fillId="0" borderId="5" xfId="1" applyFont="1" applyBorder="1" applyProtection="1"/>
    <xf numFmtId="0" fontId="11" fillId="0" borderId="4" xfId="1" applyFont="1" applyBorder="1" applyAlignment="1" applyProtection="1">
      <alignment horizontal="center"/>
    </xf>
    <xf numFmtId="0" fontId="11" fillId="0" borderId="25" xfId="1" applyFont="1" applyBorder="1" applyAlignment="1" applyProtection="1">
      <alignment horizontal="left"/>
    </xf>
    <xf numFmtId="0" fontId="11" fillId="0" borderId="15" xfId="1" applyFont="1" applyBorder="1" applyProtection="1"/>
    <xf numFmtId="0" fontId="52" fillId="0" borderId="5" xfId="1" applyFont="1" applyBorder="1" applyProtection="1"/>
    <xf numFmtId="0" fontId="11" fillId="0" borderId="36" xfId="1" applyFont="1" applyBorder="1" applyProtection="1"/>
    <xf numFmtId="0" fontId="11" fillId="0" borderId="1" xfId="1" applyFont="1" applyBorder="1" applyProtection="1"/>
    <xf numFmtId="0" fontId="11" fillId="0" borderId="35" xfId="1" applyFont="1" applyBorder="1" applyProtection="1"/>
    <xf numFmtId="0" fontId="13" fillId="0" borderId="7" xfId="1" applyFont="1" applyBorder="1" applyProtection="1"/>
    <xf numFmtId="0" fontId="13" fillId="0" borderId="0" xfId="1" applyFont="1" applyProtection="1"/>
    <xf numFmtId="0" fontId="11" fillId="0" borderId="0" xfId="1" applyFont="1" applyAlignment="1" applyProtection="1">
      <alignment horizontal="centerContinuous"/>
    </xf>
    <xf numFmtId="0" fontId="11" fillId="0" borderId="31" xfId="1" applyFont="1" applyBorder="1" applyProtection="1"/>
    <xf numFmtId="0" fontId="11" fillId="0" borderId="29" xfId="1" applyFont="1" applyBorder="1" applyProtection="1"/>
    <xf numFmtId="0" fontId="12" fillId="0" borderId="4" xfId="1" applyFont="1" applyBorder="1" applyAlignment="1" applyProtection="1">
      <alignment horizontal="centerContinuous"/>
    </xf>
    <xf numFmtId="0" fontId="12" fillId="0" borderId="0" xfId="1" applyFont="1" applyAlignment="1" applyProtection="1">
      <alignment horizontal="centerContinuous"/>
    </xf>
    <xf numFmtId="0" fontId="12" fillId="0" borderId="5" xfId="1" applyFont="1" applyBorder="1" applyAlignment="1" applyProtection="1">
      <alignment horizontal="centerContinuous"/>
    </xf>
    <xf numFmtId="0" fontId="12" fillId="0" borderId="25" xfId="1" applyFont="1" applyBorder="1" applyProtection="1"/>
    <xf numFmtId="0" fontId="11" fillId="0" borderId="0" xfId="1"/>
    <xf numFmtId="0" fontId="21" fillId="0" borderId="8" xfId="1" applyFont="1" applyBorder="1"/>
    <xf numFmtId="0" fontId="7" fillId="0" borderId="12" xfId="1" applyFont="1" applyBorder="1"/>
    <xf numFmtId="0" fontId="7" fillId="0" borderId="24" xfId="1" applyFont="1" applyBorder="1"/>
    <xf numFmtId="0" fontId="7" fillId="0" borderId="2" xfId="1" applyFont="1" applyBorder="1"/>
    <xf numFmtId="0" fontId="7" fillId="0" borderId="13" xfId="1" applyFont="1" applyBorder="1"/>
    <xf numFmtId="0" fontId="11" fillId="0" borderId="3" xfId="1" applyFont="1" applyBorder="1"/>
    <xf numFmtId="0" fontId="7" fillId="0" borderId="4" xfId="1" applyFont="1" applyBorder="1"/>
    <xf numFmtId="0" fontId="11" fillId="0" borderId="25" xfId="1" applyFont="1" applyBorder="1"/>
    <xf numFmtId="0" fontId="7" fillId="0" borderId="19" xfId="1" applyFont="1" applyBorder="1" applyAlignment="1">
      <alignment horizontal="center"/>
    </xf>
    <xf numFmtId="0" fontId="7" fillId="0" borderId="0" xfId="1" applyFont="1"/>
    <xf numFmtId="0" fontId="7" fillId="0" borderId="15" xfId="1" applyFont="1" applyBorder="1"/>
    <xf numFmtId="0" fontId="7" fillId="0" borderId="5" xfId="1" applyFont="1" applyBorder="1"/>
    <xf numFmtId="0" fontId="7" fillId="0" borderId="9" xfId="1" applyFont="1" applyBorder="1"/>
    <xf numFmtId="0" fontId="7" fillId="0" borderId="10" xfId="1" applyFont="1" applyBorder="1"/>
    <xf numFmtId="0" fontId="7" fillId="0" borderId="21" xfId="1" applyFont="1" applyBorder="1" applyAlignment="1">
      <alignment horizontal="center"/>
    </xf>
    <xf numFmtId="0" fontId="11" fillId="0" borderId="10" xfId="1" applyFont="1" applyBorder="1"/>
    <xf numFmtId="164" fontId="11" fillId="0" borderId="17" xfId="1" applyNumberFormat="1" applyFont="1" applyBorder="1" applyAlignment="1" applyProtection="1">
      <alignment horizontal="center"/>
    </xf>
    <xf numFmtId="49" fontId="11" fillId="0" borderId="22" xfId="1" applyNumberFormat="1" applyFont="1" applyBorder="1"/>
    <xf numFmtId="0" fontId="20" fillId="0" borderId="9" xfId="1" applyFont="1" applyBorder="1" applyAlignment="1">
      <alignment horizontal="centerContinuous"/>
    </xf>
    <xf numFmtId="0" fontId="7" fillId="0" borderId="10" xfId="1" applyFont="1" applyBorder="1" applyAlignment="1">
      <alignment horizontal="centerContinuous"/>
    </xf>
    <xf numFmtId="0" fontId="7" fillId="0" borderId="11" xfId="1" applyFont="1" applyBorder="1" applyAlignment="1">
      <alignment horizontal="centerContinuous"/>
    </xf>
    <xf numFmtId="0" fontId="7" fillId="0" borderId="18" xfId="1" applyFont="1" applyBorder="1" applyAlignment="1">
      <alignment horizontal="center"/>
    </xf>
    <xf numFmtId="0" fontId="7" fillId="0" borderId="0" xfId="1" applyFont="1" applyAlignment="1">
      <alignment horizontal="centerContinuous"/>
    </xf>
    <xf numFmtId="0" fontId="7" fillId="0" borderId="19" xfId="1" applyFont="1" applyBorder="1" applyAlignment="1">
      <alignment horizontal="centerContinuous"/>
    </xf>
    <xf numFmtId="0" fontId="7" fillId="0" borderId="16" xfId="1" applyFont="1" applyBorder="1" applyAlignment="1">
      <alignment horizontal="centerContinuous"/>
    </xf>
    <xf numFmtId="0" fontId="7" fillId="0" borderId="20" xfId="1" applyFont="1" applyBorder="1" applyAlignment="1">
      <alignment horizontal="center"/>
    </xf>
    <xf numFmtId="0" fontId="7" fillId="0" borderId="21" xfId="1" applyFont="1" applyBorder="1" applyAlignment="1">
      <alignment horizontal="centerContinuous"/>
    </xf>
    <xf numFmtId="0" fontId="7" fillId="0" borderId="22" xfId="1" applyFont="1" applyBorder="1" applyAlignment="1">
      <alignment horizontal="centerContinuous"/>
    </xf>
    <xf numFmtId="0" fontId="7" fillId="0" borderId="20" xfId="1" applyFont="1" applyBorder="1"/>
    <xf numFmtId="0" fontId="20" fillId="0" borderId="10" xfId="1" applyFont="1" applyBorder="1" applyAlignment="1">
      <alignment horizontal="center"/>
    </xf>
    <xf numFmtId="0" fontId="7" fillId="20" borderId="21" xfId="1" applyFont="1" applyFill="1" applyBorder="1" applyAlignment="1">
      <alignment horizontal="centerContinuous"/>
    </xf>
    <xf numFmtId="39" fontId="7" fillId="20" borderId="22" xfId="1" applyNumberFormat="1" applyFont="1" applyFill="1" applyBorder="1" applyAlignment="1" applyProtection="1">
      <alignment horizontal="centerContinuous"/>
    </xf>
    <xf numFmtId="0" fontId="7" fillId="0" borderId="10" xfId="1" applyFont="1" applyBorder="1" applyAlignment="1">
      <alignment horizontal="left"/>
    </xf>
    <xf numFmtId="0" fontId="7" fillId="0" borderId="21" xfId="1" applyFont="1" applyBorder="1" applyAlignment="1">
      <alignment horizontal="center" wrapText="1"/>
    </xf>
    <xf numFmtId="5" fontId="7" fillId="0" borderId="17" xfId="1" applyNumberFormat="1" applyFont="1" applyBorder="1" applyProtection="1"/>
    <xf numFmtId="5" fontId="7" fillId="0" borderId="22" xfId="1" applyNumberFormat="1" applyFont="1" applyBorder="1" applyProtection="1"/>
    <xf numFmtId="37" fontId="7" fillId="0" borderId="17" xfId="1" applyNumberFormat="1" applyFont="1" applyBorder="1" applyProtection="1"/>
    <xf numFmtId="37" fontId="7" fillId="0" borderId="22" xfId="1" applyNumberFormat="1" applyFont="1" applyBorder="1" applyProtection="1"/>
    <xf numFmtId="37" fontId="7" fillId="0" borderId="21" xfId="1" applyNumberFormat="1" applyFont="1" applyBorder="1" applyProtection="1"/>
    <xf numFmtId="0" fontId="7" fillId="0" borderId="20" xfId="1" applyFont="1" applyFill="1" applyBorder="1"/>
    <xf numFmtId="0" fontId="7" fillId="0" borderId="10" xfId="1" applyFont="1" applyFill="1" applyBorder="1" applyAlignment="1">
      <alignment horizontal="left"/>
    </xf>
    <xf numFmtId="0" fontId="7" fillId="0" borderId="10" xfId="1" applyFont="1" applyFill="1" applyBorder="1" applyAlignment="1">
      <alignment horizontal="centerContinuous"/>
    </xf>
    <xf numFmtId="0" fontId="20" fillId="0" borderId="10" xfId="1" applyFont="1" applyFill="1" applyBorder="1" applyAlignment="1">
      <alignment horizontal="center"/>
    </xf>
    <xf numFmtId="0" fontId="7" fillId="0" borderId="1" xfId="1" applyFont="1" applyFill="1" applyBorder="1" applyAlignment="1">
      <alignment horizontal="left"/>
    </xf>
    <xf numFmtId="0" fontId="7" fillId="0" borderId="1" xfId="1" applyFont="1" applyFill="1" applyBorder="1" applyAlignment="1">
      <alignment horizontal="centerContinuous"/>
    </xf>
    <xf numFmtId="0" fontId="7" fillId="0" borderId="38" xfId="1" applyFont="1" applyBorder="1" applyAlignment="1">
      <alignment horizontal="centerContinuous" wrapText="1"/>
    </xf>
    <xf numFmtId="5" fontId="7" fillId="0" borderId="38" xfId="1" applyNumberFormat="1" applyFont="1" applyBorder="1" applyAlignment="1" applyProtection="1">
      <alignment horizontal="right"/>
    </xf>
    <xf numFmtId="0" fontId="7" fillId="0" borderId="0" xfId="1" applyFont="1" applyBorder="1"/>
    <xf numFmtId="0" fontId="7" fillId="0" borderId="0" xfId="1" applyFont="1" applyBorder="1" applyAlignment="1">
      <alignment horizontal="left"/>
    </xf>
    <xf numFmtId="0" fontId="7" fillId="0" borderId="0" xfId="1" applyFont="1" applyBorder="1" applyAlignment="1">
      <alignment horizontal="centerContinuous"/>
    </xf>
    <xf numFmtId="0" fontId="7" fillId="0" borderId="0" xfId="1" applyFont="1" applyBorder="1" applyAlignment="1">
      <alignment horizontal="centerContinuous" wrapText="1"/>
    </xf>
    <xf numFmtId="5" fontId="7" fillId="0" borderId="0" xfId="1" applyNumberFormat="1" applyFont="1" applyBorder="1" applyAlignment="1" applyProtection="1">
      <alignment horizontal="right"/>
    </xf>
    <xf numFmtId="0" fontId="7" fillId="0" borderId="0" xfId="1" applyFont="1" applyAlignment="1">
      <alignment horizontal="left"/>
    </xf>
    <xf numFmtId="37" fontId="7" fillId="0" borderId="0" xfId="1" applyNumberFormat="1" applyFont="1" applyAlignment="1" applyProtection="1">
      <alignment horizontal="centerContinuous"/>
    </xf>
    <xf numFmtId="0" fontId="11" fillId="0" borderId="0" xfId="1" applyFont="1" applyAlignment="1">
      <alignment horizontal="centerContinuous"/>
    </xf>
    <xf numFmtId="37" fontId="7" fillId="0" borderId="0" xfId="1" applyNumberFormat="1" applyFont="1" applyProtection="1"/>
    <xf numFmtId="0" fontId="7" fillId="0" borderId="8" xfId="1" applyFont="1" applyBorder="1"/>
    <xf numFmtId="0" fontId="7" fillId="0" borderId="3" xfId="1" applyFont="1" applyBorder="1"/>
    <xf numFmtId="0" fontId="7" fillId="0" borderId="25" xfId="1" applyFont="1" applyBorder="1"/>
    <xf numFmtId="0" fontId="7" fillId="0" borderId="26" xfId="1" applyFont="1" applyBorder="1"/>
    <xf numFmtId="164" fontId="11" fillId="0" borderId="26" xfId="1" applyNumberFormat="1" applyFont="1" applyBorder="1" applyAlignment="1" applyProtection="1">
      <alignment horizontal="center"/>
    </xf>
    <xf numFmtId="49" fontId="11" fillId="0" borderId="22" xfId="1" applyNumberFormat="1" applyFont="1" applyBorder="1" applyAlignment="1" applyProtection="1">
      <alignment horizontal="center"/>
    </xf>
    <xf numFmtId="0" fontId="20" fillId="0" borderId="10" xfId="1" applyFont="1" applyBorder="1" applyAlignment="1">
      <alignment horizontal="centerContinuous"/>
    </xf>
    <xf numFmtId="0" fontId="7" fillId="0" borderId="18" xfId="1" applyFont="1" applyBorder="1"/>
    <xf numFmtId="0" fontId="7" fillId="0" borderId="21" xfId="1" applyFont="1" applyFill="1" applyBorder="1"/>
    <xf numFmtId="0" fontId="7" fillId="0" borderId="21" xfId="1" applyFont="1" applyFill="1" applyBorder="1" applyAlignment="1">
      <alignment horizontal="centerContinuous"/>
    </xf>
    <xf numFmtId="39" fontId="7" fillId="0" borderId="22" xfId="1" applyNumberFormat="1" applyFont="1" applyFill="1" applyBorder="1" applyAlignment="1" applyProtection="1">
      <alignment horizontal="centerContinuous"/>
    </xf>
    <xf numFmtId="0" fontId="7" fillId="0" borderId="21" xfId="1" applyFont="1" applyFill="1" applyBorder="1" applyAlignment="1">
      <alignment horizontal="center"/>
    </xf>
    <xf numFmtId="5" fontId="7" fillId="0" borderId="21" xfId="1" applyNumberFormat="1" applyFont="1" applyFill="1" applyBorder="1" applyProtection="1"/>
    <xf numFmtId="5" fontId="7" fillId="0" borderId="22" xfId="1" applyNumberFormat="1" applyFont="1" applyFill="1" applyBorder="1" applyProtection="1"/>
    <xf numFmtId="37" fontId="7" fillId="0" borderId="21" xfId="1" applyNumberFormat="1" applyFont="1" applyFill="1" applyBorder="1" applyProtection="1"/>
    <xf numFmtId="37" fontId="7" fillId="0" borderId="22" xfId="1" applyNumberFormat="1" applyFont="1" applyFill="1" applyBorder="1" applyProtection="1"/>
    <xf numFmtId="0" fontId="7" fillId="0" borderId="0" xfId="1" applyFont="1" applyFill="1" applyAlignment="1">
      <alignment horizontal="left"/>
    </xf>
    <xf numFmtId="0" fontId="7" fillId="0" borderId="0" xfId="1" applyFont="1" applyFill="1" applyAlignment="1">
      <alignment horizontal="centerContinuous"/>
    </xf>
    <xf numFmtId="0" fontId="7" fillId="0" borderId="19" xfId="1" applyFont="1" applyFill="1" applyBorder="1"/>
    <xf numFmtId="37" fontId="7" fillId="0" borderId="19" xfId="1" applyNumberFormat="1" applyFont="1" applyFill="1" applyBorder="1" applyProtection="1"/>
    <xf numFmtId="37" fontId="7" fillId="0" borderId="16" xfId="1" applyNumberFormat="1" applyFont="1" applyFill="1" applyBorder="1" applyProtection="1"/>
    <xf numFmtId="37" fontId="7" fillId="0" borderId="5" xfId="1" applyNumberFormat="1" applyFont="1" applyBorder="1" applyProtection="1"/>
    <xf numFmtId="0" fontId="7" fillId="0" borderId="6" xfId="1" applyFont="1" applyBorder="1"/>
    <xf numFmtId="0" fontId="7" fillId="0" borderId="1" xfId="1" applyFont="1" applyBorder="1"/>
    <xf numFmtId="0" fontId="7" fillId="0" borderId="1" xfId="1" applyFont="1" applyBorder="1" applyAlignment="1">
      <alignment horizontal="centerContinuous"/>
    </xf>
    <xf numFmtId="37" fontId="7" fillId="0" borderId="1" xfId="1" applyNumberFormat="1" applyFont="1" applyBorder="1" applyProtection="1"/>
    <xf numFmtId="37" fontId="7" fillId="0" borderId="7" xfId="1" applyNumberFormat="1" applyFont="1" applyBorder="1" applyProtection="1"/>
    <xf numFmtId="0" fontId="7" fillId="0" borderId="21" xfId="1" applyFont="1" applyBorder="1"/>
    <xf numFmtId="5" fontId="7" fillId="0" borderId="21" xfId="1" applyNumberFormat="1" applyFont="1" applyBorder="1" applyProtection="1"/>
    <xf numFmtId="0" fontId="59" fillId="0" borderId="21" xfId="1" applyFont="1" applyBorder="1" applyAlignment="1">
      <alignment horizontal="center"/>
    </xf>
    <xf numFmtId="39" fontId="7" fillId="20" borderId="206" xfId="1" applyNumberFormat="1" applyFont="1" applyFill="1" applyBorder="1" applyAlignment="1" applyProtection="1">
      <alignment horizontal="centerContinuous"/>
    </xf>
    <xf numFmtId="5" fontId="7" fillId="0" borderId="37" xfId="1" applyNumberFormat="1" applyFont="1" applyBorder="1" applyProtection="1"/>
    <xf numFmtId="0" fontId="11" fillId="0" borderId="0" xfId="1" applyFill="1"/>
    <xf numFmtId="0" fontId="7" fillId="0" borderId="0" xfId="1" applyFont="1" applyFill="1"/>
    <xf numFmtId="0" fontId="7" fillId="0" borderId="8" xfId="1" applyFont="1" applyFill="1" applyBorder="1"/>
    <xf numFmtId="0" fontId="7" fillId="0" borderId="4" xfId="1" applyFont="1" applyFill="1" applyBorder="1"/>
    <xf numFmtId="0" fontId="7" fillId="0" borderId="9" xfId="1" applyFont="1" applyFill="1" applyBorder="1"/>
    <xf numFmtId="0" fontId="20" fillId="0" borderId="9" xfId="1" applyFont="1" applyFill="1" applyBorder="1" applyAlignment="1">
      <alignment horizontal="centerContinuous"/>
    </xf>
    <xf numFmtId="0" fontId="7" fillId="0" borderId="18" xfId="1" applyFont="1" applyFill="1" applyBorder="1"/>
    <xf numFmtId="0" fontId="7" fillId="0" borderId="0" xfId="1" applyFont="1" applyFill="1" applyAlignment="1"/>
    <xf numFmtId="37" fontId="7" fillId="0" borderId="19" xfId="1" applyNumberFormat="1" applyFont="1" applyBorder="1" applyAlignment="1" applyProtection="1">
      <alignment horizontal="centerContinuous"/>
    </xf>
    <xf numFmtId="37" fontId="7" fillId="0" borderId="16" xfId="1" applyNumberFormat="1" applyFont="1" applyBorder="1" applyAlignment="1" applyProtection="1">
      <alignment horizontal="centerContinuous"/>
    </xf>
    <xf numFmtId="0" fontId="7" fillId="0" borderId="10" xfId="1" applyFont="1" applyFill="1" applyBorder="1" applyAlignment="1"/>
    <xf numFmtId="37" fontId="7" fillId="0" borderId="5" xfId="1" applyNumberFormat="1" applyFont="1" applyBorder="1" applyAlignment="1" applyProtection="1">
      <alignment horizontal="centerContinuous"/>
    </xf>
    <xf numFmtId="0" fontId="20" fillId="0" borderId="0" xfId="1" applyFont="1" applyAlignment="1">
      <alignment horizontal="left"/>
    </xf>
    <xf numFmtId="37" fontId="7" fillId="0" borderId="1" xfId="1" applyNumberFormat="1" applyFont="1" applyBorder="1" applyAlignment="1" applyProtection="1">
      <alignment horizontal="centerContinuous"/>
    </xf>
    <xf numFmtId="37" fontId="7" fillId="0" borderId="7" xfId="1" applyNumberFormat="1" applyFont="1" applyBorder="1" applyAlignment="1" applyProtection="1">
      <alignment horizontal="centerContinuous"/>
    </xf>
    <xf numFmtId="0" fontId="7" fillId="0" borderId="8" xfId="1" applyFont="1" applyBorder="1" applyProtection="1"/>
    <xf numFmtId="0" fontId="7" fillId="0" borderId="12" xfId="1" applyFont="1" applyBorder="1" applyProtection="1"/>
    <xf numFmtId="0" fontId="7" fillId="0" borderId="24" xfId="1" applyFont="1" applyBorder="1" applyProtection="1"/>
    <xf numFmtId="0" fontId="7" fillId="0" borderId="2" xfId="1" applyFont="1" applyBorder="1" applyProtection="1"/>
    <xf numFmtId="0" fontId="7" fillId="0" borderId="3" xfId="1" applyFont="1" applyBorder="1" applyProtection="1"/>
    <xf numFmtId="0" fontId="11" fillId="0" borderId="2" xfId="1" applyFont="1" applyBorder="1" applyProtection="1"/>
    <xf numFmtId="0" fontId="7" fillId="0" borderId="14" xfId="1" applyFont="1" applyBorder="1" applyProtection="1"/>
    <xf numFmtId="0" fontId="7" fillId="0" borderId="3" xfId="1" applyFont="1" applyBorder="1" applyAlignment="1" applyProtection="1">
      <alignment horizontal="center"/>
    </xf>
    <xf numFmtId="0" fontId="7" fillId="0" borderId="4" xfId="1" applyFont="1" applyBorder="1" applyProtection="1"/>
    <xf numFmtId="0" fontId="7" fillId="0" borderId="19" xfId="1" applyFont="1" applyBorder="1" applyAlignment="1" applyProtection="1">
      <alignment horizontal="center"/>
    </xf>
    <xf numFmtId="0" fontId="7" fillId="0" borderId="0" xfId="1" applyFont="1" applyProtection="1"/>
    <xf numFmtId="0" fontId="7" fillId="0" borderId="25" xfId="1" applyFont="1" applyBorder="1" applyProtection="1"/>
    <xf numFmtId="0" fontId="7" fillId="0" borderId="5" xfId="1" applyFont="1" applyBorder="1" applyProtection="1"/>
    <xf numFmtId="0" fontId="7" fillId="0" borderId="19" xfId="1" applyFont="1" applyBorder="1" applyProtection="1"/>
    <xf numFmtId="0" fontId="7" fillId="0" borderId="16" xfId="1" applyFont="1" applyBorder="1" applyProtection="1"/>
    <xf numFmtId="0" fontId="7" fillId="0" borderId="9" xfId="1" applyFont="1" applyBorder="1" applyProtection="1"/>
    <xf numFmtId="0" fontId="7" fillId="0" borderId="10" xfId="1" applyFont="1" applyBorder="1" applyProtection="1"/>
    <xf numFmtId="0" fontId="7" fillId="0" borderId="21" xfId="1" applyFont="1" applyBorder="1" applyAlignment="1" applyProtection="1">
      <alignment horizontal="center"/>
    </xf>
    <xf numFmtId="0" fontId="7" fillId="0" borderId="26" xfId="1" applyFont="1" applyBorder="1" applyProtection="1"/>
    <xf numFmtId="0" fontId="11" fillId="0" borderId="10" xfId="1" applyFont="1" applyBorder="1" applyProtection="1"/>
    <xf numFmtId="0" fontId="7" fillId="0" borderId="21" xfId="1" applyFont="1" applyBorder="1" applyProtection="1"/>
    <xf numFmtId="49" fontId="11" fillId="0" borderId="21" xfId="1" applyNumberFormat="1" applyFont="1" applyBorder="1" applyAlignment="1" applyProtection="1">
      <alignment horizontal="center"/>
    </xf>
    <xf numFmtId="0" fontId="7" fillId="0" borderId="11" xfId="1" applyFont="1" applyBorder="1" applyProtection="1"/>
    <xf numFmtId="0" fontId="7" fillId="0" borderId="9" xfId="1" applyFont="1" applyBorder="1" applyAlignment="1" applyProtection="1">
      <alignment horizontal="centerContinuous"/>
    </xf>
    <xf numFmtId="0" fontId="7" fillId="0" borderId="10" xfId="1" applyFont="1" applyBorder="1" applyAlignment="1" applyProtection="1">
      <alignment horizontal="centerContinuous"/>
    </xf>
    <xf numFmtId="0" fontId="7" fillId="0" borderId="11" xfId="1" applyFont="1" applyBorder="1" applyAlignment="1" applyProtection="1">
      <alignment horizontal="centerContinuous"/>
    </xf>
    <xf numFmtId="0" fontId="7" fillId="0" borderId="0" xfId="1" applyFont="1" applyAlignment="1" applyProtection="1">
      <alignment horizontal="centerContinuous"/>
    </xf>
    <xf numFmtId="0" fontId="7" fillId="0" borderId="4" xfId="1" applyFont="1" applyBorder="1" applyAlignment="1" applyProtection="1">
      <alignment horizontal="centerContinuous"/>
    </xf>
    <xf numFmtId="0" fontId="7" fillId="0" borderId="18" xfId="1" applyFont="1" applyBorder="1" applyProtection="1"/>
    <xf numFmtId="0" fontId="7" fillId="0" borderId="0" xfId="1" applyFont="1" applyAlignment="1" applyProtection="1">
      <alignment horizontal="center"/>
    </xf>
    <xf numFmtId="0" fontId="7" fillId="0" borderId="16" xfId="1" applyFont="1" applyBorder="1" applyAlignment="1" applyProtection="1">
      <alignment horizontal="center"/>
    </xf>
    <xf numFmtId="0" fontId="7" fillId="0" borderId="20" xfId="1" applyFont="1" applyBorder="1" applyProtection="1"/>
    <xf numFmtId="0" fontId="7" fillId="0" borderId="21" xfId="1" applyFont="1" applyBorder="1" applyAlignment="1" applyProtection="1">
      <alignment horizontal="centerContinuous"/>
    </xf>
    <xf numFmtId="0" fontId="7" fillId="0" borderId="22" xfId="1" applyFont="1" applyBorder="1" applyAlignment="1" applyProtection="1">
      <alignment horizontal="centerContinuous"/>
    </xf>
    <xf numFmtId="39" fontId="7" fillId="0" borderId="0" xfId="1" applyNumberFormat="1" applyFont="1" applyAlignment="1" applyProtection="1">
      <alignment horizontal="centerContinuous"/>
    </xf>
    <xf numFmtId="49" fontId="7" fillId="0" borderId="20" xfId="1" applyNumberFormat="1" applyFont="1" applyBorder="1" applyAlignment="1" applyProtection="1">
      <alignment horizontal="center"/>
    </xf>
    <xf numFmtId="0" fontId="7" fillId="0" borderId="10" xfId="1" applyFont="1" applyBorder="1" applyAlignment="1" applyProtection="1">
      <alignment horizontal="left"/>
    </xf>
    <xf numFmtId="5" fontId="7" fillId="0" borderId="21" xfId="1" applyNumberFormat="1" applyFont="1" applyBorder="1" applyAlignment="1" applyProtection="1"/>
    <xf numFmtId="5" fontId="7" fillId="0" borderId="22" xfId="1" applyNumberFormat="1" applyFont="1" applyBorder="1" applyAlignment="1" applyProtection="1"/>
    <xf numFmtId="0" fontId="20" fillId="0" borderId="10" xfId="1" applyFont="1" applyBorder="1" applyAlignment="1" applyProtection="1">
      <alignment horizontal="center"/>
    </xf>
    <xf numFmtId="0" fontId="7" fillId="5" borderId="21" xfId="1" applyFont="1" applyFill="1" applyBorder="1" applyProtection="1"/>
    <xf numFmtId="0" fontId="7" fillId="5" borderId="22" xfId="1" applyFont="1" applyFill="1" applyBorder="1" applyProtection="1"/>
    <xf numFmtId="37" fontId="7" fillId="5" borderId="21" xfId="1" applyNumberFormat="1" applyFont="1" applyFill="1" applyBorder="1" applyProtection="1"/>
    <xf numFmtId="37" fontId="7" fillId="5" borderId="22" xfId="1" applyNumberFormat="1" applyFont="1" applyFill="1" applyBorder="1" applyProtection="1"/>
    <xf numFmtId="0" fontId="11" fillId="0" borderId="0" xfId="1" applyAlignment="1">
      <alignment wrapText="1"/>
    </xf>
    <xf numFmtId="37" fontId="7" fillId="0" borderId="21" xfId="1" applyNumberFormat="1" applyFont="1" applyBorder="1" applyAlignment="1" applyProtection="1">
      <alignment horizontal="centerContinuous"/>
    </xf>
    <xf numFmtId="37" fontId="7" fillId="0" borderId="11" xfId="1" applyNumberFormat="1" applyFont="1" applyBorder="1" applyAlignment="1" applyProtection="1">
      <alignment horizontal="centerContinuous"/>
    </xf>
    <xf numFmtId="37" fontId="7" fillId="0" borderId="26" xfId="1" applyNumberFormat="1" applyFont="1" applyBorder="1" applyAlignment="1" applyProtection="1">
      <alignment horizontal="centerContinuous"/>
    </xf>
    <xf numFmtId="0" fontId="7" fillId="0" borderId="29" xfId="1" applyFont="1" applyBorder="1" applyProtection="1"/>
    <xf numFmtId="0" fontId="7" fillId="0" borderId="33" xfId="1" applyFont="1" applyBorder="1" applyProtection="1"/>
    <xf numFmtId="37" fontId="7" fillId="0" borderId="39" xfId="1" applyNumberFormat="1" applyFont="1" applyBorder="1" applyAlignment="1" applyProtection="1">
      <alignment horizontal="centerContinuous"/>
    </xf>
    <xf numFmtId="0" fontId="7" fillId="0" borderId="18" xfId="1" applyFont="1" applyBorder="1" applyAlignment="1" applyProtection="1">
      <alignment horizontal="center"/>
    </xf>
    <xf numFmtId="37" fontId="7" fillId="0" borderId="19" xfId="1" applyNumberFormat="1" applyFont="1" applyBorder="1" applyAlignment="1" applyProtection="1">
      <alignment horizontal="center"/>
    </xf>
    <xf numFmtId="0" fontId="7" fillId="0" borderId="15" xfId="1" applyFont="1" applyBorder="1" applyAlignment="1" applyProtection="1">
      <alignment horizontal="center"/>
    </xf>
    <xf numFmtId="0" fontId="7" fillId="0" borderId="25" xfId="1" applyFont="1" applyBorder="1" applyAlignment="1" applyProtection="1">
      <alignment horizontal="center"/>
    </xf>
    <xf numFmtId="37" fontId="7" fillId="0" borderId="19" xfId="1" applyNumberFormat="1" applyFont="1" applyBorder="1" applyProtection="1"/>
    <xf numFmtId="37" fontId="7" fillId="0" borderId="16" xfId="1" applyNumberFormat="1" applyFont="1" applyBorder="1" applyProtection="1"/>
    <xf numFmtId="37" fontId="7" fillId="0" borderId="15" xfId="1" applyNumberFormat="1" applyFont="1" applyBorder="1" applyProtection="1"/>
    <xf numFmtId="0" fontId="7" fillId="0" borderId="10" xfId="1" applyFont="1" applyBorder="1" applyAlignment="1" applyProtection="1">
      <alignment horizontal="center"/>
    </xf>
    <xf numFmtId="37" fontId="7" fillId="0" borderId="21" xfId="1" applyNumberFormat="1" applyFont="1" applyBorder="1" applyAlignment="1" applyProtection="1">
      <alignment horizontal="center"/>
    </xf>
    <xf numFmtId="37" fontId="7" fillId="0" borderId="22" xfId="1" applyNumberFormat="1" applyFont="1" applyBorder="1" applyAlignment="1" applyProtection="1">
      <alignment horizontal="center"/>
    </xf>
    <xf numFmtId="0" fontId="7" fillId="0" borderId="20" xfId="1" applyFont="1" applyBorder="1" applyAlignment="1" applyProtection="1">
      <alignment horizontal="center"/>
    </xf>
    <xf numFmtId="0" fontId="7" fillId="0" borderId="26" xfId="1" applyFont="1" applyBorder="1" applyAlignment="1" applyProtection="1">
      <alignment horizontal="center"/>
    </xf>
    <xf numFmtId="37" fontId="7" fillId="0" borderId="17" xfId="1" applyNumberFormat="1" applyFont="1" applyBorder="1" applyAlignment="1" applyProtection="1">
      <alignment horizontal="center"/>
    </xf>
    <xf numFmtId="0" fontId="7" fillId="5" borderId="20" xfId="1" applyFont="1" applyFill="1" applyBorder="1" applyAlignment="1" applyProtection="1">
      <alignment horizontal="centerContinuous"/>
    </xf>
    <xf numFmtId="0" fontId="7" fillId="5" borderId="26" xfId="1" applyFont="1" applyFill="1" applyBorder="1" applyAlignment="1" applyProtection="1">
      <alignment horizontal="centerContinuous"/>
    </xf>
    <xf numFmtId="0" fontId="7" fillId="5" borderId="10" xfId="1" applyFont="1" applyFill="1" applyBorder="1" applyAlignment="1" applyProtection="1">
      <alignment horizontal="centerContinuous"/>
    </xf>
    <xf numFmtId="37" fontId="7" fillId="5" borderId="17" xfId="1" applyNumberFormat="1" applyFont="1" applyFill="1" applyBorder="1" applyProtection="1"/>
    <xf numFmtId="0" fontId="7" fillId="0" borderId="22" xfId="1" applyFont="1" applyBorder="1" applyProtection="1"/>
    <xf numFmtId="5" fontId="7" fillId="0" borderId="20" xfId="1" applyNumberFormat="1" applyFont="1" applyBorder="1" applyAlignment="1" applyProtection="1"/>
    <xf numFmtId="5" fontId="7" fillId="0" borderId="26" xfId="1" applyNumberFormat="1" applyFont="1" applyBorder="1" applyAlignment="1" applyProtection="1"/>
    <xf numFmtId="5" fontId="7" fillId="0" borderId="10" xfId="1" applyNumberFormat="1" applyFont="1" applyBorder="1" applyAlignment="1" applyProtection="1"/>
    <xf numFmtId="37" fontId="7" fillId="0" borderId="20" xfId="1" applyNumberFormat="1" applyFont="1" applyBorder="1" applyAlignment="1" applyProtection="1"/>
    <xf numFmtId="37" fontId="7" fillId="0" borderId="26" xfId="1" applyNumberFormat="1" applyFont="1" applyBorder="1" applyAlignment="1" applyProtection="1"/>
    <xf numFmtId="37" fontId="7" fillId="0" borderId="10" xfId="1" applyNumberFormat="1" applyFont="1" applyBorder="1" applyAlignment="1" applyProtection="1"/>
    <xf numFmtId="0" fontId="7" fillId="0" borderId="0" xfId="1" applyFont="1" applyAlignment="1" applyProtection="1">
      <alignment horizontal="left"/>
    </xf>
    <xf numFmtId="37" fontId="7" fillId="0" borderId="18" xfId="1" applyNumberFormat="1" applyFont="1" applyBorder="1" applyAlignment="1" applyProtection="1"/>
    <xf numFmtId="37" fontId="7" fillId="0" borderId="25" xfId="1" applyNumberFormat="1" applyFont="1" applyBorder="1" applyAlignment="1" applyProtection="1"/>
    <xf numFmtId="37" fontId="7" fillId="0" borderId="0" xfId="1" applyNumberFormat="1" applyFont="1" applyAlignment="1" applyProtection="1"/>
    <xf numFmtId="37" fontId="7" fillId="0" borderId="9" xfId="1" applyNumberFormat="1" applyFont="1" applyBorder="1" applyProtection="1"/>
    <xf numFmtId="0" fontId="7" fillId="0" borderId="18" xfId="1" applyFont="1" applyBorder="1" applyAlignment="1" applyProtection="1">
      <alignment horizontal="centerContinuous"/>
    </xf>
    <xf numFmtId="0" fontId="7" fillId="0" borderId="25" xfId="1" applyFont="1" applyBorder="1" applyAlignment="1" applyProtection="1">
      <alignment horizontal="centerContinuous"/>
    </xf>
    <xf numFmtId="5" fontId="7" fillId="0" borderId="9" xfId="1" applyNumberFormat="1" applyFont="1" applyBorder="1" applyProtection="1"/>
    <xf numFmtId="5" fontId="7" fillId="0" borderId="20" xfId="1" applyNumberFormat="1" applyFont="1" applyBorder="1" applyProtection="1"/>
    <xf numFmtId="175" fontId="7" fillId="0" borderId="0" xfId="1" applyNumberFormat="1" applyFont="1" applyProtection="1"/>
    <xf numFmtId="0" fontId="7" fillId="0" borderId="6" xfId="1" applyFont="1" applyBorder="1" applyProtection="1"/>
    <xf numFmtId="0" fontId="7" fillId="0" borderId="1" xfId="1" applyFont="1" applyBorder="1" applyProtection="1"/>
    <xf numFmtId="0" fontId="7" fillId="0" borderId="1" xfId="1" applyFont="1" applyBorder="1" applyAlignment="1" applyProtection="1">
      <alignment horizontal="centerContinuous"/>
    </xf>
    <xf numFmtId="0" fontId="7" fillId="0" borderId="7" xfId="1" applyFont="1" applyBorder="1" applyProtection="1"/>
    <xf numFmtId="0" fontId="11" fillId="0" borderId="6" xfId="1" applyFont="1" applyBorder="1" applyProtection="1"/>
    <xf numFmtId="0" fontId="7" fillId="0" borderId="13" xfId="1" applyFont="1" applyBorder="1" applyProtection="1"/>
    <xf numFmtId="0" fontId="11" fillId="0" borderId="5" xfId="1" applyBorder="1" applyAlignment="1">
      <alignment wrapText="1"/>
    </xf>
    <xf numFmtId="0" fontId="11" fillId="0" borderId="0" xfId="1" applyAlignment="1"/>
    <xf numFmtId="0" fontId="7" fillId="0" borderId="16" xfId="1" applyFont="1" applyBorder="1" applyAlignment="1" applyProtection="1">
      <alignment horizontal="centerContinuous"/>
    </xf>
    <xf numFmtId="0" fontId="7" fillId="0" borderId="22" xfId="1" applyFont="1" applyBorder="1" applyAlignment="1" applyProtection="1">
      <alignment horizontal="center"/>
    </xf>
    <xf numFmtId="37" fontId="7" fillId="0" borderId="10" xfId="1" applyNumberFormat="1" applyFont="1" applyBorder="1" applyProtection="1"/>
    <xf numFmtId="37" fontId="7" fillId="2" borderId="22" xfId="1" applyNumberFormat="1" applyFont="1" applyFill="1" applyBorder="1" applyProtection="1"/>
    <xf numFmtId="0" fontId="7" fillId="0" borderId="10" xfId="1" applyFont="1" applyFill="1" applyBorder="1" applyAlignment="1" applyProtection="1">
      <alignment horizontal="left"/>
    </xf>
    <xf numFmtId="0" fontId="7" fillId="0" borderId="10" xfId="1" applyFont="1" applyFill="1" applyBorder="1" applyAlignment="1" applyProtection="1">
      <alignment horizontal="centerContinuous"/>
    </xf>
    <xf numFmtId="0" fontId="7" fillId="0" borderId="10" xfId="1" applyFont="1" applyFill="1" applyBorder="1" applyProtection="1"/>
    <xf numFmtId="0" fontId="7" fillId="0" borderId="23" xfId="1" applyFont="1" applyBorder="1" applyProtection="1"/>
    <xf numFmtId="0" fontId="7" fillId="0" borderId="1" xfId="1" applyFont="1" applyBorder="1" applyAlignment="1" applyProtection="1">
      <alignment horizontal="left"/>
    </xf>
    <xf numFmtId="0" fontId="7" fillId="0" borderId="4" xfId="1" quotePrefix="1" applyFont="1" applyBorder="1" applyAlignment="1" applyProtection="1">
      <alignment horizontal="right"/>
    </xf>
    <xf numFmtId="0" fontId="7" fillId="0" borderId="4" xfId="1" applyFont="1" applyBorder="1" applyAlignment="1" applyProtection="1">
      <alignment horizontal="right"/>
    </xf>
    <xf numFmtId="0" fontId="7" fillId="0" borderId="0" xfId="1" applyFont="1" applyAlignment="1" applyProtection="1">
      <alignment vertical="top" wrapText="1"/>
    </xf>
    <xf numFmtId="0" fontId="7" fillId="0" borderId="5" xfId="1" applyFont="1" applyBorder="1" applyAlignment="1" applyProtection="1">
      <alignment vertical="top" wrapText="1"/>
    </xf>
    <xf numFmtId="0" fontId="11" fillId="0" borderId="5" xfId="1" applyBorder="1" applyAlignment="1"/>
    <xf numFmtId="0" fontId="11" fillId="0" borderId="10" xfId="1" applyBorder="1" applyAlignment="1"/>
    <xf numFmtId="0" fontId="11" fillId="0" borderId="11" xfId="1" applyBorder="1" applyAlignment="1"/>
    <xf numFmtId="0" fontId="7" fillId="0" borderId="5" xfId="1" applyFont="1" applyBorder="1" applyAlignment="1" applyProtection="1">
      <alignment horizontal="centerContinuous"/>
    </xf>
    <xf numFmtId="39" fontId="7" fillId="0" borderId="5" xfId="1" applyNumberFormat="1" applyFont="1" applyBorder="1" applyAlignment="1" applyProtection="1">
      <alignment horizontal="centerContinuous"/>
    </xf>
    <xf numFmtId="37" fontId="7" fillId="0" borderId="0" xfId="1" applyNumberFormat="1" applyFont="1" applyAlignment="1" applyProtection="1">
      <alignment horizontal="right"/>
    </xf>
    <xf numFmtId="5" fontId="11" fillId="0" borderId="0" xfId="1" applyNumberFormat="1" applyFont="1" applyProtection="1"/>
    <xf numFmtId="0" fontId="11" fillId="0" borderId="117" xfId="1" applyBorder="1"/>
    <xf numFmtId="0" fontId="11" fillId="0" borderId="117" xfId="1" applyFont="1" applyBorder="1"/>
    <xf numFmtId="0" fontId="11" fillId="0" borderId="74" xfId="1" applyFont="1" applyBorder="1" applyProtection="1"/>
    <xf numFmtId="0" fontId="11" fillId="0" borderId="75" xfId="1" applyFont="1" applyBorder="1" applyProtection="1"/>
    <xf numFmtId="0" fontId="11" fillId="0" borderId="76" xfId="1" applyFont="1" applyBorder="1" applyProtection="1"/>
    <xf numFmtId="0" fontId="11" fillId="0" borderId="77" xfId="1" applyFont="1" applyBorder="1" applyProtection="1"/>
    <xf numFmtId="0" fontId="11" fillId="0" borderId="118" xfId="1" applyFont="1" applyBorder="1" applyProtection="1"/>
    <xf numFmtId="0" fontId="11" fillId="0" borderId="79" xfId="1" applyFont="1" applyBorder="1" applyProtection="1"/>
    <xf numFmtId="0" fontId="11" fillId="0" borderId="78" xfId="1" applyFont="1" applyBorder="1" applyProtection="1"/>
    <xf numFmtId="0" fontId="11" fillId="0" borderId="80" xfId="1" applyFont="1" applyBorder="1" applyProtection="1"/>
    <xf numFmtId="0" fontId="11" fillId="0" borderId="0" xfId="1" applyFont="1" applyBorder="1" applyProtection="1"/>
    <xf numFmtId="0" fontId="11" fillId="0" borderId="96" xfId="1" applyFont="1" applyBorder="1" applyProtection="1"/>
    <xf numFmtId="0" fontId="11" fillId="0" borderId="81" xfId="1" applyFont="1" applyBorder="1" applyProtection="1"/>
    <xf numFmtId="0" fontId="11" fillId="0" borderId="19" xfId="1" applyFont="1" applyBorder="1" applyProtection="1"/>
    <xf numFmtId="0" fontId="11" fillId="0" borderId="82" xfId="1" applyFont="1" applyBorder="1" applyProtection="1"/>
    <xf numFmtId="0" fontId="11" fillId="0" borderId="119" xfId="1" applyFont="1" applyBorder="1" applyProtection="1"/>
    <xf numFmtId="0" fontId="11" fillId="0" borderId="83" xfId="1" applyFont="1" applyBorder="1" applyProtection="1"/>
    <xf numFmtId="0" fontId="11" fillId="0" borderId="84" xfId="1" applyFont="1" applyBorder="1" applyAlignment="1" applyProtection="1">
      <alignment horizontal="centerContinuous"/>
    </xf>
    <xf numFmtId="0" fontId="11" fillId="0" borderId="42" xfId="1" applyFont="1" applyBorder="1" applyAlignment="1" applyProtection="1">
      <alignment horizontal="centerContinuous"/>
    </xf>
    <xf numFmtId="0" fontId="11" fillId="0" borderId="39" xfId="1" applyFont="1" applyBorder="1" applyAlignment="1" applyProtection="1">
      <alignment horizontal="centerContinuous"/>
    </xf>
    <xf numFmtId="0" fontId="11" fillId="0" borderId="85" xfId="1" applyFont="1" applyBorder="1" applyAlignment="1" applyProtection="1">
      <alignment horizontal="centerContinuous"/>
    </xf>
    <xf numFmtId="0" fontId="23" fillId="0" borderId="80" xfId="1" applyFont="1" applyBorder="1" applyProtection="1"/>
    <xf numFmtId="0" fontId="23" fillId="0" borderId="0" xfId="1" applyFont="1" applyBorder="1" applyProtection="1"/>
    <xf numFmtId="0" fontId="23" fillId="0" borderId="81" xfId="1" applyFont="1" applyBorder="1" applyProtection="1"/>
    <xf numFmtId="0" fontId="11" fillId="0" borderId="88" xfId="1" applyFont="1" applyBorder="1" applyProtection="1"/>
    <xf numFmtId="0" fontId="11" fillId="0" borderId="90" xfId="1" applyFont="1" applyBorder="1" applyProtection="1"/>
    <xf numFmtId="0" fontId="11" fillId="0" borderId="120" xfId="1" applyFont="1" applyBorder="1" applyAlignment="1" applyProtection="1">
      <alignment horizontal="center"/>
    </xf>
    <xf numFmtId="0" fontId="11" fillId="0" borderId="94" xfId="1" applyFont="1" applyBorder="1" applyAlignment="1" applyProtection="1">
      <alignment horizontal="center"/>
    </xf>
    <xf numFmtId="0" fontId="11" fillId="0" borderId="95" xfId="1" applyBorder="1"/>
    <xf numFmtId="0" fontId="11" fillId="0" borderId="121" xfId="1" applyBorder="1"/>
    <xf numFmtId="0" fontId="11" fillId="0" borderId="98" xfId="1" applyFont="1" applyBorder="1" applyAlignment="1" applyProtection="1">
      <alignment horizontal="center"/>
    </xf>
    <xf numFmtId="0" fontId="11" fillId="0" borderId="0" xfId="1" applyFont="1" applyBorder="1" applyAlignment="1" applyProtection="1">
      <alignment horizontal="center"/>
    </xf>
    <xf numFmtId="0" fontId="11" fillId="0" borderId="19" xfId="1" applyFont="1" applyBorder="1" applyAlignment="1" applyProtection="1">
      <alignment horizontal="center"/>
    </xf>
    <xf numFmtId="0" fontId="60" fillId="0" borderId="95" xfId="1" applyFont="1" applyBorder="1" applyAlignment="1">
      <alignment horizontal="center"/>
    </xf>
    <xf numFmtId="0" fontId="11" fillId="0" borderId="121" xfId="1" applyFont="1" applyBorder="1" applyProtection="1"/>
    <xf numFmtId="0" fontId="11" fillId="0" borderId="80" xfId="1" applyFont="1" applyBorder="1" applyAlignment="1" applyProtection="1">
      <alignment horizontal="center"/>
    </xf>
    <xf numFmtId="0" fontId="11" fillId="0" borderId="96" xfId="1" applyFont="1" applyBorder="1" applyAlignment="1" applyProtection="1">
      <alignment horizontal="center"/>
    </xf>
    <xf numFmtId="0" fontId="11" fillId="0" borderId="99" xfId="1" applyFont="1" applyBorder="1" applyAlignment="1" applyProtection="1">
      <alignment horizontal="center"/>
    </xf>
    <xf numFmtId="0" fontId="11" fillId="0" borderId="122" xfId="1" applyFont="1" applyBorder="1" applyAlignment="1" applyProtection="1">
      <alignment horizontal="center"/>
    </xf>
    <xf numFmtId="0" fontId="60" fillId="0" borderId="99" xfId="1" applyFont="1" applyBorder="1" applyAlignment="1">
      <alignment horizontal="center"/>
    </xf>
    <xf numFmtId="0" fontId="11" fillId="0" borderId="123" xfId="1" applyFont="1" applyBorder="1" applyAlignment="1" applyProtection="1">
      <alignment horizontal="center"/>
    </xf>
    <xf numFmtId="0" fontId="11" fillId="0" borderId="122" xfId="1" applyFont="1" applyBorder="1" applyProtection="1"/>
    <xf numFmtId="0" fontId="11" fillId="0" borderId="80" xfId="1" applyBorder="1"/>
    <xf numFmtId="0" fontId="11" fillId="0" borderId="119" xfId="1" applyFont="1" applyBorder="1" applyAlignment="1" applyProtection="1">
      <alignment horizontal="center"/>
    </xf>
    <xf numFmtId="0" fontId="11" fillId="0" borderId="101" xfId="1" applyFont="1" applyBorder="1" applyAlignment="1" applyProtection="1">
      <alignment horizontal="center"/>
    </xf>
    <xf numFmtId="0" fontId="11" fillId="0" borderId="124" xfId="1" applyFont="1" applyBorder="1" applyAlignment="1" applyProtection="1">
      <alignment horizontal="center"/>
    </xf>
    <xf numFmtId="0" fontId="11" fillId="0" borderId="125" xfId="1" applyFont="1" applyBorder="1" applyAlignment="1" applyProtection="1">
      <alignment horizontal="center"/>
    </xf>
    <xf numFmtId="0" fontId="60" fillId="0" borderId="126" xfId="1" applyFont="1" applyBorder="1" applyAlignment="1">
      <alignment horizontal="center"/>
    </xf>
    <xf numFmtId="0" fontId="11" fillId="0" borderId="127" xfId="1" applyFont="1" applyBorder="1" applyProtection="1"/>
    <xf numFmtId="0" fontId="11" fillId="0" borderId="102" xfId="1" applyFont="1" applyBorder="1" applyAlignment="1" applyProtection="1">
      <alignment horizontal="center"/>
    </xf>
    <xf numFmtId="0" fontId="11" fillId="0" borderId="103" xfId="1" applyFont="1" applyBorder="1" applyProtection="1"/>
    <xf numFmtId="0" fontId="11" fillId="0" borderId="104" xfId="1" applyFont="1" applyBorder="1" applyProtection="1"/>
    <xf numFmtId="0" fontId="11" fillId="0" borderId="104" xfId="1" applyFont="1" applyFill="1" applyBorder="1" applyProtection="1"/>
    <xf numFmtId="0" fontId="11" fillId="0" borderId="128" xfId="1" applyFont="1" applyFill="1" applyBorder="1" applyProtection="1"/>
    <xf numFmtId="0" fontId="11" fillId="0" borderId="129" xfId="1" applyFont="1" applyFill="1" applyBorder="1" applyProtection="1"/>
    <xf numFmtId="0" fontId="11" fillId="0" borderId="130" xfId="1" applyFont="1" applyFill="1" applyBorder="1" applyProtection="1"/>
    <xf numFmtId="0" fontId="11" fillId="0" borderId="131" xfId="1" applyFont="1" applyFill="1" applyBorder="1" applyProtection="1"/>
    <xf numFmtId="176" fontId="11" fillId="0" borderId="133" xfId="1" applyNumberFormat="1" applyFont="1" applyBorder="1" applyProtection="1"/>
    <xf numFmtId="0" fontId="11" fillId="0" borderId="134" xfId="1" applyFont="1" applyBorder="1" applyAlignment="1" applyProtection="1">
      <alignment horizontal="center"/>
    </xf>
    <xf numFmtId="5" fontId="11" fillId="0" borderId="104" xfId="1" applyNumberFormat="1" applyFont="1" applyBorder="1" applyProtection="1"/>
    <xf numFmtId="5" fontId="11" fillId="0" borderId="85" xfId="1" applyNumberFormat="1" applyFont="1" applyBorder="1" applyProtection="1"/>
    <xf numFmtId="5" fontId="11" fillId="0" borderId="100" xfId="1" applyNumberFormat="1" applyFont="1" applyBorder="1" applyProtection="1"/>
    <xf numFmtId="5" fontId="11" fillId="0" borderId="26" xfId="1" applyNumberFormat="1" applyFont="1" applyBorder="1" applyProtection="1"/>
    <xf numFmtId="5" fontId="11" fillId="0" borderId="133" xfId="1" applyNumberFormat="1" applyFont="1" applyBorder="1" applyProtection="1"/>
    <xf numFmtId="0" fontId="11" fillId="0" borderId="133" xfId="1" applyFont="1" applyBorder="1" applyProtection="1"/>
    <xf numFmtId="0" fontId="11" fillId="0" borderId="85" xfId="1" applyFont="1" applyBorder="1" applyAlignment="1" applyProtection="1">
      <alignment horizontal="center"/>
    </xf>
    <xf numFmtId="37" fontId="11" fillId="0" borderId="104" xfId="1" applyNumberFormat="1" applyFont="1" applyBorder="1" applyProtection="1"/>
    <xf numFmtId="37" fontId="11" fillId="0" borderId="85" xfId="1" applyNumberFormat="1" applyFont="1" applyBorder="1" applyProtection="1"/>
    <xf numFmtId="37" fontId="11" fillId="0" borderId="102" xfId="1" applyNumberFormat="1" applyFont="1" applyBorder="1" applyProtection="1"/>
    <xf numFmtId="37" fontId="11" fillId="0" borderId="45" xfId="1" applyNumberFormat="1" applyFont="1" applyBorder="1" applyProtection="1"/>
    <xf numFmtId="37" fontId="11" fillId="0" borderId="133" xfId="1" applyNumberFormat="1" applyFont="1" applyBorder="1" applyProtection="1"/>
    <xf numFmtId="37" fontId="11" fillId="0" borderId="27" xfId="1" applyNumberFormat="1" applyFont="1" applyBorder="1" applyProtection="1"/>
    <xf numFmtId="37" fontId="11" fillId="0" borderId="86" xfId="1" applyNumberFormat="1" applyFont="1" applyBorder="1" applyProtection="1"/>
    <xf numFmtId="37" fontId="11" fillId="0" borderId="107" xfId="1" applyNumberFormat="1" applyFont="1" applyFill="1" applyBorder="1" applyProtection="1"/>
    <xf numFmtId="37" fontId="11" fillId="0" borderId="108" xfId="1" applyNumberFormat="1" applyFont="1" applyFill="1" applyBorder="1" applyProtection="1"/>
    <xf numFmtId="37" fontId="11" fillId="0" borderId="135" xfId="1" applyNumberFormat="1" applyFont="1" applyFill="1" applyBorder="1" applyProtection="1"/>
    <xf numFmtId="37" fontId="11" fillId="0" borderId="130" xfId="1" applyNumberFormat="1" applyFont="1" applyFill="1" applyBorder="1" applyProtection="1"/>
    <xf numFmtId="37" fontId="11" fillId="0" borderId="131" xfId="1" applyNumberFormat="1" applyFont="1" applyFill="1" applyBorder="1" applyProtection="1"/>
    <xf numFmtId="37" fontId="11" fillId="0" borderId="101" xfId="1" applyNumberFormat="1" applyFont="1" applyFill="1" applyBorder="1" applyProtection="1"/>
    <xf numFmtId="37" fontId="11" fillId="0" borderId="83" xfId="1" applyNumberFormat="1" applyFont="1" applyFill="1" applyBorder="1" applyProtection="1"/>
    <xf numFmtId="37" fontId="11" fillId="0" borderId="82" xfId="1" applyNumberFormat="1" applyFont="1" applyFill="1" applyBorder="1" applyProtection="1"/>
    <xf numFmtId="37" fontId="11" fillId="0" borderId="126" xfId="1" applyNumberFormat="1" applyFont="1" applyFill="1" applyBorder="1" applyProtection="1"/>
    <xf numFmtId="37" fontId="11" fillId="0" borderId="89" xfId="1" applyNumberFormat="1" applyFont="1" applyFill="1" applyBorder="1" applyProtection="1"/>
    <xf numFmtId="37" fontId="11" fillId="0" borderId="26" xfId="1" applyNumberFormat="1" applyFont="1" applyBorder="1" applyProtection="1"/>
    <xf numFmtId="37" fontId="11" fillId="0" borderId="136" xfId="1" applyNumberFormat="1" applyFont="1" applyBorder="1" applyProtection="1"/>
    <xf numFmtId="5" fontId="11" fillId="0" borderId="102" xfId="1" applyNumberFormat="1" applyFont="1" applyBorder="1" applyProtection="1"/>
    <xf numFmtId="37" fontId="11" fillId="0" borderId="104" xfId="1" applyNumberFormat="1" applyFont="1" applyFill="1" applyBorder="1" applyProtection="1"/>
    <xf numFmtId="37" fontId="11" fillId="0" borderId="85" xfId="1" applyNumberFormat="1" applyFont="1" applyFill="1" applyBorder="1" applyProtection="1"/>
    <xf numFmtId="37" fontId="11" fillId="0" borderId="84" xfId="1" applyNumberFormat="1" applyFont="1" applyFill="1" applyBorder="1" applyProtection="1"/>
    <xf numFmtId="37" fontId="11" fillId="0" borderId="133" xfId="1" applyNumberFormat="1" applyFont="1" applyFill="1" applyBorder="1" applyProtection="1"/>
    <xf numFmtId="37" fontId="11" fillId="0" borderId="102" xfId="1" applyNumberFormat="1" applyFont="1" applyFill="1" applyBorder="1" applyProtection="1"/>
    <xf numFmtId="37" fontId="11" fillId="0" borderId="26" xfId="1" applyNumberFormat="1" applyFont="1" applyFill="1" applyBorder="1" applyProtection="1"/>
    <xf numFmtId="37" fontId="11" fillId="0" borderId="137" xfId="1" applyNumberFormat="1" applyFont="1" applyFill="1" applyBorder="1" applyProtection="1"/>
    <xf numFmtId="0" fontId="11" fillId="0" borderId="113" xfId="1" applyFont="1" applyBorder="1" applyAlignment="1" applyProtection="1">
      <alignment horizontal="center"/>
    </xf>
    <xf numFmtId="0" fontId="11" fillId="0" borderId="114" xfId="1" applyFont="1" applyBorder="1" applyProtection="1"/>
    <xf numFmtId="0" fontId="11" fillId="0" borderId="116" xfId="1" applyFont="1" applyBorder="1" applyProtection="1"/>
    <xf numFmtId="37" fontId="11" fillId="0" borderId="116" xfId="1" applyNumberFormat="1" applyFont="1" applyBorder="1" applyProtection="1"/>
    <xf numFmtId="37" fontId="11" fillId="0" borderId="115" xfId="1" applyNumberFormat="1" applyFont="1" applyBorder="1" applyProtection="1"/>
    <xf numFmtId="37" fontId="11" fillId="0" borderId="113" xfId="1" applyNumberFormat="1" applyFont="1" applyBorder="1" applyProtection="1"/>
    <xf numFmtId="37" fontId="11" fillId="0" borderId="138" xfId="1" applyNumberFormat="1" applyFont="1" applyBorder="1" applyProtection="1"/>
    <xf numFmtId="37" fontId="11" fillId="0" borderId="139" xfId="1" applyNumberFormat="1" applyFont="1" applyBorder="1" applyProtection="1"/>
    <xf numFmtId="0" fontId="11" fillId="0" borderId="115" xfId="1" applyFont="1" applyBorder="1" applyAlignment="1" applyProtection="1">
      <alignment horizontal="center"/>
    </xf>
    <xf numFmtId="37" fontId="11" fillId="0" borderId="0" xfId="1" applyNumberFormat="1" applyFont="1" applyBorder="1" applyProtection="1"/>
    <xf numFmtId="0" fontId="11" fillId="0" borderId="0" xfId="1" applyBorder="1"/>
    <xf numFmtId="0" fontId="11" fillId="0" borderId="0" xfId="1" applyFont="1" applyBorder="1" applyAlignment="1" applyProtection="1">
      <alignment horizontal="right"/>
    </xf>
    <xf numFmtId="0" fontId="11" fillId="0" borderId="0" xfId="1" applyFont="1" applyBorder="1" applyAlignment="1" applyProtection="1">
      <alignment horizontal="centerContinuous"/>
    </xf>
    <xf numFmtId="0" fontId="11" fillId="0" borderId="0" xfId="1" applyFont="1" applyBorder="1"/>
    <xf numFmtId="0" fontId="11" fillId="0" borderId="13" xfId="1" applyFont="1" applyBorder="1" applyProtection="1"/>
    <xf numFmtId="0" fontId="11" fillId="0" borderId="3" xfId="1" applyFont="1" applyBorder="1" applyProtection="1"/>
    <xf numFmtId="0" fontId="11" fillId="0" borderId="24" xfId="1" applyFont="1" applyBorder="1" applyProtection="1"/>
    <xf numFmtId="0" fontId="11" fillId="0" borderId="22" xfId="1" applyFont="1" applyBorder="1" applyProtection="1"/>
    <xf numFmtId="0" fontId="11" fillId="0" borderId="21" xfId="1" applyFont="1" applyBorder="1" applyProtection="1"/>
    <xf numFmtId="0" fontId="11" fillId="0" borderId="11" xfId="1" applyFont="1" applyBorder="1" applyProtection="1"/>
    <xf numFmtId="0" fontId="11" fillId="0" borderId="41" xfId="1" applyFont="1" applyBorder="1" applyAlignment="1" applyProtection="1">
      <alignment horizontal="centerContinuous"/>
    </xf>
    <xf numFmtId="0" fontId="23" fillId="0" borderId="4" xfId="1" applyFont="1" applyBorder="1" applyProtection="1"/>
    <xf numFmtId="0" fontId="23" fillId="0" borderId="0" xfId="1" applyFont="1" applyProtection="1"/>
    <xf numFmtId="0" fontId="23" fillId="0" borderId="5" xfId="1" applyFont="1" applyBorder="1" applyProtection="1"/>
    <xf numFmtId="0" fontId="11" fillId="0" borderId="30" xfId="1" applyFont="1" applyBorder="1" applyAlignment="1" applyProtection="1">
      <alignment horizontal="center"/>
    </xf>
    <xf numFmtId="0" fontId="11" fillId="0" borderId="32" xfId="1" applyFont="1" applyBorder="1" applyProtection="1"/>
    <xf numFmtId="0" fontId="11" fillId="0" borderId="27" xfId="1" applyFont="1" applyBorder="1" applyProtection="1"/>
    <xf numFmtId="0" fontId="11" fillId="0" borderId="16" xfId="1" applyFont="1" applyBorder="1" applyAlignment="1" applyProtection="1">
      <alignment horizontal="center"/>
    </xf>
    <xf numFmtId="0" fontId="11" fillId="0" borderId="9" xfId="1" applyFont="1" applyBorder="1" applyAlignment="1" applyProtection="1">
      <alignment horizontal="center"/>
    </xf>
    <xf numFmtId="0" fontId="11" fillId="0" borderId="21" xfId="1" applyFont="1" applyBorder="1" applyAlignment="1" applyProtection="1">
      <alignment horizontal="center"/>
    </xf>
    <xf numFmtId="0" fontId="11" fillId="0" borderId="22" xfId="1" applyFont="1" applyBorder="1" applyAlignment="1" applyProtection="1">
      <alignment horizontal="center"/>
    </xf>
    <xf numFmtId="0" fontId="11" fillId="0" borderId="43" xfId="1" applyFont="1" applyBorder="1" applyAlignment="1" applyProtection="1">
      <alignment horizontal="center"/>
    </xf>
    <xf numFmtId="0" fontId="11" fillId="0" borderId="44" xfId="1" applyFont="1" applyBorder="1" applyProtection="1"/>
    <xf numFmtId="0" fontId="11" fillId="0" borderId="45" xfId="1" applyFont="1" applyBorder="1" applyProtection="1"/>
    <xf numFmtId="0" fontId="11" fillId="9" borderId="44" xfId="1" applyFont="1" applyFill="1" applyBorder="1" applyProtection="1"/>
    <xf numFmtId="0" fontId="11" fillId="9" borderId="39" xfId="1" applyFont="1" applyFill="1" applyBorder="1" applyProtection="1"/>
    <xf numFmtId="0" fontId="11" fillId="9" borderId="41" xfId="1" applyFont="1" applyFill="1" applyBorder="1" applyProtection="1"/>
    <xf numFmtId="0" fontId="11" fillId="9" borderId="42" xfId="1" applyFont="1" applyFill="1" applyBorder="1" applyProtection="1"/>
    <xf numFmtId="0" fontId="11" fillId="9" borderId="45" xfId="1" applyFont="1" applyFill="1" applyBorder="1" applyProtection="1"/>
    <xf numFmtId="0" fontId="11" fillId="0" borderId="171" xfId="1" applyFont="1" applyBorder="1" applyProtection="1"/>
    <xf numFmtId="0" fontId="11" fillId="0" borderId="174" xfId="1" applyFont="1" applyBorder="1" applyAlignment="1" applyProtection="1">
      <alignment horizontal="center"/>
    </xf>
    <xf numFmtId="5" fontId="11" fillId="0" borderId="46" xfId="1" applyNumberFormat="1" applyFont="1" applyBorder="1" applyProtection="1"/>
    <xf numFmtId="5" fontId="11" fillId="0" borderId="39" xfId="1" applyNumberFormat="1" applyFont="1" applyBorder="1" applyProtection="1"/>
    <xf numFmtId="5" fontId="11" fillId="0" borderId="43" xfId="1" applyNumberFormat="1" applyFont="1" applyBorder="1" applyProtection="1"/>
    <xf numFmtId="5" fontId="11" fillId="0" borderId="45" xfId="1" applyNumberFormat="1" applyFont="1" applyBorder="1" applyProtection="1"/>
    <xf numFmtId="0" fontId="11" fillId="0" borderId="172" xfId="1" applyFont="1" applyBorder="1" applyAlignment="1" applyProtection="1">
      <alignment horizontal="center"/>
    </xf>
    <xf numFmtId="37" fontId="11" fillId="0" borderId="39" xfId="1" applyNumberFormat="1" applyFont="1" applyBorder="1" applyProtection="1"/>
    <xf numFmtId="37" fontId="11" fillId="0" borderId="43" xfId="1" applyNumberFormat="1" applyFont="1" applyBorder="1" applyProtection="1"/>
    <xf numFmtId="37" fontId="11" fillId="0" borderId="46" xfId="1" applyNumberFormat="1" applyFont="1" applyBorder="1" applyProtection="1"/>
    <xf numFmtId="0" fontId="11" fillId="0" borderId="172" xfId="1" applyFont="1" applyBorder="1" applyProtection="1"/>
    <xf numFmtId="37" fontId="11" fillId="9" borderId="32" xfId="1" applyNumberFormat="1" applyFont="1" applyFill="1" applyBorder="1" applyProtection="1"/>
    <xf numFmtId="37" fontId="11" fillId="9" borderId="29" xfId="1" applyNumberFormat="1" applyFont="1" applyFill="1" applyBorder="1" applyProtection="1"/>
    <xf numFmtId="37" fontId="11" fillId="9" borderId="30" xfId="1" applyNumberFormat="1" applyFont="1" applyFill="1" applyBorder="1" applyProtection="1"/>
    <xf numFmtId="37" fontId="11" fillId="9" borderId="31" xfId="1" applyNumberFormat="1" applyFont="1" applyFill="1" applyBorder="1" applyProtection="1"/>
    <xf numFmtId="37" fontId="11" fillId="9" borderId="27" xfId="1" applyNumberFormat="1" applyFont="1" applyFill="1" applyBorder="1" applyProtection="1"/>
    <xf numFmtId="37" fontId="11" fillId="9" borderId="21" xfId="1" applyNumberFormat="1" applyFont="1" applyFill="1" applyBorder="1" applyProtection="1"/>
    <xf numFmtId="37" fontId="11" fillId="9" borderId="11" xfId="1" applyNumberFormat="1" applyFont="1" applyFill="1" applyBorder="1" applyProtection="1"/>
    <xf numFmtId="37" fontId="11" fillId="9" borderId="9" xfId="1" applyNumberFormat="1" applyFont="1" applyFill="1" applyBorder="1" applyProtection="1"/>
    <xf numFmtId="37" fontId="11" fillId="9" borderId="10" xfId="1" applyNumberFormat="1" applyFont="1" applyFill="1" applyBorder="1" applyProtection="1"/>
    <xf numFmtId="37" fontId="11" fillId="9" borderId="26" xfId="1" applyNumberFormat="1" applyFont="1" applyFill="1" applyBorder="1" applyProtection="1"/>
    <xf numFmtId="0" fontId="11" fillId="0" borderId="0" xfId="1" applyFont="1" applyFill="1"/>
    <xf numFmtId="0" fontId="53" fillId="0" borderId="0" xfId="1" applyFont="1" applyFill="1"/>
    <xf numFmtId="37" fontId="11" fillId="9" borderId="44" xfId="1" applyNumberFormat="1" applyFont="1" applyFill="1" applyBorder="1" applyProtection="1"/>
    <xf numFmtId="37" fontId="11" fillId="9" borderId="39" xfId="1" applyNumberFormat="1" applyFont="1" applyFill="1" applyBorder="1" applyProtection="1"/>
    <xf numFmtId="37" fontId="11" fillId="9" borderId="41" xfId="1" applyNumberFormat="1" applyFont="1" applyFill="1" applyBorder="1" applyProtection="1"/>
    <xf numFmtId="37" fontId="11" fillId="9" borderId="42" xfId="1" applyNumberFormat="1" applyFont="1" applyFill="1" applyBorder="1" applyProtection="1"/>
    <xf numFmtId="37" fontId="11" fillId="9" borderId="45" xfId="1" applyNumberFormat="1" applyFont="1" applyFill="1" applyBorder="1" applyProtection="1"/>
    <xf numFmtId="0" fontId="11" fillId="0" borderId="47" xfId="1" applyFont="1" applyBorder="1" applyAlignment="1" applyProtection="1">
      <alignment horizontal="center"/>
    </xf>
    <xf numFmtId="0" fontId="11" fillId="0" borderId="48" xfId="1" applyFont="1" applyBorder="1" applyProtection="1"/>
    <xf numFmtId="0" fontId="11" fillId="0" borderId="49" xfId="1" applyFont="1" applyBorder="1" applyProtection="1"/>
    <xf numFmtId="37" fontId="11" fillId="0" borderId="50" xfId="1" applyNumberFormat="1" applyFont="1" applyBorder="1" applyProtection="1"/>
    <xf numFmtId="37" fontId="11" fillId="0" borderId="47" xfId="1" applyNumberFormat="1" applyFont="1" applyBorder="1" applyProtection="1"/>
    <xf numFmtId="37" fontId="11" fillId="0" borderId="49" xfId="1" applyNumberFormat="1" applyFont="1" applyBorder="1" applyProtection="1"/>
    <xf numFmtId="0" fontId="11" fillId="0" borderId="173" xfId="1" applyFont="1" applyBorder="1" applyAlignment="1" applyProtection="1">
      <alignment horizontal="center"/>
    </xf>
    <xf numFmtId="0" fontId="11" fillId="0" borderId="175" xfId="1" applyFont="1" applyBorder="1" applyAlignment="1" applyProtection="1">
      <alignment horizontal="center"/>
    </xf>
    <xf numFmtId="37" fontId="11" fillId="0" borderId="31" xfId="1" applyNumberFormat="1" applyFont="1" applyBorder="1" applyProtection="1"/>
    <xf numFmtId="0" fontId="11" fillId="0" borderId="14" xfId="1" applyFont="1" applyBorder="1" applyProtection="1"/>
    <xf numFmtId="0" fontId="11" fillId="0" borderId="16" xfId="1" applyFont="1" applyBorder="1" applyProtection="1"/>
    <xf numFmtId="0" fontId="11" fillId="0" borderId="17" xfId="1" applyFont="1" applyBorder="1" applyProtection="1"/>
    <xf numFmtId="0" fontId="11" fillId="0" borderId="41" xfId="1" applyFont="1" applyBorder="1" applyProtection="1"/>
    <xf numFmtId="0" fontId="11" fillId="0" borderId="42" xfId="1" applyFont="1" applyBorder="1" applyProtection="1"/>
    <xf numFmtId="0" fontId="11" fillId="0" borderId="39" xfId="1" applyFont="1" applyBorder="1" applyProtection="1"/>
    <xf numFmtId="0" fontId="11" fillId="0" borderId="34" xfId="1" applyFont="1" applyBorder="1" applyProtection="1"/>
    <xf numFmtId="5" fontId="11" fillId="0" borderId="51" xfId="1" applyNumberFormat="1" applyFont="1" applyBorder="1" applyProtection="1"/>
    <xf numFmtId="0" fontId="11" fillId="0" borderId="42" xfId="1" applyFont="1" applyBorder="1" applyAlignment="1" applyProtection="1">
      <alignment horizontal="center"/>
    </xf>
    <xf numFmtId="0" fontId="11" fillId="0" borderId="51" xfId="1" applyFont="1" applyBorder="1" applyAlignment="1" applyProtection="1">
      <alignment horizontal="center"/>
    </xf>
    <xf numFmtId="37" fontId="11" fillId="0" borderId="51" xfId="1" applyNumberFormat="1" applyFont="1" applyBorder="1" applyProtection="1"/>
    <xf numFmtId="37" fontId="11" fillId="0" borderId="44" xfId="1" applyNumberFormat="1" applyFont="1" applyBorder="1" applyProtection="1"/>
    <xf numFmtId="37" fontId="11" fillId="0" borderId="42" xfId="1" applyNumberFormat="1" applyFont="1" applyBorder="1" applyProtection="1"/>
    <xf numFmtId="0" fontId="11" fillId="0" borderId="46" xfId="1" applyFont="1" applyBorder="1" applyProtection="1"/>
    <xf numFmtId="0" fontId="11" fillId="0" borderId="0" xfId="1" applyFont="1" applyFill="1" applyBorder="1"/>
    <xf numFmtId="37" fontId="11" fillId="9" borderId="43" xfId="1" applyNumberFormat="1" applyFont="1" applyFill="1" applyBorder="1" applyProtection="1"/>
    <xf numFmtId="37" fontId="11" fillId="9" borderId="51" xfId="1" applyNumberFormat="1" applyFont="1" applyFill="1" applyBorder="1" applyProtection="1"/>
    <xf numFmtId="5" fontId="11" fillId="0" borderId="50" xfId="1" applyNumberFormat="1" applyFont="1" applyBorder="1" applyProtection="1"/>
    <xf numFmtId="5" fontId="11" fillId="0" borderId="52" xfId="1" applyNumberFormat="1" applyFont="1" applyBorder="1" applyProtection="1"/>
    <xf numFmtId="5" fontId="11" fillId="0" borderId="47" xfId="1" applyNumberFormat="1" applyFont="1" applyBorder="1" applyProtection="1"/>
    <xf numFmtId="5" fontId="11" fillId="0" borderId="53" xfId="1" applyNumberFormat="1" applyFont="1" applyBorder="1" applyProtection="1"/>
    <xf numFmtId="5" fontId="11" fillId="0" borderId="48" xfId="1" applyNumberFormat="1" applyFont="1" applyBorder="1" applyProtection="1"/>
    <xf numFmtId="0" fontId="11" fillId="0" borderId="53" xfId="1" applyFont="1" applyBorder="1" applyProtection="1"/>
    <xf numFmtId="0" fontId="11" fillId="0" borderId="52" xfId="1" applyFont="1" applyBorder="1" applyAlignment="1" applyProtection="1">
      <alignment horizontal="center"/>
    </xf>
    <xf numFmtId="0" fontId="11" fillId="0" borderId="0" xfId="1" applyFont="1" applyAlignment="1" applyProtection="1">
      <alignment horizontal="right"/>
    </xf>
    <xf numFmtId="0" fontId="11" fillId="0" borderId="25" xfId="1" applyFont="1" applyBorder="1" applyAlignment="1" applyProtection="1">
      <alignment horizontal="center"/>
    </xf>
    <xf numFmtId="0" fontId="14" fillId="0" borderId="0" xfId="1" applyFont="1" applyProtection="1"/>
    <xf numFmtId="5" fontId="11" fillId="0" borderId="16" xfId="1" applyNumberFormat="1" applyFont="1" applyBorder="1" applyProtection="1"/>
    <xf numFmtId="37" fontId="11" fillId="0" borderId="16" xfId="1" applyNumberFormat="1" applyFont="1" applyBorder="1" applyProtection="1"/>
    <xf numFmtId="0" fontId="7" fillId="4" borderId="38" xfId="1" applyFont="1" applyFill="1" applyBorder="1" applyProtection="1"/>
    <xf numFmtId="0" fontId="7" fillId="4" borderId="1" xfId="1" applyFont="1" applyFill="1" applyBorder="1" applyProtection="1"/>
    <xf numFmtId="5" fontId="11" fillId="0" borderId="37" xfId="1" applyNumberFormat="1" applyFont="1" applyBorder="1" applyProtection="1"/>
    <xf numFmtId="0" fontId="12" fillId="0" borderId="0" xfId="1" applyFont="1" applyProtection="1"/>
    <xf numFmtId="164" fontId="11" fillId="0" borderId="10" xfId="1" applyNumberFormat="1" applyFont="1" applyBorder="1" applyAlignment="1" applyProtection="1">
      <alignment horizontal="center"/>
    </xf>
    <xf numFmtId="0" fontId="12" fillId="0" borderId="4" xfId="1" applyFont="1" applyBorder="1" applyProtection="1"/>
    <xf numFmtId="0" fontId="11" fillId="0" borderId="5" xfId="1" applyFont="1" applyBorder="1" applyAlignment="1" applyProtection="1">
      <alignment horizontal="centerContinuous"/>
    </xf>
    <xf numFmtId="37" fontId="11" fillId="0" borderId="34" xfId="1" applyNumberFormat="1" applyFont="1" applyBorder="1" applyProtection="1"/>
    <xf numFmtId="37" fontId="11" fillId="0" borderId="37" xfId="1" applyNumberFormat="1" applyFont="1" applyBorder="1" applyProtection="1"/>
    <xf numFmtId="0" fontId="8" fillId="0" borderId="25" xfId="1" applyFont="1" applyBorder="1" applyProtection="1">
      <protection locked="0"/>
    </xf>
    <xf numFmtId="0" fontId="8" fillId="0" borderId="0" xfId="1" applyFont="1" applyProtection="1">
      <protection locked="0"/>
    </xf>
    <xf numFmtId="0" fontId="8" fillId="0" borderId="19" xfId="1" applyFont="1" applyBorder="1" applyProtection="1">
      <protection locked="0"/>
    </xf>
    <xf numFmtId="0" fontId="8" fillId="0" borderId="26" xfId="1" applyFont="1" applyBorder="1" applyProtection="1">
      <protection locked="0"/>
    </xf>
    <xf numFmtId="0" fontId="8" fillId="0" borderId="10" xfId="1" applyFont="1" applyBorder="1" applyProtection="1">
      <protection locked="0"/>
    </xf>
    <xf numFmtId="164" fontId="11" fillId="0" borderId="21" xfId="1" applyNumberFormat="1" applyFont="1" applyBorder="1" applyAlignment="1" applyProtection="1">
      <alignment horizontal="center"/>
    </xf>
    <xf numFmtId="0" fontId="11" fillId="0" borderId="10" xfId="1" applyFont="1" applyBorder="1" applyAlignment="1" applyProtection="1">
      <alignment horizontal="centerContinuous"/>
    </xf>
    <xf numFmtId="0" fontId="11" fillId="9" borderId="34" xfId="1" applyFont="1" applyFill="1" applyBorder="1" applyProtection="1"/>
    <xf numFmtId="0" fontId="11" fillId="9" borderId="21" xfId="1" applyFont="1" applyFill="1" applyBorder="1" applyProtection="1"/>
    <xf numFmtId="0" fontId="11" fillId="9" borderId="16" xfId="1" applyFont="1" applyFill="1" applyBorder="1" applyProtection="1"/>
    <xf numFmtId="0" fontId="11" fillId="9" borderId="22" xfId="1" applyFont="1" applyFill="1" applyBorder="1" applyProtection="1"/>
    <xf numFmtId="0" fontId="11" fillId="9" borderId="51" xfId="1" applyFont="1" applyFill="1" applyBorder="1" applyProtection="1"/>
    <xf numFmtId="37" fontId="11" fillId="0" borderId="32" xfId="1" applyNumberFormat="1" applyFont="1" applyBorder="1" applyProtection="1"/>
    <xf numFmtId="37" fontId="11" fillId="0" borderId="21" xfId="1" applyNumberFormat="1" applyFont="1" applyBorder="1" applyProtection="1"/>
    <xf numFmtId="5" fontId="11" fillId="0" borderId="32" xfId="1" applyNumberFormat="1" applyFont="1" applyBorder="1" applyProtection="1"/>
    <xf numFmtId="5" fontId="11" fillId="0" borderId="34" xfId="1" applyNumberFormat="1" applyFont="1" applyBorder="1" applyProtection="1"/>
    <xf numFmtId="37" fontId="11" fillId="0" borderId="0" xfId="1" applyNumberFormat="1" applyFont="1" applyProtection="1"/>
    <xf numFmtId="37" fontId="11" fillId="0" borderId="19" xfId="1" applyNumberFormat="1" applyFont="1" applyBorder="1" applyProtection="1"/>
    <xf numFmtId="5" fontId="11" fillId="0" borderId="38" xfId="1" applyNumberFormat="1" applyFont="1" applyBorder="1" applyProtection="1"/>
    <xf numFmtId="0" fontId="11" fillId="0" borderId="4" xfId="1" applyFont="1" applyBorder="1" applyAlignment="1" applyProtection="1">
      <alignment horizontal="centerContinuous"/>
    </xf>
    <xf numFmtId="37" fontId="11" fillId="0" borderId="5" xfId="1" applyNumberFormat="1" applyFont="1" applyBorder="1" applyProtection="1"/>
    <xf numFmtId="0" fontId="11" fillId="0" borderId="7" xfId="1" applyFont="1" applyBorder="1" applyProtection="1"/>
    <xf numFmtId="0" fontId="11" fillId="0" borderId="8" xfId="1" applyFont="1" applyBorder="1"/>
    <xf numFmtId="0" fontId="11" fillId="0" borderId="2" xfId="1" applyFont="1" applyBorder="1"/>
    <xf numFmtId="0" fontId="11" fillId="0" borderId="13" xfId="1" applyFont="1" applyBorder="1"/>
    <xf numFmtId="0" fontId="11" fillId="0" borderId="12" xfId="1" applyFont="1" applyBorder="1"/>
    <xf numFmtId="0" fontId="23" fillId="0" borderId="15" xfId="1" applyFont="1" applyBorder="1"/>
    <xf numFmtId="0" fontId="11" fillId="0" borderId="5" xfId="1" applyFont="1" applyBorder="1"/>
    <xf numFmtId="0" fontId="11" fillId="0" borderId="9" xfId="1" applyFont="1" applyBorder="1"/>
    <xf numFmtId="0" fontId="23" fillId="0" borderId="17" xfId="1" applyFont="1" applyBorder="1"/>
    <xf numFmtId="0" fontId="11" fillId="0" borderId="26" xfId="1" applyFont="1" applyBorder="1"/>
    <xf numFmtId="49" fontId="11" fillId="0" borderId="22" xfId="1" applyNumberFormat="1" applyFont="1" applyBorder="1" applyAlignment="1">
      <alignment horizontal="center"/>
    </xf>
    <xf numFmtId="0" fontId="11" fillId="0" borderId="41" xfId="1" applyFont="1" applyBorder="1" applyAlignment="1">
      <alignment horizontal="centerContinuous"/>
    </xf>
    <xf numFmtId="0" fontId="11" fillId="0" borderId="10" xfId="1" applyFont="1" applyBorder="1" applyAlignment="1">
      <alignment horizontal="centerContinuous"/>
    </xf>
    <xf numFmtId="0" fontId="11" fillId="0" borderId="42" xfId="1" applyFont="1" applyBorder="1" applyAlignment="1">
      <alignment horizontal="centerContinuous"/>
    </xf>
    <xf numFmtId="0" fontId="11" fillId="0" borderId="39" xfId="1" applyFont="1" applyBorder="1" applyAlignment="1">
      <alignment horizontal="centerContinuous"/>
    </xf>
    <xf numFmtId="0" fontId="11" fillId="0" borderId="4" xfId="1" applyFont="1" applyBorder="1" applyAlignment="1"/>
    <xf numFmtId="0" fontId="11" fillId="0" borderId="4" xfId="1" applyFont="1" applyBorder="1"/>
    <xf numFmtId="0" fontId="11" fillId="0" borderId="33" xfId="1" applyFont="1" applyBorder="1"/>
    <xf numFmtId="0" fontId="11" fillId="0" borderId="32" xfId="1" applyFont="1" applyBorder="1"/>
    <xf numFmtId="0" fontId="11" fillId="0" borderId="28" xfId="1" applyFont="1" applyBorder="1" applyAlignment="1">
      <alignment horizontal="center"/>
    </xf>
    <xf numFmtId="0" fontId="11" fillId="0" borderId="31" xfId="1" applyFont="1" applyBorder="1"/>
    <xf numFmtId="0" fontId="11" fillId="0" borderId="34" xfId="1" applyFont="1" applyBorder="1" applyAlignment="1">
      <alignment horizontal="center"/>
    </xf>
    <xf numFmtId="0" fontId="11" fillId="0" borderId="18" xfId="1" applyFont="1" applyBorder="1" applyAlignment="1">
      <alignment horizontal="center"/>
    </xf>
    <xf numFmtId="0" fontId="11" fillId="0" borderId="19" xfId="1" applyFont="1" applyBorder="1" applyAlignment="1">
      <alignment horizontal="center"/>
    </xf>
    <xf numFmtId="0" fontId="11" fillId="0" borderId="15" xfId="1" applyFont="1" applyBorder="1" applyAlignment="1">
      <alignment horizontal="center"/>
    </xf>
    <xf numFmtId="0" fontId="11" fillId="0" borderId="0" xfId="1" applyFont="1" applyAlignment="1">
      <alignment horizontal="center"/>
    </xf>
    <xf numFmtId="0" fontId="11" fillId="0" borderId="16" xfId="1" applyFont="1" applyBorder="1" applyAlignment="1">
      <alignment horizontal="center"/>
    </xf>
    <xf numFmtId="0" fontId="11" fillId="0" borderId="19" xfId="1" applyFont="1" applyBorder="1"/>
    <xf numFmtId="0" fontId="11" fillId="0" borderId="20" xfId="1" applyFont="1" applyBorder="1"/>
    <xf numFmtId="0" fontId="11" fillId="0" borderId="17" xfId="1" applyFont="1" applyBorder="1" applyAlignment="1">
      <alignment horizontal="center"/>
    </xf>
    <xf numFmtId="0" fontId="11" fillId="0" borderId="22" xfId="1" applyFont="1" applyBorder="1" applyAlignment="1">
      <alignment horizontal="center"/>
    </xf>
    <xf numFmtId="0" fontId="11" fillId="0" borderId="43" xfId="1" applyFont="1" applyBorder="1"/>
    <xf numFmtId="0" fontId="11" fillId="0" borderId="46" xfId="1" applyFont="1" applyBorder="1"/>
    <xf numFmtId="0" fontId="11" fillId="0" borderId="17" xfId="1" applyFont="1" applyBorder="1"/>
    <xf numFmtId="37" fontId="8" fillId="0" borderId="17" xfId="1" applyNumberFormat="1" applyFont="1" applyBorder="1" applyProtection="1">
      <protection locked="0"/>
    </xf>
    <xf numFmtId="0" fontId="11" fillId="0" borderId="28" xfId="1" applyFont="1" applyBorder="1"/>
    <xf numFmtId="37" fontId="11" fillId="0" borderId="17" xfId="1" applyNumberFormat="1" applyFont="1" applyBorder="1" applyProtection="1"/>
    <xf numFmtId="0" fontId="11" fillId="0" borderId="6" xfId="1" applyFont="1" applyBorder="1"/>
    <xf numFmtId="0" fontId="11" fillId="0" borderId="1" xfId="1" applyFont="1" applyBorder="1"/>
    <xf numFmtId="0" fontId="11" fillId="0" borderId="7" xfId="1" applyFont="1" applyBorder="1"/>
    <xf numFmtId="0" fontId="11" fillId="0" borderId="24" xfId="1" applyFont="1" applyBorder="1"/>
    <xf numFmtId="0" fontId="11" fillId="0" borderId="15" xfId="1" applyFont="1" applyBorder="1"/>
    <xf numFmtId="0" fontId="11" fillId="0" borderId="21" xfId="1" applyFont="1" applyBorder="1"/>
    <xf numFmtId="49" fontId="11" fillId="0" borderId="21" xfId="1" applyNumberFormat="1" applyFont="1" applyBorder="1"/>
    <xf numFmtId="0" fontId="11" fillId="0" borderId="11" xfId="1" applyFont="1" applyBorder="1"/>
    <xf numFmtId="0" fontId="11" fillId="0" borderId="41" xfId="1" applyFont="1" applyBorder="1"/>
    <xf numFmtId="0" fontId="11" fillId="0" borderId="30" xfId="1" applyFont="1" applyBorder="1"/>
    <xf numFmtId="0" fontId="11" fillId="0" borderId="29" xfId="1" applyFont="1" applyBorder="1"/>
    <xf numFmtId="0" fontId="11" fillId="0" borderId="44" xfId="1" applyFont="1" applyBorder="1" applyAlignment="1">
      <alignment horizontal="centerContinuous"/>
    </xf>
    <xf numFmtId="0" fontId="11" fillId="0" borderId="45" xfId="1" applyFont="1" applyBorder="1" applyAlignment="1">
      <alignment horizontal="centerContinuous"/>
    </xf>
    <xf numFmtId="0" fontId="11" fillId="0" borderId="34" xfId="1" applyFont="1" applyBorder="1"/>
    <xf numFmtId="0" fontId="11" fillId="0" borderId="18" xfId="1" applyFont="1" applyBorder="1"/>
    <xf numFmtId="0" fontId="11" fillId="0" borderId="27" xfId="1" applyFont="1" applyBorder="1" applyAlignment="1">
      <alignment horizontal="center"/>
    </xf>
    <xf numFmtId="0" fontId="11" fillId="0" borderId="33" xfId="1" applyFont="1" applyBorder="1" applyAlignment="1">
      <alignment horizontal="center"/>
    </xf>
    <xf numFmtId="0" fontId="11" fillId="0" borderId="16" xfId="1" applyFont="1" applyBorder="1"/>
    <xf numFmtId="0" fontId="11" fillId="0" borderId="26" xfId="1" applyFont="1" applyBorder="1" applyAlignment="1">
      <alignment horizontal="center"/>
    </xf>
    <xf numFmtId="0" fontId="11" fillId="0" borderId="20" xfId="1" applyFont="1" applyBorder="1" applyAlignment="1">
      <alignment horizontal="center"/>
    </xf>
    <xf numFmtId="0" fontId="11" fillId="0" borderId="22" xfId="1" applyFont="1" applyBorder="1"/>
    <xf numFmtId="0" fontId="11" fillId="0" borderId="43" xfId="1" applyFont="1" applyBorder="1" applyAlignment="1">
      <alignment horizontal="center"/>
    </xf>
    <xf numFmtId="0" fontId="11" fillId="0" borderId="51" xfId="1" applyFont="1" applyBorder="1" applyAlignment="1">
      <alignment horizontal="center"/>
    </xf>
    <xf numFmtId="37" fontId="11" fillId="0" borderId="15" xfId="1" applyNumberFormat="1" applyFont="1" applyBorder="1"/>
    <xf numFmtId="37" fontId="11" fillId="0" borderId="25" xfId="1" applyNumberFormat="1" applyFont="1" applyBorder="1"/>
    <xf numFmtId="37" fontId="11" fillId="0" borderId="16" xfId="1" applyNumberFormat="1" applyFont="1" applyBorder="1"/>
    <xf numFmtId="37" fontId="11" fillId="0" borderId="18" xfId="1" applyNumberFormat="1" applyFont="1" applyBorder="1"/>
    <xf numFmtId="37" fontId="11" fillId="0" borderId="45" xfId="1" applyNumberFormat="1" applyFont="1" applyBorder="1"/>
    <xf numFmtId="37" fontId="11" fillId="0" borderId="51" xfId="1" applyNumberFormat="1" applyFont="1" applyBorder="1"/>
    <xf numFmtId="37" fontId="11" fillId="0" borderId="43" xfId="1" applyNumberFormat="1" applyFont="1" applyBorder="1"/>
    <xf numFmtId="37" fontId="11" fillId="0" borderId="46" xfId="1" applyNumberFormat="1" applyFont="1" applyBorder="1"/>
    <xf numFmtId="37" fontId="11" fillId="0" borderId="28" xfId="1" applyNumberFormat="1" applyFont="1" applyBorder="1"/>
    <xf numFmtId="37" fontId="11" fillId="0" borderId="27" xfId="1" applyNumberFormat="1" applyFont="1" applyBorder="1"/>
    <xf numFmtId="37" fontId="11" fillId="0" borderId="34" xfId="1" applyNumberFormat="1" applyFont="1" applyBorder="1"/>
    <xf numFmtId="37" fontId="11" fillId="0" borderId="33" xfId="1" applyNumberFormat="1" applyFont="1" applyBorder="1"/>
    <xf numFmtId="37" fontId="11" fillId="0" borderId="17" xfId="1" applyNumberFormat="1" applyFont="1" applyBorder="1"/>
    <xf numFmtId="37" fontId="11" fillId="0" borderId="26" xfId="1" applyNumberFormat="1" applyFont="1" applyBorder="1"/>
    <xf numFmtId="37" fontId="11" fillId="0" borderId="22" xfId="1" applyNumberFormat="1" applyFont="1" applyBorder="1"/>
    <xf numFmtId="37" fontId="11" fillId="0" borderId="20" xfId="1" applyNumberFormat="1" applyFont="1" applyBorder="1"/>
    <xf numFmtId="37" fontId="11" fillId="0" borderId="15" xfId="1" applyNumberFormat="1" applyFont="1" applyBorder="1" applyProtection="1"/>
    <xf numFmtId="37" fontId="11" fillId="0" borderId="25" xfId="1" applyNumberFormat="1" applyFont="1" applyBorder="1" applyProtection="1"/>
    <xf numFmtId="37" fontId="11" fillId="0" borderId="18" xfId="1" applyNumberFormat="1" applyFont="1" applyBorder="1" applyProtection="1"/>
    <xf numFmtId="37" fontId="11" fillId="21" borderId="32" xfId="1" applyNumberFormat="1" applyFont="1" applyFill="1" applyBorder="1"/>
    <xf numFmtId="37" fontId="11" fillId="21" borderId="31" xfId="1" applyNumberFormat="1" applyFont="1" applyFill="1" applyBorder="1"/>
    <xf numFmtId="37" fontId="11" fillId="21" borderId="29" xfId="1" applyNumberFormat="1" applyFont="1" applyFill="1" applyBorder="1"/>
    <xf numFmtId="37" fontId="11" fillId="21" borderId="30" xfId="1" applyNumberFormat="1" applyFont="1" applyFill="1" applyBorder="1"/>
    <xf numFmtId="37" fontId="11" fillId="21" borderId="27" xfId="1" applyNumberFormat="1" applyFont="1" applyFill="1" applyBorder="1"/>
    <xf numFmtId="0" fontId="11" fillId="0" borderId="47" xfId="1" applyFont="1" applyBorder="1" applyAlignment="1">
      <alignment horizontal="center"/>
    </xf>
    <xf numFmtId="0" fontId="11" fillId="0" borderId="50" xfId="1" applyFont="1" applyBorder="1"/>
    <xf numFmtId="37" fontId="11" fillId="0" borderId="52" xfId="1" applyNumberFormat="1" applyFont="1" applyBorder="1" applyProtection="1"/>
    <xf numFmtId="0" fontId="11" fillId="0" borderId="52" xfId="1" applyFont="1" applyBorder="1" applyAlignment="1">
      <alignment horizontal="center"/>
    </xf>
    <xf numFmtId="0" fontId="11" fillId="0" borderId="14" xfId="1" applyFont="1" applyBorder="1"/>
    <xf numFmtId="0" fontId="11" fillId="0" borderId="21" xfId="1" applyFont="1" applyBorder="1" applyAlignment="1">
      <alignment horizontal="centerContinuous"/>
    </xf>
    <xf numFmtId="0" fontId="11" fillId="0" borderId="26" xfId="1" applyFont="1" applyBorder="1" applyAlignment="1">
      <alignment horizontal="centerContinuous"/>
    </xf>
    <xf numFmtId="0" fontId="11" fillId="0" borderId="5" xfId="1" applyFont="1" applyBorder="1" applyAlignment="1">
      <alignment horizontal="center"/>
    </xf>
    <xf numFmtId="0" fontId="11" fillId="0" borderId="4" xfId="1" applyFont="1" applyBorder="1" applyAlignment="1">
      <alignment horizontal="center"/>
    </xf>
    <xf numFmtId="0" fontId="11" fillId="0" borderId="9" xfId="1" applyFont="1" applyBorder="1" applyAlignment="1">
      <alignment horizontal="center"/>
    </xf>
    <xf numFmtId="0" fontId="23" fillId="0" borderId="21" xfId="1" applyFont="1" applyBorder="1" applyAlignment="1">
      <alignment horizontal="center"/>
    </xf>
    <xf numFmtId="0" fontId="11" fillId="0" borderId="21" xfId="1" applyFont="1" applyBorder="1" applyAlignment="1">
      <alignment horizontal="center"/>
    </xf>
    <xf numFmtId="0" fontId="11" fillId="0" borderId="11" xfId="1" applyFont="1" applyBorder="1" applyAlignment="1">
      <alignment horizontal="center"/>
    </xf>
    <xf numFmtId="5" fontId="11" fillId="0" borderId="19" xfId="1" applyNumberFormat="1" applyFont="1" applyBorder="1" applyProtection="1"/>
    <xf numFmtId="5" fontId="11" fillId="0" borderId="15" xfId="1" applyNumberFormat="1" applyFont="1" applyBorder="1" applyProtection="1"/>
    <xf numFmtId="5" fontId="11" fillId="0" borderId="5" xfId="1" applyNumberFormat="1" applyFont="1" applyBorder="1" applyProtection="1"/>
    <xf numFmtId="37" fontId="11" fillId="0" borderId="11" xfId="1" applyNumberFormat="1" applyFont="1" applyBorder="1" applyProtection="1"/>
    <xf numFmtId="5" fontId="11" fillId="0" borderId="21" xfId="1" applyNumberFormat="1" applyFont="1" applyBorder="1" applyProtection="1"/>
    <xf numFmtId="0" fontId="11" fillId="5" borderId="17" xfId="1" applyFont="1" applyFill="1" applyBorder="1"/>
    <xf numFmtId="5" fontId="11" fillId="0" borderId="11" xfId="1" applyNumberFormat="1" applyFont="1" applyBorder="1" applyProtection="1"/>
    <xf numFmtId="0" fontId="23" fillId="0" borderId="19" xfId="1" applyFont="1" applyBorder="1" applyAlignment="1">
      <alignment horizontal="center"/>
    </xf>
    <xf numFmtId="0" fontId="11" fillId="0" borderId="38" xfId="1" applyFont="1" applyBorder="1" applyAlignment="1">
      <alignment horizontal="center"/>
    </xf>
    <xf numFmtId="0" fontId="11" fillId="5" borderId="38" xfId="1" applyFont="1" applyFill="1" applyBorder="1"/>
    <xf numFmtId="5" fontId="11" fillId="0" borderId="35" xfId="1" applyNumberFormat="1" applyFont="1" applyBorder="1" applyProtection="1"/>
    <xf numFmtId="5" fontId="11" fillId="0" borderId="7" xfId="1" applyNumberFormat="1" applyFont="1" applyBorder="1" applyProtection="1"/>
    <xf numFmtId="0" fontId="11" fillId="0" borderId="0" xfId="1" applyFont="1" applyAlignment="1">
      <alignment horizontal="right"/>
    </xf>
    <xf numFmtId="0" fontId="11" fillId="0" borderId="84" xfId="1" applyFont="1" applyBorder="1" applyAlignment="1" applyProtection="1">
      <alignment horizontal="centerContinuous" wrapText="1"/>
    </xf>
    <xf numFmtId="0" fontId="11" fillId="0" borderId="93" xfId="1" applyFont="1" applyBorder="1" applyAlignment="1" applyProtection="1">
      <alignment horizontal="center"/>
    </xf>
    <xf numFmtId="0" fontId="60" fillId="0" borderId="95" xfId="1" applyFont="1" applyBorder="1"/>
    <xf numFmtId="0" fontId="11" fillId="0" borderId="81" xfId="1" applyFont="1" applyBorder="1" applyAlignment="1" applyProtection="1">
      <alignment horizontal="center"/>
    </xf>
    <xf numFmtId="0" fontId="60" fillId="0" borderId="0" xfId="1" applyFont="1" applyAlignment="1">
      <alignment horizontal="center"/>
    </xf>
    <xf numFmtId="0" fontId="60" fillId="0" borderId="100" xfId="1" applyFont="1" applyBorder="1" applyAlignment="1">
      <alignment horizontal="center"/>
    </xf>
    <xf numFmtId="0" fontId="11" fillId="0" borderId="102" xfId="1" applyFont="1" applyBorder="1" applyAlignment="1" applyProtection="1">
      <alignment horizontal="right"/>
    </xf>
    <xf numFmtId="0" fontId="12" fillId="0" borderId="103" xfId="1" applyFont="1" applyBorder="1" applyProtection="1"/>
    <xf numFmtId="0" fontId="11" fillId="22" borderId="104" xfId="1" applyFont="1" applyFill="1" applyBorder="1" applyProtection="1"/>
    <xf numFmtId="0" fontId="11" fillId="22" borderId="85" xfId="1" applyFont="1" applyFill="1" applyBorder="1" applyProtection="1"/>
    <xf numFmtId="37" fontId="11" fillId="22" borderId="104" xfId="1" applyNumberFormat="1" applyFont="1" applyFill="1" applyBorder="1" applyProtection="1"/>
    <xf numFmtId="37" fontId="11" fillId="22" borderId="85" xfId="1" applyNumberFormat="1" applyFont="1" applyFill="1" applyBorder="1" applyProtection="1"/>
    <xf numFmtId="0" fontId="11" fillId="0" borderId="113" xfId="1" applyFont="1" applyBorder="1" applyAlignment="1" applyProtection="1">
      <alignment horizontal="right"/>
    </xf>
    <xf numFmtId="0" fontId="11" fillId="0" borderId="21" xfId="1" applyFont="1" applyBorder="1" applyAlignment="1" applyProtection="1">
      <alignment horizontal="centerContinuous"/>
    </xf>
    <xf numFmtId="0" fontId="11" fillId="0" borderId="54" xfId="1" applyFont="1" applyBorder="1" applyAlignment="1" applyProtection="1">
      <alignment horizontal="center"/>
    </xf>
    <xf numFmtId="5" fontId="11" fillId="9" borderId="48" xfId="1" applyNumberFormat="1" applyFont="1" applyFill="1" applyBorder="1" applyProtection="1"/>
    <xf numFmtId="164" fontId="11" fillId="0" borderId="2" xfId="1" applyNumberFormat="1" applyFont="1" applyBorder="1" applyAlignment="1" applyProtection="1">
      <alignment horizontal="center"/>
    </xf>
    <xf numFmtId="0" fontId="11" fillId="0" borderId="44" xfId="1" applyFont="1" applyBorder="1" applyAlignment="1" applyProtection="1">
      <alignment horizontal="centerContinuous"/>
    </xf>
    <xf numFmtId="0" fontId="11" fillId="0" borderId="34" xfId="1" applyFont="1" applyBorder="1" applyAlignment="1" applyProtection="1">
      <alignment horizontal="center"/>
    </xf>
    <xf numFmtId="5" fontId="8" fillId="0" borderId="19" xfId="1" applyNumberFormat="1" applyFont="1" applyBorder="1" applyProtection="1">
      <protection locked="0"/>
    </xf>
    <xf numFmtId="37" fontId="8" fillId="0" borderId="19" xfId="1" applyNumberFormat="1" applyFont="1" applyBorder="1" applyProtection="1">
      <protection locked="0"/>
    </xf>
    <xf numFmtId="0" fontId="8" fillId="0" borderId="15" xfId="1" applyFont="1" applyBorder="1" applyProtection="1">
      <protection locked="0"/>
    </xf>
    <xf numFmtId="0" fontId="11" fillId="9" borderId="46" xfId="1" applyFont="1" applyFill="1" applyBorder="1" applyProtection="1"/>
    <xf numFmtId="37" fontId="8" fillId="0" borderId="32" xfId="1" applyNumberFormat="1" applyFont="1" applyBorder="1" applyProtection="1">
      <protection locked="0"/>
    </xf>
    <xf numFmtId="0" fontId="11" fillId="0" borderId="28" xfId="1" applyFont="1" applyBorder="1" applyProtection="1"/>
    <xf numFmtId="0" fontId="11" fillId="0" borderId="6" xfId="1" applyFont="1" applyBorder="1" applyAlignment="1" applyProtection="1">
      <alignment horizontal="center"/>
    </xf>
    <xf numFmtId="0" fontId="11" fillId="0" borderId="50" xfId="1" applyFont="1" applyBorder="1" applyProtection="1"/>
    <xf numFmtId="0" fontId="11" fillId="9" borderId="53" xfId="1" applyFont="1" applyFill="1" applyBorder="1" applyProtection="1"/>
    <xf numFmtId="37" fontId="11" fillId="0" borderId="0" xfId="1" applyNumberFormat="1" applyFont="1" applyAlignment="1" applyProtection="1">
      <alignment horizontal="center"/>
    </xf>
    <xf numFmtId="37" fontId="11" fillId="0" borderId="15" xfId="1" applyNumberFormat="1" applyFont="1" applyBorder="1" applyAlignment="1" applyProtection="1">
      <alignment horizontal="center"/>
    </xf>
    <xf numFmtId="0" fontId="11" fillId="0" borderId="23" xfId="1" applyFont="1" applyBorder="1" applyAlignment="1" applyProtection="1">
      <alignment horizontal="center"/>
    </xf>
    <xf numFmtId="0" fontId="11" fillId="0" borderId="33" xfId="1" applyFont="1" applyBorder="1" applyAlignment="1" applyProtection="1">
      <alignment horizontal="center"/>
    </xf>
    <xf numFmtId="0" fontId="11" fillId="0" borderId="18" xfId="1" applyFont="1" applyBorder="1" applyAlignment="1" applyProtection="1">
      <alignment horizontal="center"/>
    </xf>
    <xf numFmtId="37" fontId="11" fillId="0" borderId="22" xfId="1" applyNumberFormat="1" applyFont="1" applyBorder="1" applyProtection="1"/>
    <xf numFmtId="0" fontId="11" fillId="0" borderId="20" xfId="1" applyFont="1" applyBorder="1" applyAlignment="1" applyProtection="1">
      <alignment horizontal="center"/>
    </xf>
    <xf numFmtId="0" fontId="11" fillId="0" borderId="16" xfId="1" applyFont="1" applyBorder="1" applyAlignment="1">
      <alignment horizontal="centerContinuous"/>
    </xf>
    <xf numFmtId="0" fontId="11" fillId="0" borderId="19" xfId="1" applyFont="1" applyBorder="1" applyAlignment="1">
      <alignment horizontal="centerContinuous"/>
    </xf>
    <xf numFmtId="5" fontId="11" fillId="4" borderId="19" xfId="1" applyNumberFormat="1" applyFont="1" applyFill="1" applyBorder="1" applyProtection="1"/>
    <xf numFmtId="0" fontId="11" fillId="4" borderId="19" xfId="1" applyFont="1" applyFill="1" applyBorder="1" applyProtection="1"/>
    <xf numFmtId="5" fontId="11" fillId="4" borderId="16" xfId="1" applyNumberFormat="1" applyFont="1" applyFill="1" applyBorder="1" applyProtection="1"/>
    <xf numFmtId="37" fontId="11" fillId="4" borderId="19" xfId="1" applyNumberFormat="1" applyFont="1" applyFill="1" applyBorder="1" applyProtection="1"/>
    <xf numFmtId="37" fontId="11" fillId="4" borderId="16" xfId="1" applyNumberFormat="1" applyFont="1" applyFill="1" applyBorder="1" applyProtection="1"/>
    <xf numFmtId="0" fontId="11" fillId="19" borderId="44" xfId="1" applyFont="1" applyFill="1" applyBorder="1"/>
    <xf numFmtId="0" fontId="11" fillId="0" borderId="54" xfId="1" applyFont="1" applyBorder="1" applyAlignment="1">
      <alignment horizontal="center"/>
    </xf>
    <xf numFmtId="0" fontId="11" fillId="0" borderId="48" xfId="1" applyFont="1" applyBorder="1"/>
    <xf numFmtId="0" fontId="11" fillId="19" borderId="48" xfId="1" applyFont="1" applyFill="1" applyBorder="1"/>
    <xf numFmtId="0" fontId="12" fillId="0" borderId="0" xfId="1" applyFont="1" applyAlignment="1">
      <alignment horizontal="centerContinuous"/>
    </xf>
    <xf numFmtId="164" fontId="11" fillId="0" borderId="1" xfId="1" applyNumberFormat="1" applyFont="1" applyBorder="1" applyAlignment="1" applyProtection="1">
      <alignment horizontal="center"/>
    </xf>
    <xf numFmtId="0" fontId="11" fillId="0" borderId="8" xfId="1" applyFont="1" applyBorder="1" applyAlignment="1">
      <alignment horizontal="centerContinuous"/>
    </xf>
    <xf numFmtId="0" fontId="11" fillId="0" borderId="2" xfId="1" applyFont="1" applyBorder="1" applyAlignment="1">
      <alignment horizontal="centerContinuous"/>
    </xf>
    <xf numFmtId="0" fontId="11" fillId="0" borderId="3" xfId="1" applyFont="1" applyBorder="1" applyAlignment="1">
      <alignment horizontal="centerContinuous"/>
    </xf>
    <xf numFmtId="0" fontId="11" fillId="0" borderId="4" xfId="1" applyFont="1" applyBorder="1" applyAlignment="1">
      <alignment horizontal="centerContinuous"/>
    </xf>
    <xf numFmtId="0" fontId="11" fillId="0" borderId="5" xfId="1" applyFont="1" applyBorder="1" applyAlignment="1">
      <alignment horizontal="centerContinuous"/>
    </xf>
    <xf numFmtId="0" fontId="11" fillId="0" borderId="30" xfId="1" applyFont="1" applyBorder="1" applyAlignment="1">
      <alignment horizontal="center"/>
    </xf>
    <xf numFmtId="0" fontId="11" fillId="0" borderId="32" xfId="1" applyFont="1" applyBorder="1" applyAlignment="1">
      <alignment horizontal="center"/>
    </xf>
    <xf numFmtId="0" fontId="11" fillId="0" borderId="34" xfId="1" applyFont="1" applyBorder="1" applyAlignment="1">
      <alignment horizontal="centerContinuous"/>
    </xf>
    <xf numFmtId="0" fontId="11" fillId="4" borderId="19" xfId="1" applyFont="1" applyFill="1" applyBorder="1"/>
    <xf numFmtId="0" fontId="11" fillId="0" borderId="30" xfId="1" applyFont="1" applyBorder="1" applyAlignment="1">
      <alignment horizontal="centerContinuous"/>
    </xf>
    <xf numFmtId="0" fontId="11" fillId="0" borderId="31" xfId="1" applyFont="1" applyBorder="1" applyAlignment="1">
      <alignment horizontal="centerContinuous"/>
    </xf>
    <xf numFmtId="0" fontId="11" fillId="0" borderId="29" xfId="1" applyFont="1" applyBorder="1" applyAlignment="1">
      <alignment horizontal="centerContinuous"/>
    </xf>
    <xf numFmtId="166" fontId="11" fillId="0" borderId="19" xfId="1" applyNumberFormat="1" applyFont="1" applyBorder="1" applyProtection="1"/>
    <xf numFmtId="0" fontId="11" fillId="0" borderId="48" xfId="1" applyFont="1" applyBorder="1" applyAlignment="1">
      <alignment horizontal="left"/>
    </xf>
    <xf numFmtId="0" fontId="11" fillId="11" borderId="48" xfId="1" applyFont="1" applyFill="1" applyBorder="1"/>
    <xf numFmtId="0" fontId="11" fillId="0" borderId="0" xfId="1" applyFont="1" applyAlignment="1"/>
    <xf numFmtId="49" fontId="11" fillId="0" borderId="1" xfId="1" applyNumberFormat="1" applyFont="1" applyBorder="1"/>
    <xf numFmtId="37" fontId="7" fillId="22" borderId="41" xfId="0" applyNumberFormat="1" applyFont="1" applyFill="1" applyBorder="1" applyProtection="1"/>
    <xf numFmtId="37" fontId="7" fillId="22" borderId="44" xfId="0" applyNumberFormat="1" applyFont="1" applyFill="1" applyBorder="1" applyProtection="1"/>
    <xf numFmtId="0" fontId="23" fillId="0" borderId="0" xfId="0" applyFont="1" applyFill="1" applyAlignment="1" applyProtection="1">
      <alignment wrapText="1"/>
    </xf>
    <xf numFmtId="0" fontId="57" fillId="0" borderId="0" xfId="0" applyFont="1" applyFill="1" applyAlignment="1" applyProtection="1">
      <alignment wrapText="1"/>
    </xf>
    <xf numFmtId="0" fontId="8" fillId="0" borderId="5" xfId="1" applyFont="1" applyBorder="1" applyProtection="1">
      <protection locked="0"/>
    </xf>
    <xf numFmtId="0" fontId="8" fillId="0" borderId="16" xfId="1" applyFont="1" applyBorder="1" applyProtection="1">
      <protection locked="0"/>
    </xf>
    <xf numFmtId="0" fontId="8" fillId="0" borderId="9" xfId="1" applyFont="1" applyBorder="1" applyProtection="1">
      <protection locked="0"/>
    </xf>
    <xf numFmtId="0" fontId="8" fillId="0" borderId="21" xfId="1" applyFont="1" applyBorder="1" applyProtection="1">
      <protection locked="0"/>
    </xf>
    <xf numFmtId="164" fontId="11" fillId="0" borderId="17" xfId="1" applyNumberFormat="1" applyBorder="1" applyAlignment="1" applyProtection="1">
      <alignment horizontal="left"/>
    </xf>
    <xf numFmtId="0" fontId="11" fillId="0" borderId="22" xfId="1" applyBorder="1" applyProtection="1"/>
    <xf numFmtId="164" fontId="11" fillId="0" borderId="26" xfId="1" applyNumberFormat="1" applyBorder="1" applyAlignment="1" applyProtection="1">
      <alignment horizontal="center"/>
    </xf>
    <xf numFmtId="164" fontId="11" fillId="0" borderId="17" xfId="1" applyNumberFormat="1" applyBorder="1" applyAlignment="1" applyProtection="1">
      <alignment horizontal="center"/>
    </xf>
    <xf numFmtId="0" fontId="11" fillId="0" borderId="9" xfId="1" applyFont="1" applyBorder="1" applyAlignment="1" applyProtection="1">
      <alignment horizontal="centerContinuous"/>
    </xf>
    <xf numFmtId="0" fontId="11" fillId="0" borderId="11" xfId="1" applyFont="1" applyBorder="1" applyAlignment="1" applyProtection="1">
      <alignment horizontal="centerContinuous"/>
    </xf>
    <xf numFmtId="0" fontId="11" fillId="0" borderId="18" xfId="1" applyFont="1" applyBorder="1" applyProtection="1"/>
    <xf numFmtId="0" fontId="11" fillId="0" borderId="25" xfId="1" applyFont="1" applyBorder="1" applyAlignment="1" applyProtection="1">
      <alignment horizontal="centerContinuous"/>
    </xf>
    <xf numFmtId="0" fontId="11" fillId="0" borderId="26" xfId="1" applyFont="1" applyBorder="1" applyAlignment="1" applyProtection="1">
      <alignment horizontal="centerContinuous"/>
    </xf>
    <xf numFmtId="0" fontId="11" fillId="11" borderId="32" xfId="1" applyFont="1" applyFill="1" applyBorder="1" applyProtection="1"/>
    <xf numFmtId="0" fontId="11" fillId="11" borderId="29" xfId="1" applyFont="1" applyFill="1" applyBorder="1" applyProtection="1"/>
    <xf numFmtId="0" fontId="11" fillId="11" borderId="44" xfId="1" applyFont="1" applyFill="1" applyBorder="1" applyProtection="1"/>
    <xf numFmtId="0" fontId="11" fillId="11" borderId="39" xfId="1" applyFont="1" applyFill="1" applyBorder="1" applyProtection="1"/>
    <xf numFmtId="0" fontId="11" fillId="11" borderId="21" xfId="1" applyFont="1" applyFill="1" applyBorder="1" applyProtection="1"/>
    <xf numFmtId="0" fontId="11" fillId="11" borderId="11" xfId="1" applyFont="1" applyFill="1" applyBorder="1" applyProtection="1"/>
    <xf numFmtId="5" fontId="8" fillId="0" borderId="21" xfId="1" applyNumberFormat="1" applyFont="1" applyBorder="1" applyProtection="1">
      <protection locked="0"/>
    </xf>
    <xf numFmtId="5" fontId="8" fillId="0" borderId="22" xfId="1" applyNumberFormat="1" applyFont="1" applyBorder="1" applyProtection="1">
      <protection locked="0"/>
    </xf>
    <xf numFmtId="0" fontId="11" fillId="11" borderId="19" xfId="1" applyFont="1" applyFill="1" applyBorder="1" applyProtection="1"/>
    <xf numFmtId="0" fontId="11" fillId="11" borderId="5" xfId="1" applyFont="1" applyFill="1" applyBorder="1" applyProtection="1"/>
    <xf numFmtId="37" fontId="8" fillId="0" borderId="11" xfId="1" applyNumberFormat="1" applyFont="1" applyBorder="1" applyProtection="1">
      <protection locked="0"/>
    </xf>
    <xf numFmtId="0" fontId="11" fillId="0" borderId="21" xfId="1" applyBorder="1" applyProtection="1"/>
    <xf numFmtId="37" fontId="8" fillId="0" borderId="21" xfId="1" applyNumberFormat="1" applyFont="1" applyBorder="1" applyProtection="1">
      <protection locked="0"/>
    </xf>
    <xf numFmtId="37" fontId="8" fillId="0" borderId="22" xfId="1" applyNumberFormat="1" applyFont="1" applyBorder="1" applyProtection="1">
      <protection locked="0"/>
    </xf>
    <xf numFmtId="37" fontId="11" fillId="11" borderId="32" xfId="1" applyNumberFormat="1" applyFont="1" applyFill="1" applyBorder="1" applyProtection="1"/>
    <xf numFmtId="37" fontId="11" fillId="11" borderId="29" xfId="1" applyNumberFormat="1" applyFont="1" applyFill="1" applyBorder="1" applyProtection="1"/>
    <xf numFmtId="37" fontId="11" fillId="11" borderId="21" xfId="1" applyNumberFormat="1" applyFont="1" applyFill="1" applyBorder="1" applyProtection="1"/>
    <xf numFmtId="37" fontId="11" fillId="11" borderId="11" xfId="1" applyNumberFormat="1" applyFont="1" applyFill="1" applyBorder="1" applyProtection="1"/>
    <xf numFmtId="37" fontId="11" fillId="11" borderId="44" xfId="1" applyNumberFormat="1" applyFont="1" applyFill="1" applyBorder="1" applyProtection="1"/>
    <xf numFmtId="37" fontId="11" fillId="11" borderId="39" xfId="1" applyNumberFormat="1" applyFont="1" applyFill="1" applyBorder="1" applyProtection="1"/>
    <xf numFmtId="5" fontId="11" fillId="0" borderId="22" xfId="1" applyNumberFormat="1" applyFont="1" applyBorder="1" applyProtection="1"/>
    <xf numFmtId="0" fontId="11" fillId="0" borderId="10" xfId="1" applyFont="1" applyBorder="1" applyAlignment="1" applyProtection="1">
      <alignment horizontal="left"/>
    </xf>
    <xf numFmtId="0" fontId="11" fillId="0" borderId="180" xfId="1" applyFont="1" applyBorder="1" applyAlignment="1" applyProtection="1">
      <alignment horizontal="centerContinuous"/>
    </xf>
    <xf numFmtId="37" fontId="11" fillId="0" borderId="0" xfId="1" applyNumberFormat="1" applyFont="1" applyFill="1" applyBorder="1" applyProtection="1"/>
    <xf numFmtId="37" fontId="11" fillId="11" borderId="19" xfId="1" applyNumberFormat="1" applyFont="1" applyFill="1" applyBorder="1" applyProtection="1"/>
    <xf numFmtId="37" fontId="11" fillId="11" borderId="5" xfId="1" applyNumberFormat="1" applyFont="1" applyFill="1" applyBorder="1" applyProtection="1"/>
    <xf numFmtId="5" fontId="8" fillId="0" borderId="181" xfId="1" applyNumberFormat="1" applyFont="1" applyBorder="1" applyProtection="1">
      <protection locked="0"/>
    </xf>
    <xf numFmtId="37" fontId="8" fillId="0" borderId="26" xfId="1" applyNumberFormat="1" applyFont="1" applyBorder="1" applyProtection="1">
      <protection locked="0"/>
    </xf>
    <xf numFmtId="0" fontId="52" fillId="0" borderId="0" xfId="1" applyFont="1" applyFill="1" applyProtection="1"/>
    <xf numFmtId="0" fontId="11" fillId="0" borderId="0" xfId="1" applyProtection="1"/>
    <xf numFmtId="0" fontId="11" fillId="0" borderId="0" xfId="1" applyAlignment="1" applyProtection="1">
      <alignment horizontal="centerContinuous"/>
    </xf>
    <xf numFmtId="0" fontId="11" fillId="0" borderId="176" xfId="1" applyFont="1" applyBorder="1" applyAlignment="1" applyProtection="1">
      <alignment horizontal="center"/>
    </xf>
    <xf numFmtId="37" fontId="11" fillId="0" borderId="177" xfId="1" applyNumberFormat="1" applyFont="1" applyBorder="1" applyProtection="1"/>
    <xf numFmtId="37" fontId="11" fillId="0" borderId="178" xfId="1" applyNumberFormat="1" applyFont="1" applyBorder="1" applyProtection="1"/>
    <xf numFmtId="0" fontId="11" fillId="0" borderId="179" xfId="1" applyFont="1" applyBorder="1" applyProtection="1"/>
    <xf numFmtId="5" fontId="8" fillId="0" borderId="36" xfId="1" applyNumberFormat="1" applyFont="1" applyBorder="1" applyProtection="1">
      <protection locked="0"/>
    </xf>
    <xf numFmtId="5" fontId="8" fillId="0" borderId="7" xfId="1" applyNumberFormat="1" applyFont="1" applyBorder="1" applyProtection="1">
      <protection locked="0"/>
    </xf>
    <xf numFmtId="0" fontId="11" fillId="0" borderId="12" xfId="1" applyBorder="1" applyProtection="1"/>
    <xf numFmtId="0" fontId="11" fillId="0" borderId="25" xfId="1" applyBorder="1" applyProtection="1"/>
    <xf numFmtId="0" fontId="11" fillId="0" borderId="26" xfId="1" applyBorder="1" applyProtection="1"/>
    <xf numFmtId="164" fontId="11" fillId="0" borderId="10" xfId="1" applyNumberFormat="1" applyBorder="1" applyAlignment="1" applyProtection="1">
      <alignment horizontal="left"/>
    </xf>
    <xf numFmtId="0" fontId="11" fillId="0" borderId="10" xfId="1" applyBorder="1" applyProtection="1"/>
    <xf numFmtId="0" fontId="11" fillId="0" borderId="30" xfId="1" applyFont="1" applyBorder="1" applyAlignment="1" applyProtection="1">
      <alignment horizontal="centerContinuous"/>
    </xf>
    <xf numFmtId="0" fontId="11" fillId="0" borderId="31" xfId="1" applyFont="1" applyBorder="1" applyAlignment="1" applyProtection="1">
      <alignment horizontal="centerContinuous"/>
    </xf>
    <xf numFmtId="0" fontId="11" fillId="0" borderId="31" xfId="1" applyBorder="1" applyAlignment="1" applyProtection="1">
      <alignment horizontal="centerContinuous"/>
    </xf>
    <xf numFmtId="0" fontId="11" fillId="0" borderId="0" xfId="1" applyBorder="1" applyAlignment="1" applyProtection="1">
      <alignment horizontal="centerContinuous"/>
    </xf>
    <xf numFmtId="0" fontId="11" fillId="0" borderId="10" xfId="1" applyBorder="1" applyAlignment="1" applyProtection="1">
      <alignment horizontal="centerContinuous"/>
    </xf>
    <xf numFmtId="0" fontId="11" fillId="0" borderId="4" xfId="1" applyBorder="1" applyProtection="1"/>
    <xf numFmtId="0" fontId="49" fillId="0" borderId="0" xfId="1" applyFont="1" applyProtection="1"/>
    <xf numFmtId="0" fontId="49" fillId="0" borderId="0" xfId="1" applyFont="1" applyAlignment="1" applyProtection="1">
      <alignment horizontal="left"/>
    </xf>
    <xf numFmtId="0" fontId="11" fillId="0" borderId="197" xfId="1" applyFont="1" applyBorder="1" applyProtection="1"/>
    <xf numFmtId="0" fontId="11" fillId="0" borderId="198" xfId="1" applyFont="1" applyBorder="1" applyProtection="1"/>
    <xf numFmtId="0" fontId="11" fillId="0" borderId="45" xfId="1" applyFont="1" applyBorder="1" applyAlignment="1" applyProtection="1">
      <alignment horizontal="centerContinuous"/>
    </xf>
    <xf numFmtId="0" fontId="11" fillId="0" borderId="195" xfId="1" applyFont="1" applyBorder="1" applyAlignment="1" applyProtection="1">
      <alignment horizontal="center"/>
    </xf>
    <xf numFmtId="0" fontId="11" fillId="0" borderId="194" xfId="1" applyFont="1" applyBorder="1" applyAlignment="1" applyProtection="1">
      <alignment horizontal="center"/>
    </xf>
    <xf numFmtId="0" fontId="11" fillId="0" borderId="183" xfId="1" applyFont="1" applyBorder="1" applyAlignment="1" applyProtection="1">
      <alignment horizontal="center"/>
    </xf>
    <xf numFmtId="0" fontId="11" fillId="0" borderId="183" xfId="1" applyFont="1" applyBorder="1" applyProtection="1"/>
    <xf numFmtId="5" fontId="11" fillId="0" borderId="10" xfId="1" applyNumberFormat="1" applyFont="1" applyBorder="1" applyProtection="1"/>
    <xf numFmtId="37" fontId="11" fillId="0" borderId="10" xfId="1" applyNumberFormat="1" applyFont="1" applyBorder="1" applyProtection="1"/>
    <xf numFmtId="0" fontId="11" fillId="0" borderId="36" xfId="1" applyFont="1" applyBorder="1" applyAlignment="1" applyProtection="1">
      <alignment horizontal="center"/>
    </xf>
    <xf numFmtId="0" fontId="11" fillId="2" borderId="36" xfId="1" applyFont="1" applyFill="1" applyBorder="1" applyProtection="1"/>
    <xf numFmtId="0" fontId="11" fillId="2" borderId="196" xfId="1" applyFont="1" applyFill="1" applyBorder="1" applyProtection="1"/>
    <xf numFmtId="37" fontId="11" fillId="0" borderId="36" xfId="1" applyNumberFormat="1" applyFont="1" applyBorder="1" applyProtection="1"/>
    <xf numFmtId="5" fontId="11" fillId="0" borderId="36" xfId="1" applyNumberFormat="1" applyFont="1" applyBorder="1" applyProtection="1"/>
    <xf numFmtId="0" fontId="11" fillId="0" borderId="37" xfId="1" applyFont="1" applyBorder="1" applyAlignment="1" applyProtection="1">
      <alignment horizontal="center"/>
    </xf>
    <xf numFmtId="0" fontId="10" fillId="0" borderId="0" xfId="1" applyFont="1" applyAlignment="1" applyProtection="1">
      <alignment horizontal="centerContinuous"/>
    </xf>
    <xf numFmtId="0" fontId="47" fillId="0" borderId="0" xfId="1" applyFont="1" applyProtection="1"/>
    <xf numFmtId="164" fontId="11" fillId="0" borderId="10" xfId="1" applyNumberFormat="1" applyBorder="1" applyAlignment="1" applyProtection="1">
      <alignment horizontal="center"/>
    </xf>
    <xf numFmtId="0" fontId="11" fillId="0" borderId="0" xfId="1" applyBorder="1" applyProtection="1"/>
    <xf numFmtId="0" fontId="11" fillId="0" borderId="8" xfId="1" applyBorder="1" applyProtection="1"/>
    <xf numFmtId="0" fontId="11" fillId="0" borderId="2" xfId="1" applyBorder="1" applyProtection="1"/>
    <xf numFmtId="0" fontId="11" fillId="0" borderId="3" xfId="1" applyBorder="1" applyProtection="1"/>
    <xf numFmtId="0" fontId="11" fillId="0" borderId="9" xfId="1" applyBorder="1" applyProtection="1"/>
    <xf numFmtId="0" fontId="11" fillId="0" borderId="11" xfId="1" applyBorder="1" applyProtection="1"/>
    <xf numFmtId="0" fontId="11" fillId="10" borderId="36" xfId="1" applyFont="1" applyFill="1" applyBorder="1" applyProtection="1"/>
    <xf numFmtId="0" fontId="11" fillId="10" borderId="196" xfId="1" applyFont="1" applyFill="1" applyBorder="1" applyProtection="1"/>
    <xf numFmtId="0" fontId="11" fillId="10" borderId="1" xfId="1" applyFont="1" applyFill="1" applyBorder="1" applyProtection="1"/>
    <xf numFmtId="0" fontId="11" fillId="18" borderId="0" xfId="1" applyFont="1" applyFill="1" applyBorder="1" applyProtection="1"/>
    <xf numFmtId="5" fontId="11" fillId="0" borderId="0" xfId="1" applyNumberFormat="1" applyFont="1" applyBorder="1" applyProtection="1"/>
    <xf numFmtId="37" fontId="11" fillId="0" borderId="0" xfId="1" applyNumberFormat="1" applyProtection="1"/>
    <xf numFmtId="0" fontId="11" fillId="0" borderId="24" xfId="1" applyFont="1" applyBorder="1" applyAlignment="1" applyProtection="1">
      <alignment horizontal="center"/>
    </xf>
    <xf numFmtId="0" fontId="11" fillId="0" borderId="212" xfId="1" applyFont="1" applyBorder="1" applyProtection="1"/>
    <xf numFmtId="0" fontId="11" fillId="0" borderId="211" xfId="1" applyFont="1" applyBorder="1" applyProtection="1"/>
    <xf numFmtId="0" fontId="11" fillId="0" borderId="213" xfId="1" applyBorder="1" applyProtection="1"/>
    <xf numFmtId="0" fontId="11" fillId="0" borderId="192" xfId="1" applyBorder="1" applyProtection="1"/>
    <xf numFmtId="0" fontId="11" fillId="0" borderId="19" xfId="1" applyBorder="1" applyProtection="1"/>
    <xf numFmtId="164" fontId="11" fillId="0" borderId="21" xfId="1" applyNumberFormat="1" applyBorder="1" applyAlignment="1" applyProtection="1">
      <alignment horizontal="center"/>
    </xf>
    <xf numFmtId="0" fontId="11" fillId="0" borderId="206" xfId="1" applyBorder="1" applyProtection="1"/>
    <xf numFmtId="0" fontId="11" fillId="0" borderId="214" xfId="1" applyFont="1" applyBorder="1" applyProtection="1"/>
    <xf numFmtId="0" fontId="17" fillId="0" borderId="4" xfId="1" applyFont="1" applyBorder="1" applyAlignment="1" applyProtection="1">
      <alignment horizontal="center"/>
    </xf>
    <xf numFmtId="0" fontId="17" fillId="0" borderId="0" xfId="1" applyFont="1" applyProtection="1"/>
    <xf numFmtId="0" fontId="17" fillId="0" borderId="192" xfId="1" applyFont="1" applyBorder="1" applyProtection="1"/>
    <xf numFmtId="0" fontId="17" fillId="0" borderId="5" xfId="1" applyFont="1" applyBorder="1" applyProtection="1"/>
    <xf numFmtId="0" fontId="17" fillId="0" borderId="4" xfId="1" applyFont="1" applyBorder="1" applyProtection="1"/>
    <xf numFmtId="0" fontId="11" fillId="0" borderId="192" xfId="1" applyFont="1" applyBorder="1"/>
    <xf numFmtId="0" fontId="17" fillId="0" borderId="11" xfId="1" applyFont="1" applyBorder="1" applyProtection="1"/>
    <xf numFmtId="0" fontId="23" fillId="0" borderId="33" xfId="1" applyFont="1" applyBorder="1" applyProtection="1"/>
    <xf numFmtId="0" fontId="23" fillId="0" borderId="27" xfId="1" applyFont="1" applyBorder="1" applyAlignment="1" applyProtection="1">
      <alignment horizontal="center"/>
    </xf>
    <xf numFmtId="0" fontId="23" fillId="0" borderId="27" xfId="1" applyFont="1" applyBorder="1" applyAlignment="1" applyProtection="1">
      <alignment horizontal="centerContinuous"/>
    </xf>
    <xf numFmtId="0" fontId="23" fillId="0" borderId="215" xfId="1" applyFont="1" applyBorder="1" applyProtection="1"/>
    <xf numFmtId="0" fontId="23" fillId="0" borderId="31" xfId="1" applyFont="1" applyBorder="1" applyAlignment="1" applyProtection="1">
      <alignment horizontal="centerContinuous"/>
    </xf>
    <xf numFmtId="0" fontId="23" fillId="0" borderId="25" xfId="1" applyFont="1" applyBorder="1" applyAlignment="1" applyProtection="1">
      <alignment horizontal="centerContinuous"/>
    </xf>
    <xf numFmtId="0" fontId="23" fillId="0" borderId="18" xfId="1" applyFont="1" applyBorder="1" applyProtection="1"/>
    <xf numFmtId="0" fontId="23" fillId="0" borderId="25" xfId="1" applyFont="1" applyBorder="1" applyAlignment="1" applyProtection="1">
      <alignment horizontal="center"/>
    </xf>
    <xf numFmtId="0" fontId="23" fillId="0" borderId="192" xfId="1" applyFont="1" applyBorder="1" applyAlignment="1" applyProtection="1">
      <alignment horizontal="center"/>
    </xf>
    <xf numFmtId="0" fontId="23" fillId="0" borderId="5" xfId="1" applyFont="1" applyBorder="1" applyAlignment="1" applyProtection="1">
      <alignment horizontal="center"/>
    </xf>
    <xf numFmtId="0" fontId="23" fillId="0" borderId="18" xfId="1" applyFont="1" applyBorder="1" applyAlignment="1" applyProtection="1">
      <alignment horizontal="center"/>
    </xf>
    <xf numFmtId="0" fontId="23" fillId="0" borderId="20" xfId="1" applyFont="1" applyBorder="1" applyAlignment="1" applyProtection="1">
      <alignment horizontal="center"/>
    </xf>
    <xf numFmtId="0" fontId="23" fillId="0" borderId="26" xfId="1" applyFont="1" applyBorder="1" applyAlignment="1" applyProtection="1">
      <alignment horizontal="center"/>
    </xf>
    <xf numFmtId="0" fontId="23" fillId="0" borderId="214" xfId="1" applyFont="1" applyBorder="1" applyAlignment="1" applyProtection="1">
      <alignment horizontal="center"/>
    </xf>
    <xf numFmtId="0" fontId="23" fillId="0" borderId="11" xfId="1" applyFont="1" applyBorder="1" applyAlignment="1" applyProtection="1">
      <alignment horizontal="center"/>
    </xf>
    <xf numFmtId="0" fontId="11" fillId="0" borderId="214" xfId="1" applyFont="1" applyBorder="1" applyAlignment="1" applyProtection="1">
      <alignment horizontal="center"/>
    </xf>
    <xf numFmtId="0" fontId="11" fillId="10" borderId="26" xfId="1" applyFont="1" applyFill="1" applyBorder="1" applyProtection="1"/>
    <xf numFmtId="0" fontId="11" fillId="10" borderId="214" xfId="1" applyFont="1" applyFill="1" applyBorder="1" applyProtection="1"/>
    <xf numFmtId="0" fontId="11" fillId="0" borderId="215" xfId="1" applyFont="1" applyBorder="1" applyAlignment="1" applyProtection="1">
      <alignment horizontal="centerContinuous"/>
    </xf>
    <xf numFmtId="0" fontId="11" fillId="0" borderId="29" xfId="1" applyFont="1" applyBorder="1" applyAlignment="1" applyProtection="1">
      <alignment horizontal="centerContinuous"/>
    </xf>
    <xf numFmtId="0" fontId="11" fillId="0" borderId="192" xfId="1" applyFont="1" applyBorder="1" applyAlignment="1" applyProtection="1">
      <alignment horizontal="centerContinuous"/>
    </xf>
    <xf numFmtId="0" fontId="11" fillId="0" borderId="6" xfId="1" applyFont="1" applyBorder="1" applyAlignment="1" applyProtection="1">
      <alignment horizontal="centerContinuous"/>
    </xf>
    <xf numFmtId="0" fontId="11" fillId="0" borderId="1" xfId="1" applyFont="1" applyBorder="1" applyAlignment="1" applyProtection="1">
      <alignment horizontal="centerContinuous"/>
    </xf>
    <xf numFmtId="0" fontId="11" fillId="0" borderId="216" xfId="1" applyFont="1" applyBorder="1" applyAlignment="1" applyProtection="1">
      <alignment horizontal="centerContinuous"/>
    </xf>
    <xf numFmtId="0" fontId="11" fillId="0" borderId="7" xfId="1" applyFont="1" applyBorder="1" applyAlignment="1" applyProtection="1">
      <alignment horizontal="centerContinuous"/>
    </xf>
    <xf numFmtId="37" fontId="11" fillId="0" borderId="0" xfId="1" applyNumberFormat="1" applyFont="1" applyAlignment="1" applyProtection="1">
      <alignment horizontal="centerContinuous"/>
    </xf>
    <xf numFmtId="0" fontId="16" fillId="0" borderId="0" xfId="1" applyFont="1" applyAlignment="1" applyProtection="1">
      <alignment horizontal="centerContinuous"/>
    </xf>
    <xf numFmtId="0" fontId="16" fillId="0" borderId="0" xfId="1" applyFont="1" applyProtection="1"/>
    <xf numFmtId="0" fontId="10" fillId="0" borderId="0" xfId="1" applyFont="1" applyProtection="1"/>
    <xf numFmtId="37" fontId="11" fillId="0" borderId="2" xfId="1" applyNumberFormat="1" applyFont="1" applyBorder="1" applyProtection="1"/>
    <xf numFmtId="37" fontId="11" fillId="0" borderId="8" xfId="1" applyNumberFormat="1" applyFont="1" applyBorder="1" applyProtection="1"/>
    <xf numFmtId="0" fontId="11" fillId="0" borderId="5" xfId="1" applyBorder="1" applyAlignment="1" applyProtection="1">
      <alignment horizontal="centerContinuous"/>
    </xf>
    <xf numFmtId="0" fontId="11" fillId="0" borderId="33" xfId="1" applyFont="1" applyBorder="1" applyProtection="1"/>
    <xf numFmtId="0" fontId="11" fillId="0" borderId="27" xfId="1" applyFont="1" applyBorder="1" applyAlignment="1" applyProtection="1">
      <alignment horizontal="centerContinuous"/>
    </xf>
    <xf numFmtId="0" fontId="11" fillId="10" borderId="7" xfId="1" applyFont="1" applyFill="1" applyBorder="1" applyProtection="1"/>
    <xf numFmtId="0" fontId="11" fillId="10" borderId="6" xfId="1" applyFont="1" applyFill="1" applyBorder="1" applyProtection="1"/>
    <xf numFmtId="0" fontId="60" fillId="0" borderId="92" xfId="1" applyFont="1" applyBorder="1" applyAlignment="1">
      <alignment horizontal="center"/>
    </xf>
    <xf numFmtId="0" fontId="11" fillId="0" borderId="85" xfId="1" applyFont="1" applyFill="1" applyBorder="1" applyProtection="1"/>
    <xf numFmtId="0" fontId="11" fillId="23" borderId="116" xfId="1" applyFont="1" applyFill="1" applyBorder="1" applyProtection="1"/>
    <xf numFmtId="0" fontId="23" fillId="0" borderId="4" xfId="1" applyFont="1" applyBorder="1" applyAlignment="1" applyProtection="1">
      <alignment horizontal="center"/>
    </xf>
    <xf numFmtId="0" fontId="23" fillId="0" borderId="0" xfId="1" applyFont="1" applyAlignment="1" applyProtection="1">
      <alignment horizontal="left"/>
    </xf>
    <xf numFmtId="49" fontId="23" fillId="0" borderId="4" xfId="1" applyNumberFormat="1" applyFont="1" applyBorder="1" applyAlignment="1" applyProtection="1">
      <alignment horizontal="center"/>
    </xf>
    <xf numFmtId="0" fontId="23" fillId="0" borderId="27" xfId="1" applyFont="1" applyBorder="1" applyProtection="1"/>
    <xf numFmtId="0" fontId="23" fillId="0" borderId="31" xfId="1" applyFont="1" applyBorder="1" applyProtection="1"/>
    <xf numFmtId="0" fontId="23" fillId="0" borderId="29" xfId="1" applyFont="1" applyBorder="1" applyProtection="1"/>
    <xf numFmtId="0" fontId="23" fillId="0" borderId="25" xfId="1" applyFont="1" applyBorder="1" applyProtection="1"/>
    <xf numFmtId="0" fontId="23" fillId="0" borderId="0" xfId="1" applyFont="1" applyAlignment="1" applyProtection="1">
      <alignment horizontal="centerContinuous"/>
    </xf>
    <xf numFmtId="0" fontId="23" fillId="0" borderId="5" xfId="1" applyFont="1" applyBorder="1" applyAlignment="1" applyProtection="1">
      <alignment horizontal="centerContinuous"/>
    </xf>
    <xf numFmtId="0" fontId="23" fillId="0" borderId="10" xfId="1" applyFont="1" applyBorder="1" applyProtection="1"/>
    <xf numFmtId="0" fontId="23" fillId="0" borderId="26" xfId="1" applyFont="1" applyBorder="1" applyProtection="1"/>
    <xf numFmtId="0" fontId="23" fillId="0" borderId="11" xfId="1" applyFont="1" applyBorder="1" applyProtection="1"/>
    <xf numFmtId="0" fontId="23" fillId="0" borderId="0" xfId="1" applyFont="1" applyAlignment="1" applyProtection="1">
      <alignment horizontal="center"/>
    </xf>
    <xf numFmtId="0" fontId="23" fillId="0" borderId="16" xfId="1" applyFont="1" applyBorder="1" applyAlignment="1" applyProtection="1">
      <alignment horizontal="center"/>
    </xf>
    <xf numFmtId="0" fontId="23" fillId="0" borderId="16" xfId="1" applyFont="1" applyBorder="1" applyAlignment="1" applyProtection="1">
      <alignment horizontal="centerContinuous"/>
    </xf>
    <xf numFmtId="0" fontId="23" fillId="0" borderId="10" xfId="1" applyFont="1" applyBorder="1" applyAlignment="1" applyProtection="1">
      <alignment horizontal="center"/>
    </xf>
    <xf numFmtId="0" fontId="23" fillId="0" borderId="172" xfId="1" applyFont="1" applyBorder="1" applyAlignment="1" applyProtection="1">
      <alignment horizontal="center"/>
    </xf>
    <xf numFmtId="0" fontId="14" fillId="0" borderId="26" xfId="1" applyFont="1" applyBorder="1" applyProtection="1"/>
    <xf numFmtId="0" fontId="11" fillId="0" borderId="30" xfId="1" applyBorder="1" applyProtection="1"/>
    <xf numFmtId="0" fontId="11" fillId="0" borderId="31" xfId="1" applyBorder="1" applyProtection="1"/>
    <xf numFmtId="0" fontId="11" fillId="0" borderId="29" xfId="1" applyBorder="1" applyProtection="1"/>
    <xf numFmtId="0" fontId="11" fillId="0" borderId="5" xfId="1" applyBorder="1" applyProtection="1"/>
    <xf numFmtId="0" fontId="11" fillId="0" borderId="6" xfId="1" applyBorder="1" applyProtection="1"/>
    <xf numFmtId="0" fontId="11" fillId="0" borderId="1" xfId="1" applyBorder="1" applyProtection="1"/>
    <xf numFmtId="0" fontId="11" fillId="0" borderId="7" xfId="1" applyBorder="1" applyProtection="1"/>
    <xf numFmtId="0" fontId="11" fillId="0" borderId="16" xfId="1" applyFont="1" applyBorder="1" applyAlignment="1" applyProtection="1">
      <alignment horizontal="centerContinuous"/>
    </xf>
    <xf numFmtId="0" fontId="11" fillId="0" borderId="41" xfId="1" applyFont="1" applyBorder="1" applyAlignment="1" applyProtection="1">
      <alignment horizontal="center"/>
    </xf>
    <xf numFmtId="5" fontId="11" fillId="0" borderId="57" xfId="1" applyNumberFormat="1" applyFont="1" applyBorder="1" applyProtection="1"/>
    <xf numFmtId="5" fontId="11" fillId="0" borderId="58" xfId="1" applyNumberFormat="1" applyFont="1" applyBorder="1" applyProtection="1"/>
    <xf numFmtId="0" fontId="11" fillId="0" borderId="8" xfId="1" applyBorder="1" applyAlignment="1" applyProtection="1">
      <alignment horizontal="left"/>
    </xf>
    <xf numFmtId="0" fontId="11" fillId="0" borderId="8" xfId="1" applyBorder="1" applyAlignment="1" applyProtection="1">
      <alignment horizontal="center"/>
    </xf>
    <xf numFmtId="0" fontId="11" fillId="0" borderId="66" xfId="1" applyBorder="1" applyAlignment="1" applyProtection="1">
      <alignment horizontal="center"/>
    </xf>
    <xf numFmtId="0" fontId="11" fillId="0" borderId="8" xfId="1" applyBorder="1" applyAlignment="1" applyProtection="1">
      <alignment horizontal="centerContinuous"/>
    </xf>
    <xf numFmtId="0" fontId="11" fillId="0" borderId="3" xfId="1" applyBorder="1" applyAlignment="1" applyProtection="1">
      <alignment horizontal="centerContinuous"/>
    </xf>
    <xf numFmtId="0" fontId="11" fillId="0" borderId="4" xfId="1" applyBorder="1" applyAlignment="1" applyProtection="1">
      <alignment horizontal="center"/>
    </xf>
    <xf numFmtId="0" fontId="11" fillId="0" borderId="55" xfId="1" applyBorder="1" applyProtection="1"/>
    <xf numFmtId="164" fontId="11" fillId="0" borderId="56" xfId="1" applyNumberFormat="1" applyBorder="1" applyAlignment="1" applyProtection="1">
      <alignment horizontal="center"/>
    </xf>
    <xf numFmtId="0" fontId="12" fillId="0" borderId="6" xfId="1" applyFont="1" applyBorder="1" applyAlignment="1" applyProtection="1">
      <alignment horizontal="centerContinuous"/>
    </xf>
    <xf numFmtId="0" fontId="12" fillId="0" borderId="1" xfId="1" applyFont="1" applyBorder="1" applyAlignment="1" applyProtection="1">
      <alignment horizontal="centerContinuous"/>
    </xf>
    <xf numFmtId="0" fontId="11" fillId="0" borderId="1" xfId="1" applyBorder="1" applyAlignment="1" applyProtection="1">
      <alignment horizontal="centerContinuous"/>
    </xf>
    <xf numFmtId="0" fontId="11" fillId="0" borderId="60" xfId="1" applyBorder="1" applyAlignment="1" applyProtection="1">
      <alignment horizontal="centerContinuous"/>
    </xf>
    <xf numFmtId="0" fontId="11" fillId="0" borderId="3" xfId="1" applyBorder="1" applyAlignment="1" applyProtection="1">
      <alignment horizontal="center"/>
    </xf>
    <xf numFmtId="0" fontId="11" fillId="0" borderId="2" xfId="1" applyBorder="1" applyAlignment="1" applyProtection="1">
      <alignment horizontal="centerContinuous"/>
    </xf>
    <xf numFmtId="0" fontId="11" fillId="0" borderId="55" xfId="1" applyBorder="1" applyAlignment="1" applyProtection="1">
      <alignment horizontal="center"/>
    </xf>
    <xf numFmtId="0" fontId="11" fillId="0" borderId="5" xfId="1" applyBorder="1" applyAlignment="1" applyProtection="1">
      <alignment horizontal="center"/>
    </xf>
    <xf numFmtId="0" fontId="11" fillId="0" borderId="56" xfId="1" applyBorder="1" applyAlignment="1" applyProtection="1">
      <alignment horizontal="center"/>
    </xf>
    <xf numFmtId="0" fontId="11" fillId="0" borderId="7" xfId="1" applyBorder="1" applyAlignment="1" applyProtection="1">
      <alignment horizontal="center"/>
    </xf>
    <xf numFmtId="0" fontId="11" fillId="0" borderId="7" xfId="1" applyBorder="1" applyAlignment="1" applyProtection="1">
      <alignment horizontal="centerContinuous"/>
    </xf>
    <xf numFmtId="37" fontId="11" fillId="0" borderId="5" xfId="1" applyNumberFormat="1" applyBorder="1" applyProtection="1"/>
    <xf numFmtId="0" fontId="12" fillId="0" borderId="2" xfId="1" applyFont="1" applyBorder="1" applyAlignment="1" applyProtection="1">
      <alignment horizontal="centerContinuous"/>
    </xf>
    <xf numFmtId="0" fontId="50" fillId="0" borderId="0" xfId="1" applyFont="1" applyProtection="1">
      <protection locked="0"/>
    </xf>
    <xf numFmtId="0" fontId="50" fillId="0" borderId="55" xfId="1" applyFont="1" applyBorder="1" applyProtection="1">
      <protection locked="0"/>
    </xf>
    <xf numFmtId="0" fontId="50" fillId="0" borderId="6" xfId="1" applyFont="1" applyBorder="1" applyProtection="1">
      <protection locked="0"/>
    </xf>
    <xf numFmtId="0" fontId="50" fillId="0" borderId="1" xfId="1" applyFont="1" applyBorder="1" applyProtection="1">
      <protection locked="0"/>
    </xf>
    <xf numFmtId="0" fontId="20" fillId="0" borderId="6" xfId="1" applyFont="1" applyBorder="1" applyAlignment="1" applyProtection="1">
      <alignment horizontal="centerContinuous"/>
    </xf>
    <xf numFmtId="0" fontId="20" fillId="0" borderId="1" xfId="1" applyFont="1" applyBorder="1" applyAlignment="1" applyProtection="1">
      <alignment horizontal="centerContinuous"/>
    </xf>
    <xf numFmtId="0" fontId="20" fillId="0" borderId="4" xfId="1" applyFont="1" applyBorder="1" applyAlignment="1" applyProtection="1">
      <alignment horizontal="centerContinuous"/>
    </xf>
    <xf numFmtId="0" fontId="20" fillId="0" borderId="0" xfId="1" applyFont="1" applyAlignment="1" applyProtection="1">
      <alignment horizontal="centerContinuous"/>
    </xf>
    <xf numFmtId="0" fontId="11" fillId="0" borderId="2" xfId="1" applyBorder="1" applyAlignment="1" applyProtection="1">
      <alignment horizontal="center"/>
    </xf>
    <xf numFmtId="0" fontId="27" fillId="0" borderId="0" xfId="1" applyFont="1" applyAlignment="1" applyProtection="1">
      <alignment horizontal="center"/>
    </xf>
    <xf numFmtId="0" fontId="11" fillId="0" borderId="70" xfId="1" applyBorder="1" applyAlignment="1" applyProtection="1">
      <alignment horizontal="center"/>
    </xf>
    <xf numFmtId="0" fontId="11" fillId="0" borderId="10" xfId="1" applyBorder="1" applyAlignment="1" applyProtection="1">
      <alignment horizontal="center"/>
    </xf>
    <xf numFmtId="0" fontId="11" fillId="9" borderId="4" xfId="1" applyFill="1" applyBorder="1" applyProtection="1"/>
    <xf numFmtId="0" fontId="11" fillId="9" borderId="2" xfId="1" applyFill="1" applyBorder="1" applyProtection="1"/>
    <xf numFmtId="0" fontId="11" fillId="9" borderId="3" xfId="1" applyFill="1" applyBorder="1" applyProtection="1"/>
    <xf numFmtId="0" fontId="11" fillId="9" borderId="6" xfId="1" applyFill="1" applyBorder="1" applyProtection="1"/>
    <xf numFmtId="0" fontId="11" fillId="9" borderId="0" xfId="1" applyFill="1" applyProtection="1"/>
    <xf numFmtId="0" fontId="11" fillId="9" borderId="5" xfId="1" applyFill="1" applyBorder="1" applyProtection="1"/>
    <xf numFmtId="37" fontId="50" fillId="0" borderId="11" xfId="1" applyNumberFormat="1" applyFont="1" applyBorder="1" applyProtection="1">
      <protection locked="0"/>
    </xf>
    <xf numFmtId="37" fontId="11" fillId="0" borderId="11" xfId="1" applyNumberFormat="1" applyBorder="1" applyProtection="1"/>
    <xf numFmtId="0" fontId="11" fillId="9" borderId="59" xfId="1" applyFill="1" applyBorder="1" applyProtection="1"/>
    <xf numFmtId="0" fontId="11" fillId="9" borderId="7" xfId="1" applyFill="1" applyBorder="1" applyProtection="1"/>
    <xf numFmtId="37" fontId="11" fillId="9" borderId="2" xfId="1" applyNumberFormat="1" applyFill="1" applyBorder="1" applyProtection="1"/>
    <xf numFmtId="37" fontId="11" fillId="9" borderId="3" xfId="1" applyNumberFormat="1" applyFill="1" applyBorder="1" applyProtection="1"/>
    <xf numFmtId="0" fontId="11" fillId="9" borderId="1" xfId="1" applyFill="1" applyBorder="1" applyProtection="1"/>
    <xf numFmtId="37" fontId="11" fillId="0" borderId="7" xfId="1" applyNumberFormat="1" applyBorder="1" applyProtection="1"/>
    <xf numFmtId="0" fontId="24" fillId="0" borderId="0" xfId="1" applyFont="1" applyAlignment="1" applyProtection="1">
      <alignment horizontal="center"/>
    </xf>
    <xf numFmtId="0" fontId="11" fillId="9" borderId="8" xfId="1" applyFill="1" applyBorder="1" applyProtection="1"/>
    <xf numFmtId="37" fontId="11" fillId="9" borderId="61" xfId="1" applyNumberFormat="1" applyFill="1" applyBorder="1" applyProtection="1"/>
    <xf numFmtId="0" fontId="11" fillId="9" borderId="60" xfId="1" applyFill="1" applyBorder="1" applyProtection="1"/>
    <xf numFmtId="0" fontId="50" fillId="0" borderId="5" xfId="1" applyFont="1" applyBorder="1" applyProtection="1">
      <protection locked="0"/>
    </xf>
    <xf numFmtId="37" fontId="50" fillId="0" borderId="5" xfId="1" applyNumberFormat="1" applyFont="1" applyBorder="1" applyProtection="1">
      <protection locked="0"/>
    </xf>
    <xf numFmtId="0" fontId="50" fillId="0" borderId="7" xfId="1" applyFont="1" applyBorder="1" applyProtection="1">
      <protection locked="0"/>
    </xf>
    <xf numFmtId="37" fontId="50" fillId="0" borderId="7" xfId="1" applyNumberFormat="1" applyFont="1" applyBorder="1" applyProtection="1">
      <protection locked="0"/>
    </xf>
    <xf numFmtId="0" fontId="0" fillId="0" borderId="0" xfId="0"/>
    <xf numFmtId="0" fontId="7" fillId="0" borderId="19" xfId="0" applyFont="1" applyBorder="1" applyAlignment="1" applyProtection="1">
      <alignment horizontal="center"/>
    </xf>
    <xf numFmtId="0" fontId="23" fillId="0" borderId="0" xfId="0" applyFont="1" applyFill="1" applyAlignment="1" applyProtection="1"/>
    <xf numFmtId="0" fontId="11" fillId="0" borderId="0" xfId="1" applyFont="1" applyAlignment="1" applyProtection="1">
      <alignment horizontal="center"/>
    </xf>
    <xf numFmtId="0" fontId="0" fillId="0" borderId="0" xfId="0"/>
    <xf numFmtId="168" fontId="0" fillId="0" borderId="0" xfId="0" applyNumberFormat="1" applyBorder="1" applyProtection="1"/>
    <xf numFmtId="0" fontId="23" fillId="0" borderId="10" xfId="0" applyFont="1" applyBorder="1" applyAlignment="1" applyProtection="1">
      <alignment horizontal="left"/>
    </xf>
    <xf numFmtId="0" fontId="11" fillId="0" borderId="0" xfId="0" applyFont="1" applyAlignment="1" applyProtection="1">
      <alignment horizontal="center"/>
    </xf>
    <xf numFmtId="0" fontId="11" fillId="0" borderId="4" xfId="0" applyFont="1" applyBorder="1" applyAlignment="1" applyProtection="1">
      <alignment horizontal="center"/>
    </xf>
    <xf numFmtId="0" fontId="11" fillId="0" borderId="217" xfId="1" applyFont="1" applyBorder="1" applyAlignment="1" applyProtection="1">
      <alignment horizontal="centerContinuous"/>
    </xf>
    <xf numFmtId="0" fontId="7" fillId="0" borderId="4" xfId="0" applyFont="1" applyFill="1" applyBorder="1" applyProtection="1"/>
    <xf numFmtId="0" fontId="11" fillId="0" borderId="30" xfId="0" applyFont="1" applyFill="1" applyBorder="1" applyProtection="1"/>
    <xf numFmtId="0" fontId="11" fillId="0" borderId="5" xfId="1" applyBorder="1" applyAlignment="1"/>
    <xf numFmtId="0" fontId="11" fillId="0" borderId="0" xfId="1" applyAlignment="1"/>
    <xf numFmtId="0" fontId="11" fillId="0" borderId="0" xfId="0" applyFont="1" applyAlignment="1">
      <alignment horizontal="left"/>
    </xf>
    <xf numFmtId="0" fontId="11" fillId="0" borderId="4" xfId="1" applyFont="1" applyBorder="1" applyAlignment="1" applyProtection="1">
      <alignment horizontal="left"/>
    </xf>
    <xf numFmtId="0" fontId="11" fillId="0" borderId="41" xfId="0" applyFont="1" applyBorder="1" applyAlignment="1" applyProtection="1">
      <alignment horizontal="center"/>
    </xf>
    <xf numFmtId="0" fontId="11" fillId="0" borderId="5" xfId="1" applyBorder="1" applyAlignment="1"/>
    <xf numFmtId="0" fontId="11" fillId="0" borderId="0" xfId="1" applyAlignment="1"/>
    <xf numFmtId="0" fontId="11" fillId="0" borderId="0" xfId="1" applyFont="1" applyAlignment="1" applyProtection="1">
      <alignment horizontal="center"/>
    </xf>
    <xf numFmtId="0" fontId="11" fillId="0" borderId="0" xfId="1" applyFont="1" applyAlignment="1">
      <alignment vertical="top"/>
    </xf>
    <xf numFmtId="0" fontId="11" fillId="0" borderId="0" xfId="1" applyAlignment="1">
      <alignment vertical="top"/>
    </xf>
    <xf numFmtId="0" fontId="11" fillId="0" borderId="5" xfId="1" applyBorder="1" applyAlignment="1">
      <alignment vertical="top"/>
    </xf>
    <xf numFmtId="0" fontId="11" fillId="0" borderId="0" xfId="1" applyBorder="1" applyAlignment="1">
      <alignment vertical="top"/>
    </xf>
    <xf numFmtId="0" fontId="11" fillId="0" borderId="0" xfId="1" applyFont="1" applyBorder="1" applyAlignment="1">
      <alignment vertical="top"/>
    </xf>
    <xf numFmtId="0" fontId="11" fillId="0" borderId="5" xfId="1" applyFont="1" applyBorder="1" applyAlignment="1">
      <alignment vertical="top"/>
    </xf>
    <xf numFmtId="0" fontId="11" fillId="0" borderId="8" xfId="1" applyFont="1" applyFill="1" applyBorder="1" applyProtection="1"/>
    <xf numFmtId="0" fontId="11" fillId="0" borderId="2" xfId="1" applyFont="1" applyFill="1" applyBorder="1" applyProtection="1"/>
    <xf numFmtId="0" fontId="11" fillId="0" borderId="24" xfId="1" applyFont="1" applyFill="1" applyBorder="1" applyProtection="1"/>
    <xf numFmtId="0" fontId="11" fillId="0" borderId="13" xfId="1" applyFont="1" applyFill="1" applyBorder="1" applyProtection="1"/>
    <xf numFmtId="0" fontId="11" fillId="0" borderId="14" xfId="1" applyFont="1" applyFill="1" applyBorder="1" applyProtection="1"/>
    <xf numFmtId="0" fontId="11" fillId="0" borderId="4" xfId="1" applyFont="1" applyFill="1" applyBorder="1" applyProtection="1"/>
    <xf numFmtId="0" fontId="11" fillId="0" borderId="0" xfId="1" applyFont="1" applyFill="1" applyProtection="1"/>
    <xf numFmtId="0" fontId="11" fillId="0" borderId="19" xfId="1" applyFont="1" applyFill="1" applyBorder="1" applyProtection="1"/>
    <xf numFmtId="0" fontId="11" fillId="0" borderId="15" xfId="1" applyFont="1" applyFill="1" applyBorder="1" applyProtection="1"/>
    <xf numFmtId="0" fontId="11" fillId="0" borderId="16" xfId="1" applyFont="1" applyFill="1" applyBorder="1" applyProtection="1"/>
    <xf numFmtId="0" fontId="11" fillId="0" borderId="9" xfId="1" applyFont="1" applyFill="1" applyBorder="1" applyProtection="1"/>
    <xf numFmtId="0" fontId="11" fillId="0" borderId="10" xfId="1" applyFont="1" applyFill="1" applyBorder="1" applyProtection="1"/>
    <xf numFmtId="0" fontId="11" fillId="0" borderId="21" xfId="1" applyFont="1" applyFill="1" applyBorder="1" applyProtection="1"/>
    <xf numFmtId="164" fontId="11" fillId="0" borderId="17" xfId="1" applyNumberFormat="1" applyFont="1" applyFill="1" applyBorder="1" applyAlignment="1" applyProtection="1">
      <alignment horizontal="center"/>
    </xf>
    <xf numFmtId="0" fontId="11" fillId="0" borderId="22" xfId="1" applyFont="1" applyFill="1" applyBorder="1" applyProtection="1"/>
    <xf numFmtId="0" fontId="11" fillId="24" borderId="26" xfId="0" applyFont="1" applyFill="1" applyBorder="1" applyProtection="1"/>
    <xf numFmtId="0" fontId="11" fillId="24" borderId="10" xfId="0" applyFont="1" applyFill="1" applyBorder="1" applyProtection="1"/>
    <xf numFmtId="0" fontId="11" fillId="24" borderId="21" xfId="0" applyFont="1" applyFill="1" applyBorder="1" applyProtection="1"/>
    <xf numFmtId="0" fontId="11" fillId="24" borderId="22" xfId="0" applyFont="1" applyFill="1" applyBorder="1" applyProtection="1"/>
    <xf numFmtId="0" fontId="11" fillId="0" borderId="39" xfId="1" applyFont="1" applyBorder="1" applyAlignment="1" applyProtection="1">
      <alignment horizontal="center"/>
    </xf>
    <xf numFmtId="0" fontId="11" fillId="0" borderId="220" xfId="1" applyFont="1" applyBorder="1" applyAlignment="1" applyProtection="1">
      <alignment horizontal="center"/>
    </xf>
    <xf numFmtId="0" fontId="11" fillId="0" borderId="218" xfId="1" applyFont="1" applyBorder="1" applyAlignment="1" applyProtection="1">
      <alignment horizontal="centerContinuous"/>
    </xf>
    <xf numFmtId="0" fontId="0" fillId="0" borderId="0" xfId="0" applyFill="1" applyProtection="1"/>
    <xf numFmtId="0" fontId="11" fillId="0" borderId="127" xfId="0" applyFont="1" applyBorder="1" applyAlignment="1" applyProtection="1">
      <alignment horizontal="center"/>
    </xf>
    <xf numFmtId="0" fontId="11" fillId="0" borderId="222" xfId="0" applyFont="1" applyBorder="1" applyProtection="1"/>
    <xf numFmtId="0" fontId="11" fillId="0" borderId="115" xfId="0" applyFont="1" applyBorder="1" applyAlignment="1" applyProtection="1"/>
    <xf numFmtId="0" fontId="11" fillId="0" borderId="5" xfId="1" applyBorder="1" applyAlignment="1"/>
    <xf numFmtId="0" fontId="11" fillId="0" borderId="41" xfId="1" applyFont="1" applyFill="1" applyBorder="1" applyAlignment="1" applyProtection="1">
      <alignment horizontal="centerContinuous"/>
    </xf>
    <xf numFmtId="0" fontId="11" fillId="0" borderId="42" xfId="1" applyFont="1" applyFill="1" applyBorder="1" applyAlignment="1" applyProtection="1">
      <alignment horizontal="centerContinuous"/>
    </xf>
    <xf numFmtId="0" fontId="11" fillId="0" borderId="39" xfId="1" applyFont="1" applyFill="1" applyBorder="1" applyAlignment="1" applyProtection="1">
      <alignment horizontal="centerContinuous"/>
    </xf>
    <xf numFmtId="0" fontId="11" fillId="0" borderId="5" xfId="1" applyFont="1" applyFill="1" applyBorder="1" applyProtection="1"/>
    <xf numFmtId="0" fontId="11" fillId="0" borderId="11" xfId="1" applyFont="1" applyFill="1" applyBorder="1" applyProtection="1"/>
    <xf numFmtId="0" fontId="8" fillId="0" borderId="10" xfId="1" applyFont="1" applyFill="1" applyBorder="1" applyProtection="1">
      <protection locked="0"/>
    </xf>
    <xf numFmtId="0" fontId="8" fillId="0" borderId="11" xfId="1" applyFont="1" applyFill="1" applyBorder="1" applyProtection="1">
      <protection locked="0"/>
    </xf>
    <xf numFmtId="37" fontId="8" fillId="0" borderId="10" xfId="1" applyNumberFormat="1" applyFont="1" applyFill="1" applyBorder="1" applyProtection="1">
      <protection locked="0"/>
    </xf>
    <xf numFmtId="0" fontId="11" fillId="0" borderId="6" xfId="1" applyFont="1" applyFill="1" applyBorder="1" applyProtection="1"/>
    <xf numFmtId="0" fontId="11" fillId="0" borderId="1" xfId="1" applyFont="1" applyFill="1" applyBorder="1" applyProtection="1"/>
    <xf numFmtId="0" fontId="11" fillId="0" borderId="7" xfId="1" applyFont="1" applyFill="1" applyBorder="1" applyProtection="1"/>
    <xf numFmtId="0" fontId="54" fillId="0" borderId="0" xfId="1" applyFont="1" applyFill="1" applyAlignment="1" applyProtection="1"/>
    <xf numFmtId="0" fontId="54" fillId="0" borderId="5" xfId="1" applyFont="1" applyFill="1" applyBorder="1" applyAlignment="1" applyProtection="1"/>
    <xf numFmtId="39" fontId="11" fillId="0" borderId="5" xfId="1" applyNumberFormat="1" applyFont="1" applyBorder="1" applyAlignment="1" applyProtection="1">
      <alignment horizontal="centerContinuous"/>
    </xf>
    <xf numFmtId="0" fontId="7" fillId="0" borderId="0" xfId="1" applyFont="1" applyFill="1" applyAlignment="1" applyProtection="1">
      <alignment horizontal="centerContinuous"/>
    </xf>
    <xf numFmtId="0" fontId="7" fillId="0" borderId="0" xfId="1" applyFont="1" applyBorder="1" applyAlignment="1" applyProtection="1">
      <alignment vertical="top"/>
    </xf>
    <xf numFmtId="0" fontId="7" fillId="0" borderId="5" xfId="1" applyFont="1" applyBorder="1" applyAlignment="1" applyProtection="1">
      <alignment vertical="top"/>
    </xf>
    <xf numFmtId="0" fontId="11" fillId="0" borderId="0" xfId="1" applyFont="1" applyAlignment="1" applyProtection="1"/>
    <xf numFmtId="0" fontId="11" fillId="0" borderId="5" xfId="1" applyFont="1" applyBorder="1" applyAlignment="1" applyProtection="1"/>
    <xf numFmtId="49" fontId="11" fillId="0" borderId="15" xfId="1" applyNumberFormat="1" applyFont="1" applyFill="1" applyBorder="1" applyAlignment="1" applyProtection="1">
      <alignment horizontal="center"/>
    </xf>
    <xf numFmtId="0" fontId="0" fillId="0" borderId="0" xfId="0"/>
    <xf numFmtId="0" fontId="59" fillId="0" borderId="21" xfId="1" applyFont="1" applyBorder="1" applyAlignment="1">
      <alignment horizontal="center" wrapText="1"/>
    </xf>
    <xf numFmtId="0" fontId="7" fillId="0" borderId="4" xfId="1" applyFont="1" applyBorder="1" applyAlignment="1" applyProtection="1"/>
    <xf numFmtId="0" fontId="11" fillId="0" borderId="4" xfId="1" applyBorder="1" applyAlignment="1"/>
    <xf numFmtId="0" fontId="11" fillId="0" borderId="9" xfId="1" applyBorder="1" applyAlignment="1"/>
    <xf numFmtId="0" fontId="7" fillId="0" borderId="0" xfId="1" applyFont="1" applyBorder="1" applyAlignment="1" applyProtection="1"/>
    <xf numFmtId="0" fontId="11" fillId="0" borderId="161" xfId="1" applyFont="1" applyBorder="1" applyAlignment="1" applyProtection="1">
      <alignment horizontal="center"/>
    </xf>
    <xf numFmtId="0" fontId="23" fillId="0" borderId="4" xfId="1" applyFont="1" applyFill="1" applyBorder="1" applyProtection="1"/>
    <xf numFmtId="0" fontId="17" fillId="0" borderId="19" xfId="0" applyFont="1" applyBorder="1" applyAlignment="1" applyProtection="1">
      <alignment horizontal="left"/>
    </xf>
    <xf numFmtId="37" fontId="0" fillId="0" borderId="41" xfId="0" applyNumberFormat="1" applyBorder="1" applyProtection="1"/>
    <xf numFmtId="37" fontId="11" fillId="0" borderId="0" xfId="0" applyNumberFormat="1" applyFont="1"/>
    <xf numFmtId="5" fontId="11" fillId="0" borderId="0" xfId="0" applyNumberFormat="1" applyFont="1"/>
    <xf numFmtId="0" fontId="11" fillId="0" borderId="0" xfId="0" applyFont="1" applyAlignment="1" applyProtection="1">
      <alignment horizontal="left"/>
    </xf>
    <xf numFmtId="0" fontId="11" fillId="0" borderId="0" xfId="1" applyFont="1" applyAlignment="1" applyProtection="1">
      <alignment horizontal="center"/>
    </xf>
    <xf numFmtId="0" fontId="12" fillId="0" borderId="0" xfId="0" applyFont="1" applyAlignment="1" applyProtection="1">
      <alignment horizontal="center"/>
    </xf>
    <xf numFmtId="0" fontId="7" fillId="0" borderId="0" xfId="1" applyFont="1" applyFill="1" applyBorder="1" applyAlignment="1">
      <alignment horizontal="left"/>
    </xf>
    <xf numFmtId="37" fontId="11" fillId="0" borderId="0" xfId="0" applyNumberFormat="1" applyFont="1" applyFill="1" applyProtection="1"/>
    <xf numFmtId="0" fontId="12" fillId="0" borderId="0" xfId="0" applyFont="1" applyFill="1" applyProtection="1"/>
    <xf numFmtId="0" fontId="7" fillId="0" borderId="0" xfId="1" applyFont="1" applyFill="1" applyBorder="1" applyAlignment="1" applyProtection="1">
      <alignment horizontal="left"/>
    </xf>
    <xf numFmtId="37" fontId="11" fillId="0" borderId="0" xfId="0" applyNumberFormat="1" applyFont="1" applyFill="1"/>
    <xf numFmtId="165" fontId="11" fillId="0" borderId="15" xfId="1" applyNumberFormat="1" applyFont="1" applyFill="1" applyBorder="1" applyAlignment="1" applyProtection="1">
      <alignment horizontal="center"/>
    </xf>
    <xf numFmtId="165" fontId="11" fillId="0" borderId="4" xfId="1" applyNumberFormat="1" applyFont="1" applyFill="1" applyBorder="1" applyAlignment="1" applyProtection="1">
      <alignment horizontal="center"/>
    </xf>
    <xf numFmtId="0" fontId="11" fillId="0" borderId="25" xfId="1" applyFont="1" applyFill="1" applyBorder="1" applyProtection="1"/>
    <xf numFmtId="0" fontId="11" fillId="0" borderId="0" xfId="1" applyFont="1" applyFill="1" applyAlignment="1" applyProtection="1">
      <alignment horizontal="center"/>
    </xf>
    <xf numFmtId="0" fontId="11" fillId="0" borderId="4" xfId="1" applyFont="1" applyFill="1" applyBorder="1" applyAlignment="1" applyProtection="1">
      <alignment horizontal="left"/>
    </xf>
    <xf numFmtId="0" fontId="11" fillId="0" borderId="30" xfId="1" applyFont="1" applyFill="1" applyBorder="1" applyProtection="1"/>
    <xf numFmtId="0" fontId="11" fillId="0" borderId="4" xfId="1" applyFont="1" applyFill="1" applyBorder="1" applyAlignment="1" applyProtection="1">
      <alignment horizontal="center"/>
    </xf>
    <xf numFmtId="165" fontId="11" fillId="0" borderId="6" xfId="1" applyNumberFormat="1" applyFont="1" applyFill="1" applyBorder="1" applyAlignment="1" applyProtection="1">
      <alignment horizontal="center"/>
    </xf>
    <xf numFmtId="0" fontId="11" fillId="0" borderId="0" xfId="1" applyFont="1" applyFill="1" applyAlignment="1" applyProtection="1">
      <alignment horizontal="centerContinuous"/>
    </xf>
    <xf numFmtId="165" fontId="52" fillId="0" borderId="4" xfId="1" applyNumberFormat="1" applyFont="1" applyFill="1" applyBorder="1" applyAlignment="1" applyProtection="1">
      <alignment horizontal="center"/>
    </xf>
    <xf numFmtId="165" fontId="11" fillId="0" borderId="0" xfId="1" applyNumberFormat="1" applyFont="1" applyFill="1" applyAlignment="1" applyProtection="1">
      <alignment horizontal="center"/>
    </xf>
    <xf numFmtId="0" fontId="14" fillId="0" borderId="5" xfId="1" applyFont="1" applyFill="1" applyBorder="1" applyProtection="1"/>
    <xf numFmtId="0" fontId="11" fillId="0" borderId="5" xfId="1" applyFont="1" applyFill="1" applyBorder="1" applyAlignment="1" applyProtection="1">
      <alignment horizontal="center"/>
    </xf>
    <xf numFmtId="0" fontId="11" fillId="0" borderId="9" xfId="1" applyFont="1" applyFill="1" applyBorder="1" applyAlignment="1" applyProtection="1">
      <alignment horizontal="centerContinuous"/>
    </xf>
    <xf numFmtId="0" fontId="11" fillId="0" borderId="4" xfId="1" applyFont="1" applyFill="1" applyBorder="1" applyAlignment="1" applyProtection="1">
      <alignment horizontal="centerContinuous"/>
    </xf>
    <xf numFmtId="17" fontId="11" fillId="0" borderId="0" xfId="1" applyNumberFormat="1" applyFont="1" applyAlignment="1" applyProtection="1">
      <alignment horizontal="center"/>
    </xf>
    <xf numFmtId="5" fontId="11" fillId="0" borderId="132" xfId="1" applyNumberFormat="1" applyFont="1" applyFill="1" applyBorder="1" applyProtection="1"/>
    <xf numFmtId="0" fontId="7" fillId="0" borderId="21" xfId="1" applyFont="1" applyFill="1" applyBorder="1" applyAlignment="1">
      <alignment horizontal="center" wrapText="1"/>
    </xf>
    <xf numFmtId="0" fontId="7" fillId="0" borderId="38" xfId="1" applyFont="1" applyFill="1" applyBorder="1"/>
    <xf numFmtId="5" fontId="7" fillId="0" borderId="38" xfId="1" applyNumberFormat="1" applyFont="1" applyFill="1" applyBorder="1" applyProtection="1"/>
    <xf numFmtId="5" fontId="7" fillId="0" borderId="37" xfId="1" applyNumberFormat="1" applyFont="1" applyFill="1" applyBorder="1" applyProtection="1"/>
    <xf numFmtId="0" fontId="7" fillId="0" borderId="223" xfId="1" applyFont="1" applyFill="1" applyBorder="1"/>
    <xf numFmtId="37" fontId="7" fillId="0" borderId="205" xfId="1" applyNumberFormat="1" applyFont="1" applyFill="1" applyBorder="1" applyProtection="1"/>
    <xf numFmtId="0" fontId="7" fillId="0" borderId="20" xfId="1" applyFont="1" applyFill="1" applyBorder="1" applyProtection="1"/>
    <xf numFmtId="0" fontId="7" fillId="0" borderId="21" xfId="1" applyFont="1" applyFill="1" applyBorder="1" applyAlignment="1" applyProtection="1">
      <alignment horizontal="center"/>
    </xf>
    <xf numFmtId="37" fontId="7" fillId="0" borderId="20" xfId="1" applyNumberFormat="1" applyFont="1" applyFill="1" applyBorder="1" applyAlignment="1" applyProtection="1"/>
    <xf numFmtId="37" fontId="7" fillId="0" borderId="26" xfId="1" applyNumberFormat="1" applyFont="1" applyFill="1" applyBorder="1" applyAlignment="1" applyProtection="1"/>
    <xf numFmtId="37" fontId="7" fillId="0" borderId="10" xfId="1" applyNumberFormat="1" applyFont="1" applyFill="1" applyBorder="1" applyAlignment="1" applyProtection="1"/>
    <xf numFmtId="37" fontId="7" fillId="0" borderId="17" xfId="1" applyNumberFormat="1" applyFont="1" applyFill="1" applyBorder="1" applyProtection="1"/>
    <xf numFmtId="0" fontId="7" fillId="0" borderId="22" xfId="1" applyFont="1" applyFill="1" applyBorder="1" applyProtection="1"/>
    <xf numFmtId="49" fontId="7" fillId="0" borderId="20" xfId="1" applyNumberFormat="1" applyFont="1" applyFill="1" applyBorder="1" applyAlignment="1" applyProtection="1">
      <alignment horizontal="center"/>
    </xf>
    <xf numFmtId="0" fontId="7" fillId="0" borderId="21" xfId="1" applyFont="1" applyFill="1" applyBorder="1" applyProtection="1"/>
    <xf numFmtId="37" fontId="7" fillId="0" borderId="9" xfId="1" applyNumberFormat="1" applyFont="1" applyFill="1" applyBorder="1" applyAlignment="1" applyProtection="1"/>
    <xf numFmtId="0" fontId="51" fillId="0" borderId="10" xfId="1" applyFont="1" applyFill="1" applyBorder="1" applyAlignment="1" applyProtection="1">
      <alignment horizontal="left"/>
    </xf>
    <xf numFmtId="0" fontId="27" fillId="0" borderId="0" xfId="1" applyFont="1" applyFill="1" applyAlignment="1" applyProtection="1">
      <alignment horizontal="left"/>
    </xf>
    <xf numFmtId="0" fontId="27" fillId="0" borderId="0" xfId="1" applyFont="1" applyFill="1" applyAlignment="1" applyProtection="1">
      <alignment horizontal="centerContinuous"/>
    </xf>
    <xf numFmtId="0" fontId="27" fillId="0" borderId="10" xfId="1" applyFont="1" applyFill="1" applyBorder="1" applyAlignment="1" applyProtection="1">
      <alignment horizontal="left"/>
    </xf>
    <xf numFmtId="0" fontId="27" fillId="0" borderId="10" xfId="1" applyFont="1" applyFill="1" applyBorder="1" applyAlignment="1" applyProtection="1">
      <alignment horizontal="centerContinuous"/>
    </xf>
    <xf numFmtId="0" fontId="7" fillId="0" borderId="0" xfId="1" applyFont="1" applyFill="1" applyProtection="1"/>
    <xf numFmtId="37" fontId="7" fillId="0" borderId="10" xfId="1" applyNumberFormat="1" applyFont="1" applyFill="1" applyBorder="1" applyProtection="1"/>
    <xf numFmtId="0" fontId="23" fillId="0" borderId="0" xfId="1" applyFont="1" applyFill="1" applyProtection="1"/>
    <xf numFmtId="0" fontId="23" fillId="0" borderId="5" xfId="1" applyFont="1" applyFill="1" applyBorder="1" applyProtection="1"/>
    <xf numFmtId="0" fontId="11" fillId="0" borderId="43" xfId="1" applyFont="1" applyFill="1" applyBorder="1" applyAlignment="1" applyProtection="1">
      <alignment horizontal="center"/>
    </xf>
    <xf numFmtId="0" fontId="11" fillId="0" borderId="44" xfId="1" applyFont="1" applyFill="1" applyBorder="1" applyProtection="1"/>
    <xf numFmtId="0" fontId="11" fillId="0" borderId="45" xfId="1" applyFont="1" applyFill="1" applyBorder="1" applyProtection="1"/>
    <xf numFmtId="37" fontId="11" fillId="0" borderId="46" xfId="1" applyNumberFormat="1" applyFont="1" applyFill="1" applyBorder="1" applyProtection="1"/>
    <xf numFmtId="37" fontId="11" fillId="0" borderId="39" xfId="1" applyNumberFormat="1" applyFont="1" applyFill="1" applyBorder="1" applyProtection="1"/>
    <xf numFmtId="37" fontId="11" fillId="0" borderId="43" xfId="1" applyNumberFormat="1" applyFont="1" applyFill="1" applyBorder="1" applyProtection="1"/>
    <xf numFmtId="37" fontId="11" fillId="0" borderId="45" xfId="1" applyNumberFormat="1" applyFont="1" applyFill="1" applyBorder="1" applyProtection="1"/>
    <xf numFmtId="177" fontId="11" fillId="0" borderId="172" xfId="1" applyNumberFormat="1" applyFont="1" applyFill="1" applyBorder="1" applyAlignment="1" applyProtection="1">
      <alignment horizontal="center"/>
    </xf>
    <xf numFmtId="0" fontId="11" fillId="0" borderId="174" xfId="1" applyFont="1" applyFill="1" applyBorder="1" applyAlignment="1" applyProtection="1">
      <alignment horizontal="center"/>
    </xf>
    <xf numFmtId="0" fontId="11" fillId="0" borderId="172" xfId="1" applyFont="1" applyFill="1" applyBorder="1" applyProtection="1"/>
    <xf numFmtId="37" fontId="11" fillId="0" borderId="44" xfId="1" applyNumberFormat="1" applyFont="1" applyFill="1" applyBorder="1" applyProtection="1"/>
    <xf numFmtId="37" fontId="11" fillId="0" borderId="42" xfId="1" applyNumberFormat="1" applyFont="1" applyFill="1" applyBorder="1" applyProtection="1"/>
    <xf numFmtId="37" fontId="11" fillId="0" borderId="207" xfId="1" applyNumberFormat="1" applyFont="1" applyFill="1" applyBorder="1" applyProtection="1"/>
    <xf numFmtId="37" fontId="11" fillId="0" borderId="180" xfId="1" applyNumberFormat="1" applyFont="1" applyFill="1" applyBorder="1" applyProtection="1"/>
    <xf numFmtId="0" fontId="11" fillId="0" borderId="48" xfId="1" applyFont="1" applyFill="1" applyBorder="1" applyProtection="1"/>
    <xf numFmtId="0" fontId="11" fillId="0" borderId="31" xfId="1" applyFont="1" applyFill="1" applyBorder="1" applyProtection="1"/>
    <xf numFmtId="0" fontId="11" fillId="0" borderId="36" xfId="1" applyFont="1" applyFill="1" applyBorder="1" applyProtection="1"/>
    <xf numFmtId="177" fontId="11" fillId="0" borderId="26" xfId="1" applyNumberFormat="1" applyFont="1" applyFill="1" applyBorder="1" applyAlignment="1" applyProtection="1">
      <alignment horizontal="center"/>
    </xf>
    <xf numFmtId="0" fontId="11" fillId="0" borderId="26" xfId="1" applyFont="1" applyFill="1" applyBorder="1" applyProtection="1"/>
    <xf numFmtId="37" fontId="11" fillId="0" borderId="51" xfId="1" applyNumberFormat="1" applyFont="1" applyFill="1" applyBorder="1" applyProtection="1"/>
    <xf numFmtId="0" fontId="11" fillId="0" borderId="42" xfId="1" applyFont="1" applyFill="1" applyBorder="1" applyProtection="1"/>
    <xf numFmtId="0" fontId="11" fillId="0" borderId="51" xfId="1" applyFont="1" applyFill="1" applyBorder="1" applyAlignment="1" applyProtection="1">
      <alignment horizontal="center"/>
    </xf>
    <xf numFmtId="49" fontId="11" fillId="0" borderId="26" xfId="1" applyNumberFormat="1" applyFont="1" applyFill="1" applyBorder="1" applyAlignment="1" applyProtection="1">
      <alignment horizontal="center"/>
    </xf>
    <xf numFmtId="37" fontId="11" fillId="0" borderId="171" xfId="1" applyNumberFormat="1" applyFont="1" applyFill="1" applyBorder="1" applyProtection="1"/>
    <xf numFmtId="37" fontId="11" fillId="0" borderId="208" xfId="1" applyNumberFormat="1" applyFont="1" applyFill="1" applyBorder="1" applyProtection="1"/>
    <xf numFmtId="0" fontId="11" fillId="0" borderId="42" xfId="1" applyFont="1" applyFill="1" applyBorder="1" applyAlignment="1" applyProtection="1">
      <alignment horizontal="center"/>
    </xf>
    <xf numFmtId="49" fontId="11" fillId="0" borderId="42" xfId="1" applyNumberFormat="1" applyFont="1" applyFill="1" applyBorder="1" applyAlignment="1" applyProtection="1">
      <alignment horizontal="center"/>
    </xf>
    <xf numFmtId="177" fontId="11" fillId="0" borderId="171" xfId="1" applyNumberFormat="1" applyFont="1" applyFill="1" applyBorder="1" applyAlignment="1" applyProtection="1">
      <alignment horizontal="center"/>
    </xf>
    <xf numFmtId="37" fontId="11" fillId="0" borderId="205" xfId="1" applyNumberFormat="1" applyFont="1" applyFill="1" applyBorder="1" applyProtection="1"/>
    <xf numFmtId="0" fontId="12" fillId="0" borderId="0" xfId="1" applyFont="1" applyFill="1" applyProtection="1"/>
    <xf numFmtId="0" fontId="12" fillId="0" borderId="0" xfId="1" applyFont="1" applyFill="1" applyAlignment="1" applyProtection="1">
      <alignment horizontal="right"/>
    </xf>
    <xf numFmtId="0" fontId="11" fillId="0" borderId="42" xfId="1" applyFont="1" applyFill="1" applyBorder="1" applyAlignment="1" applyProtection="1">
      <alignment vertical="top"/>
    </xf>
    <xf numFmtId="0" fontId="11" fillId="0" borderId="42" xfId="1" applyFont="1" applyFill="1" applyBorder="1" applyAlignment="1" applyProtection="1">
      <alignment wrapText="1"/>
    </xf>
    <xf numFmtId="37" fontId="11" fillId="9" borderId="19" xfId="1" applyNumberFormat="1" applyFont="1" applyFill="1" applyBorder="1" applyProtection="1"/>
    <xf numFmtId="0" fontId="11" fillId="9" borderId="225" xfId="1" applyFont="1" applyFill="1" applyBorder="1" applyProtection="1"/>
    <xf numFmtId="0" fontId="11" fillId="0" borderId="32" xfId="1" applyFont="1" applyFill="1" applyBorder="1" applyProtection="1"/>
    <xf numFmtId="37" fontId="11" fillId="0" borderId="32" xfId="1" applyNumberFormat="1" applyFont="1" applyFill="1" applyBorder="1" applyProtection="1"/>
    <xf numFmtId="0" fontId="11" fillId="0" borderId="53" xfId="1" applyFont="1" applyFill="1" applyBorder="1" applyProtection="1"/>
    <xf numFmtId="0" fontId="11" fillId="0" borderId="20" xfId="1" applyFont="1" applyFill="1" applyBorder="1" applyAlignment="1">
      <alignment vertical="top"/>
    </xf>
    <xf numFmtId="0" fontId="11" fillId="0" borderId="17" xfId="1" applyFont="1" applyFill="1" applyBorder="1" applyAlignment="1">
      <alignment wrapText="1"/>
    </xf>
    <xf numFmtId="37" fontId="8" fillId="0" borderId="17" xfId="1" applyNumberFormat="1" applyFont="1" applyFill="1" applyBorder="1" applyProtection="1">
      <protection locked="0"/>
    </xf>
    <xf numFmtId="0" fontId="11" fillId="0" borderId="46" xfId="1" applyFont="1" applyFill="1" applyBorder="1"/>
    <xf numFmtId="0" fontId="11" fillId="0" borderId="28" xfId="1" applyFont="1" applyFill="1" applyBorder="1" applyAlignment="1">
      <alignment horizontal="center"/>
    </xf>
    <xf numFmtId="0" fontId="11" fillId="0" borderId="15" xfId="1" applyFont="1" applyFill="1" applyBorder="1" applyAlignment="1">
      <alignment horizontal="center"/>
    </xf>
    <xf numFmtId="0" fontId="11" fillId="0" borderId="17" xfId="1" applyFont="1" applyFill="1" applyBorder="1" applyAlignment="1">
      <alignment horizontal="center"/>
    </xf>
    <xf numFmtId="0" fontId="11" fillId="0" borderId="0" xfId="1" applyFont="1" applyFill="1" applyAlignment="1">
      <alignment horizontal="centerContinuous"/>
    </xf>
    <xf numFmtId="0" fontId="11" fillId="0" borderId="0" xfId="1" applyFont="1" applyFill="1" applyBorder="1" applyProtection="1"/>
    <xf numFmtId="0" fontId="11" fillId="0" borderId="0" xfId="1" applyFont="1" applyFill="1" applyAlignment="1" applyProtection="1">
      <alignment horizontal="left"/>
    </xf>
    <xf numFmtId="0" fontId="11" fillId="0" borderId="4" xfId="1" applyFont="1" applyFill="1" applyBorder="1"/>
    <xf numFmtId="0" fontId="11" fillId="0" borderId="9" xfId="1" applyFont="1" applyFill="1" applyBorder="1"/>
    <xf numFmtId="0" fontId="11" fillId="0" borderId="0" xfId="1" applyFont="1" applyFill="1" applyAlignment="1">
      <alignment horizontal="left"/>
    </xf>
    <xf numFmtId="0" fontId="11" fillId="0" borderId="5" xfId="1" applyFont="1" applyFill="1" applyBorder="1"/>
    <xf numFmtId="0" fontId="11" fillId="0" borderId="32" xfId="1" applyFont="1" applyFill="1" applyBorder="1" applyAlignment="1">
      <alignment horizontal="center"/>
    </xf>
    <xf numFmtId="0" fontId="11" fillId="0" borderId="19" xfId="1" applyFont="1" applyFill="1" applyBorder="1" applyAlignment="1">
      <alignment horizontal="center"/>
    </xf>
    <xf numFmtId="0" fontId="11" fillId="0" borderId="21" xfId="1" applyFont="1" applyFill="1" applyBorder="1" applyAlignment="1">
      <alignment horizontal="centerContinuous"/>
    </xf>
    <xf numFmtId="0" fontId="11" fillId="0" borderId="19" xfId="1" applyFont="1" applyFill="1" applyBorder="1"/>
    <xf numFmtId="0" fontId="11" fillId="0" borderId="0" xfId="1" applyFont="1" applyFill="1" applyAlignment="1"/>
    <xf numFmtId="0" fontId="14" fillId="0" borderId="0" xfId="1" applyFont="1" applyBorder="1"/>
    <xf numFmtId="0" fontId="11" fillId="0" borderId="0" xfId="1" applyFont="1" applyBorder="1" applyAlignment="1">
      <alignment horizontal="left"/>
    </xf>
    <xf numFmtId="0" fontId="26" fillId="0" borderId="4" xfId="0" applyFont="1" applyFill="1" applyBorder="1" applyProtection="1"/>
    <xf numFmtId="0" fontId="26" fillId="0" borderId="0" xfId="0" applyFont="1" applyFill="1" applyProtection="1"/>
    <xf numFmtId="0" fontId="7" fillId="0" borderId="45" xfId="0" applyFont="1" applyFill="1" applyBorder="1" applyProtection="1"/>
    <xf numFmtId="0" fontId="7" fillId="0" borderId="44" xfId="0" applyFont="1" applyFill="1" applyBorder="1" applyProtection="1"/>
    <xf numFmtId="5" fontId="7" fillId="0" borderId="44" xfId="0" applyNumberFormat="1" applyFont="1" applyFill="1" applyBorder="1" applyProtection="1"/>
    <xf numFmtId="5" fontId="7" fillId="0" borderId="51" xfId="0" applyNumberFormat="1" applyFont="1" applyFill="1" applyBorder="1" applyProtection="1"/>
    <xf numFmtId="37" fontId="7" fillId="0" borderId="41" xfId="0" applyNumberFormat="1" applyFont="1" applyFill="1" applyBorder="1" applyProtection="1"/>
    <xf numFmtId="37" fontId="7" fillId="0" borderId="44" xfId="0" applyNumberFormat="1" applyFont="1" applyFill="1" applyBorder="1" applyProtection="1"/>
    <xf numFmtId="37" fontId="7" fillId="0" borderId="51" xfId="0" applyNumberFormat="1" applyFont="1" applyFill="1" applyBorder="1" applyProtection="1"/>
    <xf numFmtId="0" fontId="16" fillId="0" borderId="0" xfId="0" applyFont="1" applyFill="1" applyProtection="1"/>
    <xf numFmtId="0" fontId="7" fillId="0" borderId="226" xfId="0" applyFont="1" applyBorder="1" applyProtection="1"/>
    <xf numFmtId="37" fontId="7" fillId="22" borderId="42" xfId="0" applyNumberFormat="1" applyFont="1" applyFill="1" applyBorder="1" applyProtection="1"/>
    <xf numFmtId="37" fontId="7" fillId="0" borderId="205" xfId="0" applyNumberFormat="1" applyFont="1" applyBorder="1" applyProtection="1"/>
    <xf numFmtId="5" fontId="7" fillId="0" borderId="205" xfId="0" applyNumberFormat="1" applyFont="1" applyBorder="1" applyProtection="1"/>
    <xf numFmtId="0" fontId="11" fillId="0" borderId="41" xfId="0" applyFont="1" applyFill="1" applyBorder="1" applyAlignment="1" applyProtection="1">
      <alignment horizontal="centerContinuous"/>
    </xf>
    <xf numFmtId="0" fontId="11" fillId="0" borderId="42" xfId="0" applyFont="1" applyFill="1" applyBorder="1" applyAlignment="1" applyProtection="1">
      <alignment horizontal="centerContinuous"/>
    </xf>
    <xf numFmtId="0" fontId="11" fillId="0" borderId="39" xfId="0" applyFont="1" applyFill="1" applyBorder="1" applyAlignment="1" applyProtection="1">
      <alignment horizontal="centerContinuous"/>
    </xf>
    <xf numFmtId="0" fontId="23" fillId="0" borderId="31" xfId="0" applyFont="1" applyFill="1" applyBorder="1" applyAlignment="1" applyProtection="1"/>
    <xf numFmtId="0" fontId="23" fillId="0" borderId="31" xfId="0" applyFont="1" applyFill="1" applyBorder="1" applyAlignment="1" applyProtection="1">
      <alignment wrapText="1"/>
    </xf>
    <xf numFmtId="0" fontId="23" fillId="0" borderId="0" xfId="0" applyFont="1" applyFill="1" applyBorder="1" applyAlignment="1" applyProtection="1">
      <alignment horizontal="left"/>
    </xf>
    <xf numFmtId="0" fontId="23" fillId="0" borderId="0" xfId="0" applyFont="1" applyFill="1" applyBorder="1" applyAlignment="1" applyProtection="1">
      <alignment horizontal="left" wrapText="1"/>
    </xf>
    <xf numFmtId="0" fontId="11" fillId="0" borderId="5" xfId="0" applyFont="1" applyFill="1" applyBorder="1" applyProtection="1"/>
    <xf numFmtId="0" fontId="23" fillId="0" borderId="0" xfId="0" applyFont="1" applyFill="1" applyBorder="1" applyProtection="1"/>
    <xf numFmtId="0" fontId="17" fillId="0" borderId="5" xfId="0" applyFont="1" applyFill="1" applyBorder="1" applyProtection="1"/>
    <xf numFmtId="0" fontId="23" fillId="0" borderId="0" xfId="0" applyFont="1" applyFill="1" applyProtection="1"/>
    <xf numFmtId="0" fontId="23" fillId="0" borderId="0" xfId="0" applyFont="1" applyFill="1" applyAlignment="1"/>
    <xf numFmtId="0" fontId="11" fillId="0" borderId="4" xfId="0" applyFont="1" applyFill="1" applyBorder="1" applyAlignment="1" applyProtection="1">
      <alignment horizontal="centerContinuous"/>
    </xf>
    <xf numFmtId="0" fontId="11" fillId="0" borderId="0" xfId="0" applyFont="1" applyFill="1" applyBorder="1" applyAlignment="1" applyProtection="1">
      <alignment horizontal="centerContinuous"/>
    </xf>
    <xf numFmtId="0" fontId="11" fillId="0" borderId="5" xfId="0" applyFont="1" applyFill="1" applyBorder="1" applyAlignment="1" applyProtection="1">
      <alignment horizontal="centerContinuous"/>
    </xf>
    <xf numFmtId="0" fontId="11" fillId="0" borderId="0" xfId="1" applyFont="1" applyFill="1" applyAlignment="1" applyProtection="1"/>
    <xf numFmtId="0" fontId="11" fillId="0" borderId="10" xfId="1" applyFont="1" applyFill="1" applyBorder="1" applyAlignment="1" applyProtection="1">
      <alignment horizontal="left"/>
    </xf>
    <xf numFmtId="0" fontId="11" fillId="0" borderId="20" xfId="1" applyFont="1" applyFill="1" applyBorder="1" applyAlignment="1" applyProtection="1">
      <alignment horizontal="center"/>
    </xf>
    <xf numFmtId="49" fontId="11" fillId="0" borderId="10" xfId="1" applyNumberFormat="1" applyFont="1" applyFill="1" applyBorder="1" applyProtection="1"/>
    <xf numFmtId="37" fontId="8" fillId="0" borderId="11" xfId="1" applyNumberFormat="1" applyFont="1" applyFill="1" applyBorder="1" applyProtection="1">
      <protection locked="0"/>
    </xf>
    <xf numFmtId="0" fontId="11" fillId="0" borderId="10" xfId="1" applyFont="1" applyFill="1" applyBorder="1" applyAlignment="1" applyProtection="1">
      <alignment horizontal="centerContinuous"/>
    </xf>
    <xf numFmtId="0" fontId="53" fillId="0" borderId="10" xfId="1" applyFont="1" applyFill="1" applyBorder="1" applyProtection="1"/>
    <xf numFmtId="37" fontId="58" fillId="0" borderId="17" xfId="1" applyNumberFormat="1" applyFont="1" applyFill="1" applyBorder="1" applyProtection="1">
      <protection locked="0"/>
    </xf>
    <xf numFmtId="37" fontId="58" fillId="0" borderId="11" xfId="1" applyNumberFormat="1" applyFont="1" applyFill="1" applyBorder="1" applyProtection="1">
      <protection locked="0"/>
    </xf>
    <xf numFmtId="0" fontId="11" fillId="0" borderId="209" xfId="1" applyFont="1" applyFill="1" applyBorder="1" applyProtection="1"/>
    <xf numFmtId="0" fontId="11" fillId="0" borderId="210" xfId="1" applyFont="1" applyFill="1" applyBorder="1" applyProtection="1"/>
    <xf numFmtId="0" fontId="11" fillId="0" borderId="180" xfId="1" applyFont="1" applyFill="1" applyBorder="1" applyAlignment="1" applyProtection="1">
      <alignment horizontal="centerContinuous"/>
    </xf>
    <xf numFmtId="0" fontId="11" fillId="0" borderId="183" xfId="1" applyFont="1" applyFill="1" applyBorder="1" applyAlignment="1" applyProtection="1">
      <alignment horizontal="centerContinuous"/>
    </xf>
    <xf numFmtId="0" fontId="11" fillId="0" borderId="184" xfId="1" applyFont="1" applyFill="1" applyBorder="1" applyAlignment="1" applyProtection="1">
      <alignment horizontal="center"/>
    </xf>
    <xf numFmtId="0" fontId="11" fillId="0" borderId="182" xfId="1" applyFont="1" applyFill="1" applyBorder="1" applyAlignment="1" applyProtection="1">
      <alignment horizontal="center"/>
    </xf>
    <xf numFmtId="0" fontId="11" fillId="0" borderId="185" xfId="1" applyFont="1" applyFill="1" applyBorder="1" applyAlignment="1" applyProtection="1">
      <alignment horizontal="center"/>
    </xf>
    <xf numFmtId="0" fontId="11" fillId="0" borderId="186" xfId="1" applyFont="1" applyFill="1" applyBorder="1" applyAlignment="1" applyProtection="1">
      <alignment horizontal="center"/>
    </xf>
    <xf numFmtId="1" fontId="11" fillId="0" borderId="185" xfId="1" applyNumberFormat="1" applyFont="1" applyFill="1" applyBorder="1" applyAlignment="1" applyProtection="1">
      <alignment horizontal="right"/>
    </xf>
    <xf numFmtId="37" fontId="11" fillId="0" borderId="11" xfId="1" applyNumberFormat="1" applyFont="1" applyFill="1" applyBorder="1" applyProtection="1"/>
    <xf numFmtId="0" fontId="11" fillId="0" borderId="187" xfId="1" applyFont="1" applyFill="1" applyBorder="1" applyAlignment="1" applyProtection="1">
      <alignment horizontal="center"/>
    </xf>
    <xf numFmtId="0" fontId="11" fillId="0" borderId="188" xfId="1" applyFont="1" applyFill="1" applyBorder="1" applyAlignment="1" applyProtection="1">
      <alignment horizontal="center"/>
    </xf>
    <xf numFmtId="0" fontId="11" fillId="0" borderId="189" xfId="1" applyFont="1" applyFill="1" applyBorder="1" applyAlignment="1" applyProtection="1">
      <alignment horizontal="center"/>
    </xf>
    <xf numFmtId="0" fontId="11" fillId="0" borderId="190" xfId="1" applyFont="1" applyFill="1" applyBorder="1" applyAlignment="1" applyProtection="1">
      <alignment horizontal="center"/>
    </xf>
    <xf numFmtId="0" fontId="11" fillId="0" borderId="191" xfId="1" applyFont="1" applyFill="1" applyBorder="1" applyAlignment="1" applyProtection="1">
      <alignment horizontal="center"/>
    </xf>
    <xf numFmtId="1" fontId="11" fillId="0" borderId="183" xfId="1" applyNumberFormat="1" applyFont="1" applyFill="1" applyBorder="1" applyAlignment="1" applyProtection="1">
      <alignment horizontal="right"/>
    </xf>
    <xf numFmtId="37" fontId="8" fillId="0" borderId="26" xfId="1" applyNumberFormat="1" applyFont="1" applyFill="1" applyBorder="1" applyProtection="1">
      <protection locked="0"/>
    </xf>
    <xf numFmtId="0" fontId="11" fillId="0" borderId="16" xfId="1" applyFont="1" applyFill="1" applyBorder="1" applyAlignment="1" applyProtection="1">
      <alignment horizontal="center"/>
    </xf>
    <xf numFmtId="0" fontId="11" fillId="0" borderId="22" xfId="1" applyFont="1" applyFill="1" applyBorder="1" applyAlignment="1" applyProtection="1">
      <alignment horizontal="center"/>
    </xf>
    <xf numFmtId="0" fontId="47" fillId="0" borderId="0" xfId="1" applyFont="1" applyFill="1" applyProtection="1"/>
    <xf numFmtId="0" fontId="11" fillId="0" borderId="0" xfId="1" applyFill="1" applyProtection="1"/>
    <xf numFmtId="0" fontId="11" fillId="0" borderId="197" xfId="1" applyFont="1" applyFill="1" applyBorder="1" applyProtection="1"/>
    <xf numFmtId="0" fontId="11" fillId="0" borderId="25" xfId="1" applyFont="1" applyFill="1" applyBorder="1" applyAlignment="1" applyProtection="1">
      <alignment horizontal="centerContinuous"/>
    </xf>
    <xf numFmtId="0" fontId="11" fillId="0" borderId="9" xfId="1" applyFont="1" applyFill="1" applyBorder="1" applyAlignment="1" applyProtection="1">
      <alignment horizontal="center"/>
    </xf>
    <xf numFmtId="37" fontId="11" fillId="0" borderId="9" xfId="1" applyNumberFormat="1" applyFont="1" applyFill="1" applyBorder="1" applyProtection="1"/>
    <xf numFmtId="37" fontId="11" fillId="0" borderId="6" xfId="1" applyNumberFormat="1" applyFont="1" applyFill="1" applyBorder="1" applyProtection="1"/>
    <xf numFmtId="37" fontId="11" fillId="0" borderId="36" xfId="1" applyNumberFormat="1" applyFont="1" applyFill="1" applyBorder="1" applyProtection="1"/>
    <xf numFmtId="0" fontId="17" fillId="0" borderId="4" xfId="1" applyFont="1" applyFill="1" applyBorder="1" applyAlignment="1" applyProtection="1">
      <alignment horizontal="center"/>
    </xf>
    <xf numFmtId="0" fontId="17" fillId="0" borderId="5" xfId="1" applyFont="1" applyFill="1" applyBorder="1" applyProtection="1"/>
    <xf numFmtId="0" fontId="11" fillId="0" borderId="192" xfId="1" applyFont="1" applyFill="1" applyBorder="1"/>
    <xf numFmtId="0" fontId="17" fillId="0" borderId="4" xfId="1" applyFont="1" applyFill="1" applyBorder="1" applyProtection="1"/>
    <xf numFmtId="0" fontId="17" fillId="0" borderId="0" xfId="1" applyFont="1" applyFill="1" applyBorder="1" applyProtection="1"/>
    <xf numFmtId="0" fontId="17" fillId="0" borderId="192" xfId="1" applyFont="1" applyFill="1" applyBorder="1" applyProtection="1"/>
    <xf numFmtId="0" fontId="17" fillId="0" borderId="0" xfId="1" applyFont="1" applyFill="1" applyProtection="1"/>
    <xf numFmtId="0" fontId="17" fillId="0" borderId="10" xfId="1" applyFont="1" applyFill="1" applyBorder="1" applyProtection="1"/>
    <xf numFmtId="0" fontId="17" fillId="0" borderId="0" xfId="1" applyFont="1" applyFill="1"/>
    <xf numFmtId="0" fontId="23" fillId="0" borderId="0" xfId="1" applyFont="1" applyFill="1" applyAlignment="1" applyProtection="1">
      <alignment horizontal="left"/>
    </xf>
    <xf numFmtId="0" fontId="23" fillId="0" borderId="4" xfId="1" applyFont="1" applyFill="1" applyBorder="1" applyAlignment="1" applyProtection="1">
      <alignment horizontal="center"/>
    </xf>
    <xf numFmtId="0" fontId="23" fillId="0" borderId="193" xfId="1" applyFont="1" applyFill="1" applyBorder="1" applyProtection="1"/>
    <xf numFmtId="0" fontId="23" fillId="0" borderId="194" xfId="1" applyFont="1" applyFill="1" applyBorder="1" applyProtection="1"/>
    <xf numFmtId="0" fontId="23" fillId="0" borderId="194" xfId="1" applyFont="1" applyFill="1" applyBorder="1" applyAlignment="1" applyProtection="1">
      <alignment horizontal="center"/>
    </xf>
    <xf numFmtId="0" fontId="23" fillId="0" borderId="25" xfId="1" applyFont="1" applyFill="1" applyBorder="1" applyAlignment="1" applyProtection="1">
      <alignment horizontal="center"/>
    </xf>
    <xf numFmtId="0" fontId="23" fillId="0" borderId="26" xfId="1" applyFont="1" applyFill="1" applyBorder="1" applyAlignment="1" applyProtection="1">
      <alignment horizontal="center"/>
    </xf>
    <xf numFmtId="0" fontId="14" fillId="0" borderId="26" xfId="1" applyFont="1" applyFill="1" applyBorder="1" applyProtection="1"/>
    <xf numFmtId="0" fontId="11" fillId="0" borderId="26" xfId="1" applyFont="1" applyFill="1" applyBorder="1" applyAlignment="1" applyProtection="1">
      <alignment horizontal="center"/>
    </xf>
    <xf numFmtId="0" fontId="11" fillId="0" borderId="36" xfId="1" applyFont="1" applyFill="1" applyBorder="1" applyAlignment="1" applyProtection="1">
      <alignment horizontal="center"/>
    </xf>
    <xf numFmtId="5" fontId="11" fillId="0" borderId="22" xfId="1" applyNumberFormat="1" applyFont="1" applyBorder="1" applyAlignment="1" applyProtection="1"/>
    <xf numFmtId="37" fontId="11" fillId="0" borderId="22" xfId="1" applyNumberFormat="1" applyFont="1" applyBorder="1" applyAlignment="1" applyProtection="1"/>
    <xf numFmtId="37" fontId="11" fillId="0" borderId="7" xfId="1" applyNumberFormat="1" applyFont="1" applyBorder="1" applyAlignment="1" applyProtection="1"/>
    <xf numFmtId="0" fontId="11" fillId="0" borderId="19" xfId="1" applyFont="1" applyFill="1" applyBorder="1" applyAlignment="1" applyProtection="1">
      <alignment horizontal="center"/>
    </xf>
    <xf numFmtId="0" fontId="11" fillId="0" borderId="21" xfId="1" applyFont="1" applyFill="1" applyBorder="1" applyAlignment="1" applyProtection="1">
      <alignment horizontal="center"/>
    </xf>
    <xf numFmtId="0" fontId="11" fillId="0" borderId="41" xfId="1" applyFont="1" applyFill="1" applyBorder="1" applyAlignment="1" applyProtection="1">
      <alignment horizontal="center"/>
    </xf>
    <xf numFmtId="0" fontId="49" fillId="0" borderId="0" xfId="1" applyFont="1" applyFill="1" applyProtection="1"/>
    <xf numFmtId="0" fontId="11" fillId="0" borderId="70" xfId="1" applyFont="1" applyFill="1" applyBorder="1" applyAlignment="1" applyProtection="1">
      <alignment horizontal="center"/>
    </xf>
    <xf numFmtId="37" fontId="50" fillId="0" borderId="11" xfId="1" applyNumberFormat="1" applyFont="1" applyFill="1" applyBorder="1" applyProtection="1">
      <protection locked="0"/>
    </xf>
    <xf numFmtId="0" fontId="17" fillId="0" borderId="9" xfId="0" applyFont="1" applyFill="1" applyBorder="1" applyAlignment="1" applyProtection="1">
      <alignment horizontal="center"/>
    </xf>
    <xf numFmtId="0" fontId="17" fillId="0" borderId="21" xfId="0" applyFont="1" applyFill="1" applyBorder="1" applyProtection="1"/>
    <xf numFmtId="0" fontId="17" fillId="0" borderId="10" xfId="0" applyFont="1" applyFill="1" applyBorder="1" applyProtection="1"/>
    <xf numFmtId="37" fontId="9" fillId="0" borderId="21" xfId="0" applyNumberFormat="1" applyFont="1" applyFill="1" applyBorder="1" applyProtection="1">
      <protection locked="0"/>
    </xf>
    <xf numFmtId="0" fontId="17" fillId="0" borderId="199" xfId="0" applyFont="1" applyFill="1" applyBorder="1" applyAlignment="1" applyProtection="1">
      <alignment horizontal="center"/>
    </xf>
    <xf numFmtId="0" fontId="17" fillId="0" borderId="199" xfId="0" applyFont="1" applyFill="1" applyBorder="1" applyProtection="1"/>
    <xf numFmtId="0" fontId="17" fillId="0" borderId="200" xfId="0" applyFont="1" applyFill="1" applyBorder="1" applyProtection="1"/>
    <xf numFmtId="37" fontId="9" fillId="0" borderId="201" xfId="0" applyNumberFormat="1" applyFont="1" applyFill="1" applyBorder="1" applyProtection="1">
      <protection locked="0"/>
    </xf>
    <xf numFmtId="0" fontId="17" fillId="0" borderId="4" xfId="0" applyFont="1" applyFill="1" applyBorder="1" applyProtection="1"/>
    <xf numFmtId="0" fontId="17" fillId="0" borderId="0" xfId="0" applyFont="1" applyFill="1" applyProtection="1"/>
    <xf numFmtId="0" fontId="11" fillId="0" borderId="70" xfId="0" applyFont="1" applyFill="1" applyBorder="1" applyProtection="1"/>
    <xf numFmtId="0" fontId="11" fillId="0" borderId="11" xfId="0" applyFont="1" applyFill="1" applyBorder="1" applyProtection="1"/>
    <xf numFmtId="37" fontId="11" fillId="0" borderId="11" xfId="0" applyNumberFormat="1" applyFont="1" applyFill="1" applyBorder="1" applyProtection="1"/>
    <xf numFmtId="37" fontId="11" fillId="0" borderId="9" xfId="0" applyNumberFormat="1" applyFont="1" applyFill="1" applyBorder="1" applyProtection="1"/>
    <xf numFmtId="0" fontId="11" fillId="0" borderId="10" xfId="0" applyFont="1" applyFill="1" applyBorder="1" applyProtection="1"/>
    <xf numFmtId="0" fontId="11" fillId="0" borderId="9" xfId="0" applyFont="1" applyFill="1" applyBorder="1" applyProtection="1"/>
    <xf numFmtId="0" fontId="11" fillId="0" borderId="6" xfId="0" applyFont="1" applyFill="1" applyBorder="1" applyProtection="1"/>
    <xf numFmtId="0" fontId="11" fillId="0" borderId="7" xfId="0" applyFont="1" applyFill="1" applyBorder="1" applyProtection="1"/>
    <xf numFmtId="0" fontId="11" fillId="0" borderId="1" xfId="0" applyFont="1" applyFill="1" applyBorder="1" applyProtection="1"/>
    <xf numFmtId="0" fontId="11" fillId="0" borderId="227" xfId="0" applyFont="1" applyFill="1" applyBorder="1" applyProtection="1"/>
    <xf numFmtId="0" fontId="23" fillId="0" borderId="228" xfId="0" applyFont="1" applyFill="1" applyBorder="1" applyProtection="1"/>
    <xf numFmtId="0" fontId="11" fillId="0" borderId="229" xfId="0" applyFont="1" applyFill="1" applyBorder="1" applyProtection="1"/>
    <xf numFmtId="0" fontId="11" fillId="0" borderId="230" xfId="0" applyFont="1" applyFill="1" applyBorder="1" applyProtection="1"/>
    <xf numFmtId="0" fontId="11" fillId="0" borderId="231" xfId="0" applyFont="1" applyFill="1" applyBorder="1" applyProtection="1"/>
    <xf numFmtId="0" fontId="11" fillId="0" borderId="55" xfId="0" applyFont="1" applyFill="1" applyBorder="1" applyAlignment="1" applyProtection="1">
      <alignment horizontal="center"/>
    </xf>
    <xf numFmtId="0" fontId="11" fillId="0" borderId="5" xfId="0" applyFont="1" applyFill="1" applyBorder="1" applyAlignment="1" applyProtection="1">
      <alignment horizontal="center"/>
    </xf>
    <xf numFmtId="0" fontId="11" fillId="0" borderId="7" xfId="0" applyFont="1" applyFill="1" applyBorder="1" applyAlignment="1" applyProtection="1">
      <alignment horizontal="center"/>
    </xf>
    <xf numFmtId="5" fontId="11" fillId="0" borderId="5" xfId="0" applyNumberFormat="1" applyFont="1" applyFill="1" applyBorder="1" applyAlignment="1" applyProtection="1">
      <alignment horizontal="right"/>
    </xf>
    <xf numFmtId="37" fontId="11" fillId="0" borderId="5" xfId="0" applyNumberFormat="1" applyFont="1" applyFill="1" applyBorder="1" applyAlignment="1" applyProtection="1">
      <alignment horizontal="right"/>
    </xf>
    <xf numFmtId="37" fontId="11" fillId="0" borderId="7" xfId="0" applyNumberFormat="1" applyFont="1" applyFill="1" applyBorder="1" applyAlignment="1" applyProtection="1">
      <alignment horizontal="right"/>
    </xf>
    <xf numFmtId="5" fontId="11" fillId="0" borderId="7" xfId="0" applyNumberFormat="1" applyFont="1" applyFill="1" applyBorder="1" applyProtection="1"/>
    <xf numFmtId="37" fontId="7" fillId="0" borderId="42" xfId="0" applyNumberFormat="1" applyFont="1" applyFill="1" applyBorder="1" applyProtection="1"/>
    <xf numFmtId="0" fontId="22" fillId="0" borderId="0" xfId="0" applyFont="1" applyFill="1" applyBorder="1" applyProtection="1"/>
    <xf numFmtId="0" fontId="11" fillId="0" borderId="0" xfId="0" applyFont="1" applyFill="1" applyAlignment="1" applyProtection="1">
      <alignment horizontal="left"/>
    </xf>
    <xf numFmtId="0" fontId="14" fillId="0" borderId="88" xfId="0" applyFont="1" applyFill="1" applyBorder="1" applyAlignment="1" applyProtection="1">
      <alignment horizontal="left"/>
    </xf>
    <xf numFmtId="0" fontId="11" fillId="0" borderId="0" xfId="1" applyFont="1" applyFill="1" applyAlignment="1" applyProtection="1">
      <alignment horizontal="left"/>
    </xf>
    <xf numFmtId="49" fontId="11" fillId="0" borderId="25" xfId="1" applyNumberFormat="1" applyFont="1" applyFill="1" applyBorder="1" applyAlignment="1" applyProtection="1">
      <alignment horizontal="center"/>
    </xf>
    <xf numFmtId="0" fontId="11" fillId="0" borderId="4" xfId="0" applyFont="1" applyBorder="1" applyAlignment="1" applyProtection="1">
      <alignment horizontal="center"/>
    </xf>
    <xf numFmtId="0" fontId="11" fillId="0" borderId="4" xfId="1" applyFont="1" applyBorder="1" applyAlignment="1" applyProtection="1">
      <alignment horizontal="center"/>
    </xf>
    <xf numFmtId="0" fontId="11" fillId="0" borderId="5" xfId="1" applyFont="1" applyBorder="1" applyAlignment="1" applyProtection="1">
      <alignment horizontal="center"/>
    </xf>
    <xf numFmtId="0" fontId="11" fillId="0" borderId="102" xfId="0" applyFont="1" applyFill="1" applyBorder="1" applyAlignment="1" applyProtection="1">
      <alignment horizontal="right"/>
    </xf>
    <xf numFmtId="0" fontId="12" fillId="0" borderId="0" xfId="0" applyFont="1" applyAlignment="1" applyProtection="1">
      <alignment horizontal="center"/>
    </xf>
    <xf numFmtId="165" fontId="11" fillId="0" borderId="15" xfId="1" quotePrefix="1" applyNumberFormat="1" applyFont="1" applyBorder="1" applyAlignment="1" applyProtection="1">
      <alignment horizontal="center"/>
    </xf>
    <xf numFmtId="0" fontId="23" fillId="0" borderId="80" xfId="1" applyFont="1" applyFill="1" applyBorder="1" applyProtection="1"/>
    <xf numFmtId="0" fontId="23" fillId="0" borderId="0" xfId="1" applyFont="1" applyFill="1" applyBorder="1" applyProtection="1"/>
    <xf numFmtId="0" fontId="23" fillId="0" borderId="81" xfId="1" applyFont="1" applyFill="1" applyBorder="1" applyProtection="1"/>
    <xf numFmtId="0" fontId="11" fillId="0" borderId="15" xfId="1" applyFont="1" applyBorder="1" applyProtection="1">
      <protection locked="0"/>
    </xf>
    <xf numFmtId="37" fontId="11" fillId="0" borderId="19" xfId="1" applyNumberFormat="1" applyFont="1" applyBorder="1" applyProtection="1">
      <protection locked="0"/>
    </xf>
    <xf numFmtId="0" fontId="7" fillId="0" borderId="44" xfId="0" applyFont="1" applyFill="1" applyBorder="1" applyAlignment="1" applyProtection="1">
      <alignment horizontal="left"/>
    </xf>
    <xf numFmtId="0" fontId="7" fillId="0" borderId="44" xfId="0" applyFont="1" applyBorder="1" applyAlignment="1" applyProtection="1">
      <alignment horizontal="left"/>
    </xf>
    <xf numFmtId="0" fontId="11" fillId="0" borderId="19" xfId="1" applyFont="1" applyBorder="1" applyProtection="1">
      <protection locked="0"/>
    </xf>
    <xf numFmtId="0" fontId="11" fillId="0" borderId="21" xfId="1" applyFont="1" applyBorder="1" applyProtection="1">
      <protection locked="0"/>
    </xf>
    <xf numFmtId="0" fontId="11" fillId="0" borderId="8" xfId="0" applyFont="1" applyBorder="1" applyAlignment="1" applyProtection="1">
      <alignment horizontal="left"/>
    </xf>
    <xf numFmtId="0" fontId="11" fillId="0" borderId="3" xfId="0" applyFont="1" applyBorder="1" applyAlignment="1" applyProtection="1">
      <alignment horizontal="center"/>
    </xf>
    <xf numFmtId="0" fontId="63" fillId="0" borderId="0" xfId="0" applyFont="1" applyProtection="1">
      <protection locked="0"/>
    </xf>
    <xf numFmtId="0" fontId="63" fillId="0" borderId="4" xfId="0" applyFont="1" applyBorder="1" applyProtection="1">
      <protection locked="0"/>
    </xf>
    <xf numFmtId="0" fontId="63" fillId="0" borderId="5" xfId="0" applyFont="1" applyBorder="1" applyProtection="1">
      <protection locked="0"/>
    </xf>
    <xf numFmtId="0" fontId="63" fillId="0" borderId="6" xfId="0" applyFont="1" applyBorder="1" applyProtection="1">
      <protection locked="0"/>
    </xf>
    <xf numFmtId="0" fontId="63" fillId="0" borderId="1" xfId="0" applyFont="1" applyBorder="1" applyProtection="1">
      <protection locked="0"/>
    </xf>
    <xf numFmtId="164" fontId="11" fillId="0" borderId="56" xfId="0" applyNumberFormat="1" applyFont="1" applyBorder="1" applyAlignment="1" applyProtection="1">
      <alignment horizontal="center"/>
    </xf>
    <xf numFmtId="0" fontId="11" fillId="0" borderId="60" xfId="0" applyFont="1" applyBorder="1" applyAlignment="1" applyProtection="1">
      <alignment horizontal="centerContinuous"/>
    </xf>
    <xf numFmtId="0" fontId="24" fillId="0" borderId="2" xfId="0" applyFont="1" applyBorder="1" applyAlignment="1" applyProtection="1">
      <alignment horizontal="center"/>
      <protection locked="0"/>
    </xf>
    <xf numFmtId="0" fontId="11" fillId="0" borderId="19" xfId="0" applyFont="1" applyBorder="1" applyProtection="1">
      <protection locked="0"/>
    </xf>
    <xf numFmtId="178" fontId="8" fillId="0" borderId="0" xfId="0" applyNumberFormat="1" applyFont="1" applyAlignment="1" applyProtection="1">
      <alignment horizontal="left"/>
      <protection locked="0"/>
    </xf>
    <xf numFmtId="37" fontId="11" fillId="22" borderId="44" xfId="0" applyNumberFormat="1" applyFont="1" applyFill="1" applyBorder="1" applyProtection="1"/>
    <xf numFmtId="3" fontId="11" fillId="22" borderId="51" xfId="0" applyNumberFormat="1" applyFont="1" applyFill="1" applyBorder="1" applyProtection="1"/>
    <xf numFmtId="0" fontId="11" fillId="0" borderId="0" xfId="0" quotePrefix="1" applyFont="1"/>
    <xf numFmtId="0" fontId="7" fillId="0" borderId="41" xfId="0" applyFont="1" applyFill="1" applyBorder="1" applyProtection="1"/>
    <xf numFmtId="0" fontId="7" fillId="0" borderId="226" xfId="0" applyFont="1" applyFill="1" applyBorder="1" applyProtection="1"/>
    <xf numFmtId="0" fontId="11" fillId="0" borderId="0" xfId="0" applyNumberFormat="1" applyFont="1" applyProtection="1"/>
    <xf numFmtId="0" fontId="11" fillId="0" borderId="19" xfId="0" applyFont="1" applyBorder="1" applyAlignment="1" applyProtection="1">
      <alignment horizontal="center"/>
    </xf>
    <xf numFmtId="0" fontId="11" fillId="0" borderId="0" xfId="1" applyFont="1"/>
    <xf numFmtId="0" fontId="11" fillId="0" borderId="0" xfId="1" applyFont="1" applyAlignment="1" applyProtection="1">
      <alignment horizontal="left"/>
    </xf>
    <xf numFmtId="0" fontId="11" fillId="0" borderId="0" xfId="1" applyFont="1" applyAlignment="1" applyProtection="1">
      <alignment horizontal="center"/>
    </xf>
    <xf numFmtId="0" fontId="11" fillId="0" borderId="0" xfId="1" applyFont="1" applyProtection="1"/>
    <xf numFmtId="0" fontId="11" fillId="0" borderId="31" xfId="1" applyFont="1" applyBorder="1" applyProtection="1"/>
    <xf numFmtId="0" fontId="116" fillId="0" borderId="0" xfId="5297" applyFont="1" applyProtection="1"/>
    <xf numFmtId="0" fontId="116" fillId="0" borderId="0" xfId="5297" applyFont="1" applyFill="1" applyProtection="1"/>
    <xf numFmtId="37" fontId="11" fillId="0" borderId="252" xfId="0" applyNumberFormat="1" applyFont="1" applyBorder="1" applyProtection="1"/>
    <xf numFmtId="37" fontId="11" fillId="0" borderId="253" xfId="0" applyNumberFormat="1" applyFont="1" applyBorder="1" applyProtection="1"/>
    <xf numFmtId="37" fontId="11" fillId="0" borderId="46" xfId="1" applyNumberFormat="1" applyFont="1" applyBorder="1" applyProtection="1"/>
    <xf numFmtId="37" fontId="11" fillId="0" borderId="45" xfId="1" applyNumberFormat="1" applyFont="1" applyBorder="1" applyProtection="1"/>
    <xf numFmtId="37" fontId="11" fillId="0" borderId="43" xfId="1" applyNumberFormat="1" applyFont="1" applyBorder="1" applyProtection="1"/>
    <xf numFmtId="37" fontId="11" fillId="0" borderId="39" xfId="1" applyNumberFormat="1" applyFont="1" applyBorder="1" applyProtection="1"/>
    <xf numFmtId="5" fontId="11" fillId="0" borderId="46" xfId="1" applyNumberFormat="1" applyFont="1" applyBorder="1" applyProtection="1"/>
    <xf numFmtId="37" fontId="11" fillId="0" borderId="46" xfId="1" applyNumberFormat="1" applyFont="1" applyBorder="1" applyProtection="1"/>
    <xf numFmtId="37" fontId="11" fillId="0" borderId="46" xfId="1" applyNumberFormat="1" applyFont="1" applyFill="1" applyBorder="1" applyProtection="1"/>
    <xf numFmtId="37" fontId="11" fillId="0" borderId="39" xfId="1" applyNumberFormat="1" applyFont="1" applyFill="1" applyBorder="1" applyProtection="1"/>
    <xf numFmtId="37" fontId="11" fillId="0" borderId="43" xfId="1" applyNumberFormat="1" applyFont="1" applyFill="1" applyBorder="1" applyProtection="1"/>
    <xf numFmtId="37" fontId="11" fillId="0" borderId="45" xfId="1" applyNumberFormat="1" applyFont="1" applyFill="1" applyBorder="1" applyProtection="1"/>
    <xf numFmtId="37" fontId="11" fillId="0" borderId="39" xfId="1" applyNumberFormat="1" applyFont="1" applyBorder="1" applyProtection="1"/>
    <xf numFmtId="37" fontId="11" fillId="0" borderId="43" xfId="1" applyNumberFormat="1" applyFont="1" applyBorder="1" applyProtection="1"/>
    <xf numFmtId="37" fontId="11" fillId="0" borderId="45" xfId="1" applyNumberFormat="1" applyFont="1" applyBorder="1" applyProtection="1"/>
    <xf numFmtId="37" fontId="11" fillId="0" borderId="46" xfId="1" applyNumberFormat="1" applyFont="1" applyBorder="1" applyProtection="1"/>
    <xf numFmtId="37" fontId="11" fillId="0" borderId="50" xfId="1" applyNumberFormat="1" applyFont="1" applyBorder="1" applyProtection="1"/>
    <xf numFmtId="37" fontId="11" fillId="0" borderId="69" xfId="1" applyNumberFormat="1" applyFont="1" applyBorder="1" applyProtection="1"/>
    <xf numFmtId="37" fontId="11" fillId="0" borderId="47" xfId="1" applyNumberFormat="1" applyFont="1" applyBorder="1" applyProtection="1"/>
    <xf numFmtId="37" fontId="11" fillId="0" borderId="49" xfId="1" applyNumberFormat="1" applyFont="1" applyBorder="1" applyProtection="1"/>
    <xf numFmtId="5" fontId="11" fillId="0" borderId="46" xfId="1" applyNumberFormat="1" applyFont="1" applyBorder="1" applyProtection="1"/>
    <xf numFmtId="5" fontId="11" fillId="0" borderId="43" xfId="1" applyNumberFormat="1" applyFont="1" applyBorder="1" applyProtection="1"/>
    <xf numFmtId="37" fontId="11" fillId="0" borderId="46" xfId="1" applyNumberFormat="1" applyFont="1" applyFill="1" applyBorder="1" applyProtection="1"/>
    <xf numFmtId="37" fontId="11" fillId="0" borderId="39" xfId="1" applyNumberFormat="1" applyFont="1" applyFill="1" applyBorder="1" applyProtection="1"/>
    <xf numFmtId="37" fontId="11" fillId="0" borderId="43" xfId="1" applyNumberFormat="1" applyFont="1" applyFill="1" applyBorder="1" applyProtection="1"/>
    <xf numFmtId="37" fontId="11" fillId="0" borderId="45" xfId="1" applyNumberFormat="1" applyFont="1" applyFill="1" applyBorder="1" applyProtection="1"/>
    <xf numFmtId="5" fontId="11" fillId="0" borderId="51" xfId="1" applyNumberFormat="1" applyFont="1" applyBorder="1" applyProtection="1"/>
    <xf numFmtId="5" fontId="11" fillId="0" borderId="44" xfId="1" applyNumberFormat="1" applyFont="1" applyBorder="1" applyProtection="1"/>
    <xf numFmtId="37" fontId="11" fillId="0" borderId="43" xfId="1" applyNumberFormat="1" applyFont="1" applyBorder="1" applyProtection="1"/>
    <xf numFmtId="37" fontId="11" fillId="0" borderId="46" xfId="1" applyNumberFormat="1" applyFont="1" applyBorder="1" applyProtection="1"/>
    <xf numFmtId="37" fontId="11" fillId="0" borderId="46" xfId="1" applyNumberFormat="1" applyFont="1" applyFill="1" applyBorder="1" applyProtection="1"/>
    <xf numFmtId="37" fontId="11" fillId="0" borderId="39" xfId="1" applyNumberFormat="1" applyFont="1" applyFill="1" applyBorder="1" applyProtection="1"/>
    <xf numFmtId="37" fontId="11" fillId="0" borderId="43" xfId="1" applyNumberFormat="1" applyFont="1" applyFill="1" applyBorder="1" applyProtection="1"/>
    <xf numFmtId="37" fontId="11" fillId="0" borderId="45" xfId="1" applyNumberFormat="1" applyFont="1" applyFill="1" applyBorder="1" applyProtection="1"/>
    <xf numFmtId="5" fontId="11" fillId="0" borderId="44" xfId="1" applyNumberFormat="1" applyFont="1" applyBorder="1" applyProtection="1"/>
    <xf numFmtId="37" fontId="11" fillId="0" borderId="51" xfId="1" applyNumberFormat="1" applyFont="1" applyFill="1" applyBorder="1" applyProtection="1"/>
    <xf numFmtId="37" fontId="11" fillId="0" borderId="44" xfId="1" applyNumberFormat="1" applyFont="1" applyFill="1" applyBorder="1" applyProtection="1"/>
    <xf numFmtId="37" fontId="11" fillId="0" borderId="51" xfId="1" applyNumberFormat="1" applyFont="1" applyBorder="1" applyProtection="1"/>
    <xf numFmtId="37" fontId="11" fillId="0" borderId="42" xfId="1" applyNumberFormat="1" applyFont="1" applyBorder="1" applyProtection="1"/>
    <xf numFmtId="37" fontId="11" fillId="0" borderId="44" xfId="1" applyNumberFormat="1" applyFont="1" applyBorder="1" applyProtection="1"/>
    <xf numFmtId="37" fontId="11" fillId="0" borderId="42" xfId="1" applyNumberFormat="1" applyFont="1" applyFill="1" applyBorder="1" applyProtection="1"/>
    <xf numFmtId="37" fontId="11" fillId="0" borderId="43" xfId="1" applyNumberFormat="1" applyFont="1" applyBorder="1" applyProtection="1"/>
    <xf numFmtId="37" fontId="11" fillId="0" borderId="46" xfId="1" applyNumberFormat="1" applyFont="1" applyBorder="1" applyProtection="1"/>
    <xf numFmtId="37" fontId="11" fillId="0" borderId="46" xfId="1" applyNumberFormat="1" applyFont="1" applyFill="1" applyBorder="1" applyProtection="1"/>
    <xf numFmtId="37" fontId="11" fillId="0" borderId="39" xfId="1" applyNumberFormat="1" applyFont="1" applyFill="1" applyBorder="1" applyProtection="1"/>
    <xf numFmtId="37" fontId="11" fillId="0" borderId="43" xfId="1" applyNumberFormat="1" applyFont="1" applyFill="1" applyBorder="1" applyProtection="1"/>
    <xf numFmtId="37" fontId="11" fillId="0" borderId="45" xfId="1" applyNumberFormat="1" applyFont="1" applyFill="1" applyBorder="1" applyProtection="1"/>
    <xf numFmtId="37" fontId="11" fillId="0" borderId="51" xfId="1" applyNumberFormat="1" applyFont="1" applyFill="1" applyBorder="1" applyProtection="1"/>
    <xf numFmtId="37" fontId="11" fillId="0" borderId="44" xfId="1" applyNumberFormat="1" applyFont="1" applyFill="1" applyBorder="1" applyProtection="1"/>
    <xf numFmtId="37" fontId="11" fillId="0" borderId="51" xfId="1" applyNumberFormat="1" applyFont="1" applyBorder="1" applyProtection="1"/>
    <xf numFmtId="37" fontId="11" fillId="0" borderId="42" xfId="1" applyNumberFormat="1" applyFont="1" applyBorder="1" applyProtection="1"/>
    <xf numFmtId="37" fontId="11" fillId="0" borderId="44" xfId="1" applyNumberFormat="1" applyFont="1" applyBorder="1" applyProtection="1"/>
    <xf numFmtId="37" fontId="11" fillId="0" borderId="42" xfId="1" applyNumberFormat="1" applyFont="1" applyFill="1" applyBorder="1" applyProtection="1"/>
    <xf numFmtId="179" fontId="11" fillId="0" borderId="46" xfId="5608" applyNumberFormat="1" applyFont="1" applyBorder="1" applyProtection="1"/>
    <xf numFmtId="37" fontId="11" fillId="0" borderId="43" xfId="1" applyNumberFormat="1" applyFont="1" applyBorder="1" applyProtection="1"/>
    <xf numFmtId="37" fontId="11" fillId="0" borderId="46" xfId="1" applyNumberFormat="1" applyFont="1" applyBorder="1" applyProtection="1"/>
    <xf numFmtId="37" fontId="11" fillId="0" borderId="46" xfId="1" applyNumberFormat="1" applyFont="1" applyFill="1" applyBorder="1" applyProtection="1"/>
    <xf numFmtId="37" fontId="11" fillId="0" borderId="39" xfId="1" applyNumberFormat="1" applyFont="1" applyFill="1" applyBorder="1" applyProtection="1"/>
    <xf numFmtId="37" fontId="11" fillId="0" borderId="43" xfId="1" applyNumberFormat="1" applyFont="1" applyFill="1" applyBorder="1" applyProtection="1"/>
    <xf numFmtId="37" fontId="11" fillId="0" borderId="45" xfId="1" applyNumberFormat="1" applyFont="1" applyFill="1" applyBorder="1" applyProtection="1"/>
    <xf numFmtId="37" fontId="11" fillId="0" borderId="51" xfId="1" applyNumberFormat="1" applyFont="1" applyBorder="1" applyProtection="1"/>
    <xf numFmtId="37" fontId="11" fillId="0" borderId="42" xfId="1" applyNumberFormat="1" applyFont="1" applyBorder="1" applyProtection="1"/>
    <xf numFmtId="37" fontId="11" fillId="0" borderId="44" xfId="1" applyNumberFormat="1" applyFont="1" applyBorder="1" applyProtection="1"/>
    <xf numFmtId="0" fontId="0" fillId="0" borderId="0" xfId="0"/>
    <xf numFmtId="0" fontId="11" fillId="0" borderId="0" xfId="5610" applyFont="1" applyProtection="1"/>
    <xf numFmtId="0" fontId="11" fillId="0" borderId="19" xfId="5610" applyFont="1" applyBorder="1" applyProtection="1"/>
    <xf numFmtId="0" fontId="11" fillId="0" borderId="0" xfId="5610" applyFont="1" applyFill="1" applyBorder="1" applyAlignment="1" applyProtection="1">
      <alignment horizontal="center"/>
    </xf>
    <xf numFmtId="14" fontId="11" fillId="0" borderId="19" xfId="5610" applyNumberFormat="1" applyFont="1" applyBorder="1" applyProtection="1"/>
    <xf numFmtId="37" fontId="11" fillId="0" borderId="16" xfId="5610" applyNumberFormat="1" applyFont="1" applyBorder="1" applyProtection="1"/>
    <xf numFmtId="3" fontId="0" fillId="0" borderId="0" xfId="0" applyNumberFormat="1"/>
    <xf numFmtId="37" fontId="11" fillId="0" borderId="130" xfId="0" applyNumberFormat="1" applyFont="1" applyBorder="1" applyProtection="1"/>
    <xf numFmtId="37" fontId="11" fillId="9" borderId="31" xfId="5296" applyNumberFormat="1" applyFont="1" applyFill="1" applyBorder="1" applyProtection="1"/>
    <xf numFmtId="0" fontId="11" fillId="9" borderId="10" xfId="5296" applyFont="1" applyFill="1" applyBorder="1" applyProtection="1"/>
    <xf numFmtId="37" fontId="11" fillId="9" borderId="181" xfId="5296" applyNumberFormat="1" applyFont="1" applyFill="1" applyBorder="1" applyProtection="1"/>
    <xf numFmtId="37" fontId="11" fillId="0" borderId="44" xfId="5296" applyNumberFormat="1" applyFont="1" applyBorder="1" applyProtection="1"/>
    <xf numFmtId="0" fontId="11" fillId="0" borderId="4" xfId="5296" applyFont="1" applyBorder="1" applyProtection="1"/>
    <xf numFmtId="0" fontId="11" fillId="0" borderId="0" xfId="5296" applyFont="1" applyProtection="1"/>
    <xf numFmtId="0" fontId="11" fillId="0" borderId="5" xfId="5296" applyFont="1" applyBorder="1" applyProtection="1"/>
    <xf numFmtId="0" fontId="11" fillId="0" borderId="0" xfId="5296" applyFont="1" applyAlignment="1" applyProtection="1">
      <alignment horizontal="center"/>
    </xf>
    <xf numFmtId="14" fontId="11" fillId="0" borderId="0" xfId="0" applyNumberFormat="1" applyFont="1" applyProtection="1"/>
    <xf numFmtId="179" fontId="11" fillId="0" borderId="0" xfId="6" applyNumberFormat="1" applyFont="1" applyProtection="1"/>
    <xf numFmtId="0" fontId="11" fillId="0" borderId="0" xfId="0" applyFont="1" applyAlignment="1" applyProtection="1">
      <alignment horizontal="center" vertical="top"/>
    </xf>
    <xf numFmtId="179" fontId="11" fillId="0" borderId="88" xfId="6" applyNumberFormat="1" applyFont="1" applyBorder="1" applyProtection="1"/>
    <xf numFmtId="179" fontId="11" fillId="0" borderId="254" xfId="6" applyNumberFormat="1" applyFont="1" applyBorder="1" applyProtection="1"/>
    <xf numFmtId="0" fontId="11" fillId="0" borderId="0" xfId="4" applyFont="1" applyProtection="1"/>
    <xf numFmtId="0" fontId="11" fillId="0" borderId="19" xfId="4" applyFont="1" applyBorder="1" applyProtection="1"/>
    <xf numFmtId="0" fontId="11" fillId="0" borderId="0" xfId="5611" applyFont="1" applyProtection="1"/>
    <xf numFmtId="5" fontId="11" fillId="0" borderId="16" xfId="5611" applyNumberFormat="1" applyFont="1" applyBorder="1" applyProtection="1"/>
    <xf numFmtId="5" fontId="11" fillId="0" borderId="19" xfId="4" applyNumberFormat="1" applyFont="1" applyBorder="1" applyProtection="1"/>
    <xf numFmtId="5" fontId="11" fillId="0" borderId="16" xfId="4" applyNumberFormat="1" applyFont="1" applyBorder="1" applyProtection="1"/>
    <xf numFmtId="37" fontId="11" fillId="0" borderId="16" xfId="5611" applyNumberFormat="1" applyFont="1" applyBorder="1" applyProtection="1"/>
    <xf numFmtId="37" fontId="11" fillId="0" borderId="19" xfId="4" applyNumberFormat="1" applyFont="1" applyBorder="1" applyProtection="1"/>
    <xf numFmtId="37" fontId="11" fillId="0" borderId="16" xfId="4" applyNumberFormat="1" applyFont="1" applyBorder="1" applyProtection="1"/>
    <xf numFmtId="0" fontId="14" fillId="0" borderId="0" xfId="5611" applyFont="1" applyProtection="1"/>
    <xf numFmtId="180" fontId="5" fillId="0" borderId="46" xfId="0" applyNumberFormat="1" applyFont="1" applyBorder="1" applyProtection="1">
      <protection locked="0"/>
    </xf>
    <xf numFmtId="0" fontId="11" fillId="0" borderId="0" xfId="5614"/>
    <xf numFmtId="0" fontId="11" fillId="0" borderId="4" xfId="1" applyFont="1" applyBorder="1" applyProtection="1"/>
    <xf numFmtId="0" fontId="11" fillId="0" borderId="0" xfId="1" applyFont="1" applyProtection="1"/>
    <xf numFmtId="0" fontId="12" fillId="0" borderId="4" xfId="1" applyFont="1" applyBorder="1" applyAlignment="1" applyProtection="1">
      <alignment horizontal="centerContinuous"/>
    </xf>
    <xf numFmtId="0" fontId="12" fillId="0" borderId="0" xfId="1" applyFont="1" applyAlignment="1" applyProtection="1">
      <alignment horizontal="centerContinuous"/>
    </xf>
    <xf numFmtId="0" fontId="11" fillId="0" borderId="0" xfId="1"/>
    <xf numFmtId="0" fontId="11" fillId="0" borderId="0" xfId="1" applyProtection="1"/>
    <xf numFmtId="0" fontId="11" fillId="0" borderId="0" xfId="1" applyAlignment="1" applyProtection="1">
      <alignment horizontal="centerContinuous"/>
    </xf>
    <xf numFmtId="0" fontId="11" fillId="0" borderId="4" xfId="1" applyBorder="1" applyProtection="1"/>
    <xf numFmtId="0" fontId="47" fillId="0" borderId="0" xfId="1" applyFont="1" applyProtection="1"/>
    <xf numFmtId="0" fontId="11" fillId="0" borderId="8" xfId="1" applyBorder="1" applyProtection="1"/>
    <xf numFmtId="0" fontId="11" fillId="0" borderId="2" xfId="1" applyBorder="1" applyProtection="1"/>
    <xf numFmtId="0" fontId="11" fillId="0" borderId="5" xfId="1" applyBorder="1" applyAlignment="1" applyProtection="1">
      <alignment horizontal="centerContinuous"/>
    </xf>
    <xf numFmtId="0" fontId="11" fillId="0" borderId="5" xfId="1" applyBorder="1" applyProtection="1"/>
    <xf numFmtId="0" fontId="11" fillId="0" borderId="6" xfId="1" applyBorder="1" applyProtection="1"/>
    <xf numFmtId="0" fontId="11" fillId="0" borderId="1" xfId="1" applyBorder="1" applyProtection="1"/>
    <xf numFmtId="0" fontId="11" fillId="0" borderId="7" xfId="1" applyBorder="1" applyProtection="1"/>
    <xf numFmtId="0" fontId="11" fillId="0" borderId="8" xfId="1" applyBorder="1" applyAlignment="1" applyProtection="1">
      <alignment horizontal="left"/>
    </xf>
    <xf numFmtId="0" fontId="11" fillId="0" borderId="66" xfId="1" applyBorder="1" applyAlignment="1" applyProtection="1">
      <alignment horizontal="center"/>
    </xf>
    <xf numFmtId="0" fontId="11" fillId="0" borderId="8" xfId="1" applyBorder="1" applyAlignment="1" applyProtection="1">
      <alignment horizontal="centerContinuous"/>
    </xf>
    <xf numFmtId="0" fontId="11" fillId="0" borderId="3" xfId="1" applyBorder="1" applyAlignment="1" applyProtection="1">
      <alignment horizontal="centerContinuous"/>
    </xf>
    <xf numFmtId="0" fontId="11" fillId="0" borderId="55" xfId="1" applyBorder="1" applyProtection="1"/>
    <xf numFmtId="0" fontId="11" fillId="0" borderId="21" xfId="1" applyBorder="1" applyAlignment="1" applyProtection="1">
      <alignment horizontal="centerContinuous"/>
    </xf>
    <xf numFmtId="0" fontId="12" fillId="0" borderId="6" xfId="1" applyFont="1" applyBorder="1" applyAlignment="1" applyProtection="1">
      <alignment horizontal="centerContinuous"/>
    </xf>
    <xf numFmtId="0" fontId="12" fillId="0" borderId="1" xfId="1" applyFont="1" applyBorder="1" applyAlignment="1" applyProtection="1">
      <alignment horizontal="centerContinuous"/>
    </xf>
    <xf numFmtId="0" fontId="11" fillId="0" borderId="1" xfId="1" applyBorder="1" applyAlignment="1" applyProtection="1">
      <alignment horizontal="centerContinuous"/>
    </xf>
    <xf numFmtId="0" fontId="11" fillId="0" borderId="60" xfId="1" applyBorder="1" applyAlignment="1" applyProtection="1">
      <alignment horizontal="centerContinuous"/>
    </xf>
    <xf numFmtId="0" fontId="11" fillId="0" borderId="59" xfId="1" applyBorder="1" applyAlignment="1" applyProtection="1">
      <alignment horizontal="centerContinuous"/>
    </xf>
    <xf numFmtId="0" fontId="11" fillId="0" borderId="60" xfId="1" applyBorder="1" applyProtection="1"/>
    <xf numFmtId="0" fontId="11" fillId="0" borderId="3" xfId="1" applyBorder="1" applyAlignment="1" applyProtection="1">
      <alignment horizontal="center"/>
    </xf>
    <xf numFmtId="0" fontId="11" fillId="0" borderId="2" xfId="1" applyBorder="1" applyAlignment="1" applyProtection="1">
      <alignment horizontal="centerContinuous"/>
    </xf>
    <xf numFmtId="0" fontId="11" fillId="0" borderId="66" xfId="1" applyBorder="1" applyAlignment="1" applyProtection="1">
      <alignment horizontal="centerContinuous"/>
    </xf>
    <xf numFmtId="0" fontId="17" fillId="0" borderId="59" xfId="1" applyFont="1" applyBorder="1" applyAlignment="1" applyProtection="1">
      <alignment horizontal="centerContinuous"/>
    </xf>
    <xf numFmtId="0" fontId="11" fillId="0" borderId="55" xfId="1" applyBorder="1" applyAlignment="1" applyProtection="1">
      <alignment horizontal="center"/>
    </xf>
    <xf numFmtId="0" fontId="11" fillId="0" borderId="5" xfId="1" applyBorder="1" applyAlignment="1" applyProtection="1">
      <alignment horizontal="center"/>
    </xf>
    <xf numFmtId="0" fontId="11" fillId="0" borderId="4" xfId="1" applyBorder="1" applyAlignment="1" applyProtection="1">
      <alignment horizontal="centerContinuous"/>
    </xf>
    <xf numFmtId="0" fontId="11" fillId="0" borderId="55" xfId="1" applyBorder="1" applyAlignment="1" applyProtection="1">
      <alignment horizontal="centerContinuous"/>
    </xf>
    <xf numFmtId="0" fontId="11" fillId="0" borderId="56" xfId="1" applyBorder="1" applyAlignment="1" applyProtection="1">
      <alignment horizontal="center"/>
    </xf>
    <xf numFmtId="0" fontId="11" fillId="0" borderId="7" xfId="1" applyBorder="1" applyAlignment="1" applyProtection="1">
      <alignment horizontal="center"/>
    </xf>
    <xf numFmtId="0" fontId="11" fillId="0" borderId="7" xfId="1" applyBorder="1" applyAlignment="1" applyProtection="1">
      <alignment horizontal="centerContinuous"/>
    </xf>
    <xf numFmtId="0" fontId="11" fillId="0" borderId="6" xfId="1" applyBorder="1" applyAlignment="1" applyProtection="1">
      <alignment horizontal="centerContinuous"/>
    </xf>
    <xf numFmtId="0" fontId="11" fillId="0" borderId="55" xfId="1" applyBorder="1" applyAlignment="1" applyProtection="1">
      <alignment horizontal="right"/>
    </xf>
    <xf numFmtId="0" fontId="11" fillId="0" borderId="4" xfId="1" applyBorder="1" applyAlignment="1" applyProtection="1">
      <alignment horizontal="right"/>
    </xf>
    <xf numFmtId="37" fontId="11" fillId="0" borderId="5" xfId="1" applyNumberFormat="1" applyBorder="1" applyAlignment="1" applyProtection="1">
      <alignment horizontal="right"/>
    </xf>
    <xf numFmtId="37" fontId="11" fillId="0" borderId="5" xfId="1" applyNumberFormat="1" applyBorder="1" applyProtection="1"/>
    <xf numFmtId="0" fontId="11" fillId="0" borderId="56" xfId="1" applyBorder="1" applyProtection="1"/>
    <xf numFmtId="0" fontId="11" fillId="0" borderId="54" xfId="1" applyBorder="1" applyProtection="1"/>
    <xf numFmtId="5" fontId="11" fillId="0" borderId="69" xfId="1" applyNumberFormat="1" applyBorder="1" applyProtection="1"/>
    <xf numFmtId="164" fontId="11" fillId="0" borderId="0" xfId="1" applyNumberFormat="1" applyAlignment="1" applyProtection="1">
      <alignment horizontal="center"/>
    </xf>
    <xf numFmtId="0" fontId="12" fillId="0" borderId="2" xfId="1" applyFont="1" applyBorder="1" applyAlignment="1" applyProtection="1">
      <alignment horizontal="centerContinuous"/>
    </xf>
    <xf numFmtId="164" fontId="11" fillId="0" borderId="1" xfId="1" applyNumberFormat="1" applyBorder="1" applyAlignment="1" applyProtection="1">
      <alignment horizontal="center"/>
    </xf>
    <xf numFmtId="0" fontId="17" fillId="0" borderId="60" xfId="1" applyFont="1" applyBorder="1" applyAlignment="1" applyProtection="1">
      <alignment horizontal="centerContinuous"/>
    </xf>
    <xf numFmtId="0" fontId="11" fillId="0" borderId="4" xfId="1" applyFont="1" applyFill="1" applyBorder="1" applyProtection="1"/>
    <xf numFmtId="0" fontId="11" fillId="0" borderId="0" xfId="1" applyFont="1" applyFill="1" applyProtection="1"/>
    <xf numFmtId="0" fontId="11" fillId="0" borderId="5" xfId="1" applyFont="1" applyFill="1" applyBorder="1" applyProtection="1"/>
    <xf numFmtId="0" fontId="11" fillId="0" borderId="0" xfId="1" applyFill="1" applyProtection="1"/>
    <xf numFmtId="0" fontId="11" fillId="0" borderId="5" xfId="1" applyFill="1" applyBorder="1" applyProtection="1"/>
    <xf numFmtId="0" fontId="11" fillId="0" borderId="4" xfId="1" applyFill="1" applyBorder="1" applyProtection="1"/>
    <xf numFmtId="0" fontId="11" fillId="0" borderId="5" xfId="1" applyBorder="1"/>
    <xf numFmtId="37" fontId="11" fillId="0" borderId="5" xfId="1" applyNumberFormat="1" applyFont="1" applyFill="1" applyBorder="1" applyAlignment="1" applyProtection="1"/>
    <xf numFmtId="37" fontId="11" fillId="0" borderId="5" xfId="1" applyNumberFormat="1" applyFill="1" applyBorder="1" applyProtection="1"/>
    <xf numFmtId="0" fontId="11" fillId="0" borderId="165" xfId="5297" applyFont="1" applyBorder="1" applyProtection="1"/>
    <xf numFmtId="37" fontId="11" fillId="0" borderId="255" xfId="5297" applyNumberFormat="1" applyFont="1" applyBorder="1" applyProtection="1"/>
    <xf numFmtId="0" fontId="11" fillId="0" borderId="25" xfId="5297" applyFont="1" applyBorder="1" applyProtection="1"/>
    <xf numFmtId="169" fontId="11" fillId="0" borderId="25" xfId="5297" applyNumberFormat="1" applyFont="1" applyBorder="1" applyProtection="1"/>
    <xf numFmtId="0" fontId="11" fillId="0" borderId="25" xfId="5297" applyFont="1" applyBorder="1" applyAlignment="1" applyProtection="1">
      <alignment horizontal="center"/>
    </xf>
    <xf numFmtId="2" fontId="11" fillId="0" borderId="5" xfId="5297" applyNumberFormat="1" applyFont="1" applyBorder="1" applyProtection="1"/>
    <xf numFmtId="0" fontId="11" fillId="0" borderId="15" xfId="5297" applyFont="1" applyBorder="1" applyProtection="1"/>
    <xf numFmtId="37" fontId="11" fillId="0" borderId="25" xfId="5297" applyNumberFormat="1" applyFont="1" applyBorder="1" applyProtection="1"/>
    <xf numFmtId="0" fontId="11" fillId="0" borderId="25" xfId="5297" applyNumberFormat="1" applyFont="1" applyBorder="1" applyProtection="1"/>
    <xf numFmtId="37" fontId="11" fillId="0" borderId="25" xfId="5297" applyNumberFormat="1" applyFont="1" applyBorder="1" applyAlignment="1" applyProtection="1">
      <alignment horizontal="center"/>
    </xf>
    <xf numFmtId="0" fontId="14" fillId="0" borderId="15" xfId="5297" applyFont="1" applyBorder="1" applyProtection="1"/>
    <xf numFmtId="0" fontId="11" fillId="0" borderId="256" xfId="5297" applyFont="1" applyBorder="1" applyProtection="1"/>
    <xf numFmtId="37" fontId="11" fillId="0" borderId="257" xfId="5297" applyNumberFormat="1" applyFont="1" applyBorder="1" applyProtection="1"/>
    <xf numFmtId="0" fontId="11" fillId="0" borderId="257" xfId="5297" applyFont="1" applyBorder="1" applyProtection="1"/>
    <xf numFmtId="169" fontId="11" fillId="0" borderId="257" xfId="5297" applyNumberFormat="1" applyFont="1" applyBorder="1" applyProtection="1"/>
    <xf numFmtId="0" fontId="11" fillId="0" borderId="257" xfId="5297" applyFont="1" applyBorder="1" applyAlignment="1" applyProtection="1">
      <alignment horizontal="center"/>
    </xf>
    <xf numFmtId="2" fontId="11" fillId="0" borderId="258" xfId="5297" applyNumberFormat="1" applyFont="1" applyBorder="1" applyProtection="1"/>
    <xf numFmtId="0" fontId="11" fillId="0" borderId="8" xfId="5297" applyFont="1" applyBorder="1" applyProtection="1"/>
    <xf numFmtId="0" fontId="11" fillId="0" borderId="2" xfId="5297" applyBorder="1" applyProtection="1"/>
    <xf numFmtId="0" fontId="11" fillId="0" borderId="12" xfId="5297" applyBorder="1" applyProtection="1"/>
    <xf numFmtId="0" fontId="11" fillId="0" borderId="2" xfId="5297" applyFont="1" applyBorder="1" applyProtection="1"/>
    <xf numFmtId="0" fontId="11" fillId="0" borderId="24" xfId="5297" applyFont="1" applyBorder="1" applyProtection="1"/>
    <xf numFmtId="0" fontId="11" fillId="0" borderId="3" xfId="5297" applyBorder="1" applyProtection="1"/>
    <xf numFmtId="0" fontId="11" fillId="0" borderId="4" xfId="5297" applyFont="1" applyBorder="1" applyProtection="1"/>
    <xf numFmtId="0" fontId="11" fillId="0" borderId="0" xfId="5297" applyFont="1" applyProtection="1"/>
    <xf numFmtId="0" fontId="11" fillId="0" borderId="25" xfId="5297" applyBorder="1" applyProtection="1"/>
    <xf numFmtId="0" fontId="11" fillId="0" borderId="19" xfId="5297" applyFont="1" applyBorder="1" applyProtection="1"/>
    <xf numFmtId="0" fontId="11" fillId="0" borderId="5" xfId="5297" applyFont="1" applyBorder="1" applyProtection="1"/>
    <xf numFmtId="0" fontId="11" fillId="0" borderId="30" xfId="5297" applyFont="1" applyBorder="1" applyAlignment="1" applyProtection="1">
      <alignment horizontal="centerContinuous"/>
    </xf>
    <xf numFmtId="0" fontId="11" fillId="0" borderId="31" xfId="5297" applyFont="1" applyBorder="1" applyAlignment="1" applyProtection="1">
      <alignment horizontal="centerContinuous"/>
    </xf>
    <xf numFmtId="0" fontId="11" fillId="0" borderId="29" xfId="5297" applyFont="1" applyBorder="1" applyAlignment="1" applyProtection="1">
      <alignment horizontal="centerContinuous"/>
    </xf>
    <xf numFmtId="0" fontId="11" fillId="0" borderId="41" xfId="5297" applyFont="1" applyBorder="1" applyAlignment="1" applyProtection="1">
      <alignment horizontal="centerContinuous"/>
    </xf>
    <xf numFmtId="0" fontId="11" fillId="0" borderId="42" xfId="5297" applyFont="1" applyBorder="1" applyAlignment="1" applyProtection="1">
      <alignment horizontal="centerContinuous"/>
    </xf>
    <xf numFmtId="0" fontId="11" fillId="0" borderId="39" xfId="5297" applyFont="1" applyBorder="1" applyAlignment="1" applyProtection="1">
      <alignment horizontal="centerContinuous"/>
    </xf>
    <xf numFmtId="0" fontId="11" fillId="0" borderId="4" xfId="5297" applyFont="1" applyBorder="1" applyAlignment="1" applyProtection="1">
      <alignment horizontal="center"/>
    </xf>
    <xf numFmtId="0" fontId="11" fillId="0" borderId="19" xfId="5297" applyFont="1" applyBorder="1" applyAlignment="1" applyProtection="1">
      <alignment horizontal="center"/>
    </xf>
    <xf numFmtId="0" fontId="11" fillId="0" borderId="16" xfId="5297" applyFont="1" applyBorder="1" applyAlignment="1" applyProtection="1">
      <alignment horizontal="center"/>
    </xf>
    <xf numFmtId="0" fontId="11" fillId="0" borderId="9" xfId="5297" applyFont="1" applyBorder="1" applyAlignment="1" applyProtection="1">
      <alignment horizontal="center"/>
    </xf>
    <xf numFmtId="0" fontId="11" fillId="0" borderId="21" xfId="5297" applyFont="1" applyBorder="1" applyAlignment="1" applyProtection="1">
      <alignment horizontal="center"/>
    </xf>
    <xf numFmtId="0" fontId="11" fillId="0" borderId="22" xfId="5297" applyFont="1" applyBorder="1" applyAlignment="1" applyProtection="1">
      <alignment horizontal="center"/>
    </xf>
    <xf numFmtId="37" fontId="11" fillId="0" borderId="15" xfId="5297" applyNumberFormat="1" applyFont="1" applyBorder="1" applyProtection="1"/>
    <xf numFmtId="2" fontId="11" fillId="0" borderId="16" xfId="5297" applyNumberFormat="1" applyFont="1" applyBorder="1" applyProtection="1"/>
    <xf numFmtId="0" fontId="11" fillId="0" borderId="25" xfId="5297" quotePrefix="1" applyFont="1" applyBorder="1" applyAlignment="1" applyProtection="1">
      <alignment horizontal="center"/>
    </xf>
    <xf numFmtId="37" fontId="11" fillId="0" borderId="5" xfId="5297" applyNumberFormat="1" applyFont="1" applyBorder="1" applyProtection="1"/>
    <xf numFmtId="37" fontId="11" fillId="0" borderId="36" xfId="5297" applyNumberFormat="1" applyFont="1" applyBorder="1" applyProtection="1"/>
    <xf numFmtId="169" fontId="11" fillId="0" borderId="36" xfId="5297" applyNumberFormat="1" applyFont="1" applyBorder="1" applyProtection="1"/>
    <xf numFmtId="37" fontId="11" fillId="0" borderId="7" xfId="5297" applyNumberFormat="1" applyFont="1" applyBorder="1" applyProtection="1"/>
    <xf numFmtId="0" fontId="11" fillId="0" borderId="0" xfId="5297" applyProtection="1"/>
    <xf numFmtId="0" fontId="11" fillId="0" borderId="0" xfId="5297" applyFont="1" applyAlignment="1" applyProtection="1">
      <alignment horizontal="right"/>
    </xf>
    <xf numFmtId="0" fontId="11" fillId="0" borderId="0" xfId="5297" applyFont="1" applyAlignment="1" applyProtection="1">
      <alignment horizontal="centerContinuous"/>
    </xf>
    <xf numFmtId="0" fontId="0" fillId="0" borderId="0" xfId="0"/>
    <xf numFmtId="0" fontId="11" fillId="0" borderId="0" xfId="3" applyFont="1" applyProtection="1"/>
    <xf numFmtId="0" fontId="11" fillId="0" borderId="5" xfId="3" applyFont="1" applyBorder="1" applyProtection="1"/>
    <xf numFmtId="0" fontId="51" fillId="4" borderId="0" xfId="10699" applyFont="1" applyFill="1" applyBorder="1" applyProtection="1"/>
    <xf numFmtId="0" fontId="117" fillId="4" borderId="0" xfId="10699" applyFont="1" applyFill="1" applyBorder="1" applyProtection="1"/>
    <xf numFmtId="0" fontId="14" fillId="0" borderId="0" xfId="10700" applyFont="1" applyBorder="1" applyProtection="1"/>
    <xf numFmtId="0" fontId="11" fillId="0" borderId="0" xfId="10700" applyFont="1" applyProtection="1"/>
    <xf numFmtId="0" fontId="14" fillId="0" borderId="0" xfId="10700" applyFont="1" applyProtection="1"/>
    <xf numFmtId="0" fontId="11" fillId="0" borderId="0" xfId="3" applyFont="1" applyAlignment="1" applyProtection="1">
      <alignment horizontal="center"/>
    </xf>
    <xf numFmtId="0" fontId="11" fillId="0" borderId="0" xfId="10700" applyFont="1" applyAlignment="1" applyProtection="1">
      <alignment horizontal="left"/>
    </xf>
    <xf numFmtId="0" fontId="11" fillId="0" borderId="192" xfId="1" applyBorder="1"/>
    <xf numFmtId="5" fontId="11" fillId="0" borderId="0" xfId="1" applyNumberFormat="1"/>
    <xf numFmtId="0" fontId="17" fillId="0" borderId="0" xfId="0" applyFont="1"/>
    <xf numFmtId="0" fontId="17" fillId="0" borderId="0" xfId="5612" applyFill="1" applyProtection="1"/>
    <xf numFmtId="0" fontId="17" fillId="0" borderId="5" xfId="5612" applyFill="1" applyBorder="1" applyProtection="1"/>
    <xf numFmtId="0" fontId="17" fillId="0" borderId="5" xfId="5612" applyFill="1" applyBorder="1"/>
    <xf numFmtId="0" fontId="17" fillId="0" borderId="0" xfId="5612" applyFill="1" applyProtection="1"/>
    <xf numFmtId="2" fontId="17" fillId="0" borderId="5" xfId="5612" applyNumberFormat="1" applyFill="1" applyBorder="1" applyAlignment="1" applyProtection="1">
      <alignment horizontal="right"/>
    </xf>
    <xf numFmtId="2" fontId="17" fillId="0" borderId="5" xfId="5612" applyNumberFormat="1" applyFill="1" applyBorder="1"/>
    <xf numFmtId="2" fontId="17" fillId="0" borderId="5" xfId="5612" applyNumberFormat="1" applyFill="1" applyBorder="1" applyAlignment="1" applyProtection="1">
      <alignment horizontal="right"/>
    </xf>
    <xf numFmtId="2" fontId="17" fillId="0" borderId="0" xfId="5612" applyNumberFormat="1" applyFill="1" applyAlignment="1" applyProtection="1">
      <alignment horizontal="right"/>
    </xf>
    <xf numFmtId="2" fontId="17" fillId="0" borderId="5" xfId="5612" applyNumberFormat="1" applyFill="1" applyBorder="1"/>
    <xf numFmtId="2" fontId="17" fillId="0" borderId="5" xfId="5612" applyNumberFormat="1" applyFill="1" applyBorder="1" applyProtection="1"/>
    <xf numFmtId="2" fontId="17" fillId="0" borderId="55" xfId="5612" applyNumberFormat="1" applyFill="1" applyBorder="1" applyProtection="1"/>
    <xf numFmtId="2" fontId="17" fillId="0" borderId="55" xfId="5612" applyNumberFormat="1" applyFill="1" applyBorder="1" applyAlignment="1" applyProtection="1">
      <alignment horizontal="right"/>
    </xf>
    <xf numFmtId="2" fontId="17" fillId="0" borderId="55" xfId="5612" applyNumberFormat="1" applyFont="1" applyFill="1" applyBorder="1" applyAlignment="1" applyProtection="1">
      <alignment horizontal="right"/>
    </xf>
    <xf numFmtId="0" fontId="17" fillId="0" borderId="5" xfId="5612" applyFont="1" applyFill="1" applyBorder="1" applyAlignment="1" applyProtection="1">
      <alignment horizontal="right"/>
    </xf>
    <xf numFmtId="0" fontId="17" fillId="0" borderId="5" xfId="5612" applyFont="1" applyFill="1" applyBorder="1"/>
    <xf numFmtId="0" fontId="17" fillId="0" borderId="5" xfId="5612" applyFill="1" applyBorder="1" applyAlignment="1" applyProtection="1">
      <alignment horizontal="right"/>
    </xf>
    <xf numFmtId="0" fontId="17" fillId="0" borderId="5" xfId="5612" applyFill="1" applyBorder="1"/>
    <xf numFmtId="0" fontId="9" fillId="0" borderId="5" xfId="5612" applyFont="1" applyFill="1" applyBorder="1" applyAlignment="1" applyProtection="1">
      <alignment horizontal="right"/>
    </xf>
    <xf numFmtId="0" fontId="17" fillId="0" borderId="0" xfId="5612" applyProtection="1"/>
    <xf numFmtId="0" fontId="17" fillId="0" borderId="4" xfId="5612" applyBorder="1" applyProtection="1"/>
    <xf numFmtId="0" fontId="17" fillId="0" borderId="5" xfId="5612" applyBorder="1" applyProtection="1"/>
    <xf numFmtId="0" fontId="17" fillId="0" borderId="0" xfId="5612" applyFont="1" applyProtection="1"/>
    <xf numFmtId="0" fontId="17" fillId="0" borderId="0" xfId="5612" applyProtection="1"/>
    <xf numFmtId="0" fontId="17" fillId="0" borderId="0" xfId="5612" applyBorder="1" applyProtection="1"/>
    <xf numFmtId="2" fontId="17" fillId="0" borderId="5" xfId="5612" applyNumberFormat="1" applyFill="1" applyBorder="1" applyAlignment="1" applyProtection="1">
      <alignment horizontal="right"/>
    </xf>
    <xf numFmtId="2" fontId="17" fillId="0" borderId="5" xfId="5612" applyNumberFormat="1" applyFill="1" applyBorder="1" applyAlignment="1" applyProtection="1">
      <alignment horizontal="right"/>
    </xf>
    <xf numFmtId="2" fontId="17" fillId="0" borderId="0" xfId="5612" applyNumberFormat="1" applyFill="1" applyAlignment="1" applyProtection="1">
      <alignment horizontal="right"/>
    </xf>
    <xf numFmtId="2" fontId="17" fillId="0" borderId="0" xfId="5612" applyNumberFormat="1" applyFill="1" applyBorder="1" applyAlignment="1" applyProtection="1">
      <alignment horizontal="right"/>
    </xf>
    <xf numFmtId="2" fontId="17" fillId="0" borderId="0" xfId="5612" applyNumberFormat="1" applyFill="1" applyProtection="1"/>
    <xf numFmtId="2" fontId="17" fillId="0" borderId="5" xfId="5612" applyNumberFormat="1" applyFill="1" applyBorder="1" applyAlignment="1" applyProtection="1">
      <alignment horizontal="right"/>
    </xf>
    <xf numFmtId="2" fontId="17" fillId="0" borderId="55" xfId="5612" applyNumberFormat="1" applyFill="1" applyBorder="1" applyProtection="1"/>
    <xf numFmtId="2" fontId="17" fillId="0" borderId="55" xfId="5612" applyNumberFormat="1" applyFill="1" applyBorder="1" applyAlignment="1" applyProtection="1">
      <alignment horizontal="right"/>
    </xf>
    <xf numFmtId="2" fontId="17" fillId="0" borderId="55" xfId="5612" applyNumberFormat="1" applyBorder="1" applyProtection="1"/>
    <xf numFmtId="2" fontId="17" fillId="0" borderId="55" xfId="5612" applyNumberFormat="1" applyFont="1" applyBorder="1" applyProtection="1"/>
    <xf numFmtId="2" fontId="17" fillId="0" borderId="55" xfId="5612" applyNumberFormat="1" applyFont="1" applyBorder="1" applyAlignment="1" applyProtection="1">
      <alignment horizontal="right"/>
    </xf>
    <xf numFmtId="39" fontId="17" fillId="0" borderId="55" xfId="5612" applyNumberFormat="1" applyBorder="1" applyProtection="1"/>
    <xf numFmtId="0" fontId="17" fillId="0" borderId="5" xfId="5612" applyFont="1" applyFill="1" applyBorder="1" applyAlignment="1" applyProtection="1">
      <alignment horizontal="right"/>
    </xf>
    <xf numFmtId="0" fontId="17" fillId="0" borderId="5" xfId="5612" applyFont="1" applyBorder="1" applyAlignment="1" applyProtection="1">
      <alignment horizontal="right"/>
    </xf>
    <xf numFmtId="37" fontId="17" fillId="0" borderId="5" xfId="5612" applyNumberFormat="1" applyBorder="1" applyAlignment="1" applyProtection="1">
      <alignment horizontal="right"/>
    </xf>
    <xf numFmtId="0" fontId="17" fillId="0" borderId="5" xfId="5612" applyNumberFormat="1" applyFont="1" applyBorder="1" applyProtection="1"/>
    <xf numFmtId="0" fontId="17" fillId="0" borderId="5" xfId="5612" applyNumberFormat="1" applyBorder="1" applyProtection="1"/>
    <xf numFmtId="0" fontId="17" fillId="0" borderId="55" xfId="5612" applyBorder="1" applyProtection="1"/>
    <xf numFmtId="37" fontId="17" fillId="0" borderId="5" xfId="5612" applyNumberFormat="1" applyBorder="1" applyAlignment="1" applyProtection="1">
      <alignment horizontal="right"/>
    </xf>
    <xf numFmtId="0" fontId="0" fillId="0" borderId="16" xfId="0" applyNumberFormat="1" applyBorder="1" applyProtection="1"/>
    <xf numFmtId="0" fontId="11" fillId="0" borderId="26" xfId="1" applyFont="1" applyBorder="1" applyProtection="1"/>
    <xf numFmtId="0" fontId="11" fillId="0" borderId="26" xfId="1" applyFont="1" applyBorder="1" applyAlignment="1" applyProtection="1">
      <alignment horizontal="center"/>
    </xf>
    <xf numFmtId="0" fontId="11" fillId="0" borderId="10" xfId="1" applyFont="1" applyBorder="1" applyAlignment="1" applyProtection="1">
      <alignment horizontal="center"/>
    </xf>
    <xf numFmtId="0" fontId="11" fillId="0" borderId="10" xfId="1" applyFont="1" applyBorder="1" applyProtection="1"/>
    <xf numFmtId="0" fontId="11" fillId="0" borderId="21" xfId="1" applyFont="1" applyBorder="1" applyProtection="1"/>
    <xf numFmtId="0" fontId="11" fillId="0" borderId="26" xfId="1" applyBorder="1" applyAlignment="1">
      <alignment horizontal="center"/>
    </xf>
    <xf numFmtId="0" fontId="11" fillId="0" borderId="11" xfId="1" applyBorder="1" applyAlignment="1">
      <alignment horizontal="center"/>
    </xf>
    <xf numFmtId="0" fontId="11" fillId="0" borderId="26" xfId="1" applyBorder="1"/>
    <xf numFmtId="0" fontId="12" fillId="0" borderId="26" xfId="1" applyFont="1" applyBorder="1" applyProtection="1"/>
    <xf numFmtId="18" fontId="9" fillId="0" borderId="22" xfId="0" applyNumberFormat="1" applyFont="1" applyBorder="1" applyProtection="1">
      <protection locked="0"/>
    </xf>
    <xf numFmtId="0" fontId="0" fillId="0" borderId="0" xfId="0" applyAlignment="1"/>
    <xf numFmtId="0" fontId="0" fillId="0" borderId="0" xfId="0"/>
    <xf numFmtId="0" fontId="11" fillId="0" borderId="0" xfId="0" applyFont="1" applyAlignment="1" applyProtection="1">
      <alignment horizontal="left"/>
    </xf>
    <xf numFmtId="0" fontId="0" fillId="0" borderId="0" xfId="0" applyAlignment="1">
      <alignment horizontal="centerContinuous"/>
    </xf>
    <xf numFmtId="42" fontId="11" fillId="0" borderId="16" xfId="0" applyNumberFormat="1" applyFont="1" applyBorder="1" applyProtection="1"/>
    <xf numFmtId="181" fontId="11" fillId="0" borderId="16" xfId="0" applyNumberFormat="1" applyFont="1" applyBorder="1" applyProtection="1"/>
    <xf numFmtId="0" fontId="11" fillId="0" borderId="0" xfId="0" applyFont="1" applyAlignment="1" applyProtection="1"/>
    <xf numFmtId="3" fontId="118" fillId="0" borderId="0" xfId="0" applyNumberFormat="1" applyFont="1" applyAlignment="1" applyProtection="1"/>
    <xf numFmtId="181" fontId="11" fillId="0" borderId="58" xfId="0" applyNumberFormat="1" applyFont="1" applyBorder="1" applyProtection="1"/>
    <xf numFmtId="0" fontId="13" fillId="0" borderId="0" xfId="0" applyFont="1" applyAlignment="1" applyProtection="1">
      <alignment horizontal="left"/>
    </xf>
    <xf numFmtId="3" fontId="11" fillId="0" borderId="0" xfId="0" applyNumberFormat="1" applyFont="1" applyAlignment="1" applyProtection="1">
      <alignment horizontal="left"/>
    </xf>
    <xf numFmtId="0" fontId="0" fillId="0" borderId="25" xfId="0" applyBorder="1"/>
    <xf numFmtId="0" fontId="0" fillId="0" borderId="25" xfId="0" applyBorder="1" applyAlignment="1">
      <alignment horizontal="centerContinuous"/>
    </xf>
    <xf numFmtId="5" fontId="7" fillId="0" borderId="260" xfId="1" applyNumberFormat="1" applyFont="1" applyBorder="1" applyAlignment="1" applyProtection="1">
      <alignment horizontal="right"/>
    </xf>
    <xf numFmtId="49" fontId="11" fillId="0" borderId="22" xfId="1" applyNumberFormat="1" applyFont="1" applyBorder="1" applyAlignment="1">
      <alignment horizontal="center" vertical="top"/>
    </xf>
    <xf numFmtId="181" fontId="11" fillId="0" borderId="22" xfId="0" applyNumberFormat="1" applyFont="1" applyBorder="1" applyProtection="1"/>
    <xf numFmtId="37" fontId="11" fillId="0" borderId="5" xfId="0" applyNumberFormat="1" applyFont="1" applyBorder="1"/>
    <xf numFmtId="181" fontId="11" fillId="0" borderId="5" xfId="0" applyNumberFormat="1" applyFont="1" applyBorder="1" applyProtection="1"/>
    <xf numFmtId="181" fontId="11" fillId="0" borderId="259" xfId="0" applyNumberFormat="1" applyFont="1" applyBorder="1" applyProtection="1"/>
    <xf numFmtId="37" fontId="11" fillId="0" borderId="11" xfId="0" applyNumberFormat="1" applyFont="1" applyBorder="1"/>
    <xf numFmtId="49" fontId="11" fillId="0" borderId="119" xfId="1" applyNumberFormat="1" applyFont="1" applyBorder="1" applyAlignment="1" applyProtection="1">
      <alignment horizontal="center"/>
    </xf>
    <xf numFmtId="179" fontId="11" fillId="0" borderId="16" xfId="1" applyNumberFormat="1" applyFont="1" applyBorder="1" applyProtection="1"/>
    <xf numFmtId="37" fontId="12" fillId="0" borderId="16" xfId="0" applyNumberFormat="1" applyFont="1" applyBorder="1" applyProtection="1"/>
    <xf numFmtId="179" fontId="7" fillId="4" borderId="0" xfId="0" applyNumberFormat="1" applyFont="1" applyFill="1" applyProtection="1"/>
    <xf numFmtId="179" fontId="11" fillId="0" borderId="0" xfId="0" applyNumberFormat="1" applyFont="1" applyProtection="1"/>
    <xf numFmtId="14" fontId="8" fillId="0" borderId="10" xfId="1" applyNumberFormat="1" applyFont="1" applyFill="1" applyBorder="1" applyProtection="1">
      <protection locked="0"/>
    </xf>
    <xf numFmtId="14" fontId="8" fillId="0" borderId="11" xfId="1" applyNumberFormat="1" applyFont="1" applyFill="1" applyBorder="1" applyProtection="1">
      <protection locked="0"/>
    </xf>
    <xf numFmtId="0" fontId="11" fillId="0" borderId="103" xfId="1" applyNumberFormat="1" applyFont="1" applyFill="1" applyBorder="1" applyAlignment="1" applyProtection="1"/>
    <xf numFmtId="0" fontId="28" fillId="0" borderId="88" xfId="0" applyFont="1" applyBorder="1"/>
    <xf numFmtId="0" fontId="17" fillId="0" borderId="88" xfId="0" applyFont="1" applyFill="1" applyBorder="1" applyAlignment="1">
      <alignment horizontal="center" wrapText="1"/>
    </xf>
    <xf numFmtId="179" fontId="17" fillId="0" borderId="0" xfId="5238" applyNumberFormat="1" applyFont="1" applyFill="1"/>
    <xf numFmtId="179" fontId="17" fillId="0" borderId="0" xfId="5238" applyNumberFormat="1" applyFont="1"/>
    <xf numFmtId="179" fontId="17" fillId="0" borderId="0" xfId="5238" applyNumberFormat="1" applyFont="1" applyBorder="1"/>
    <xf numFmtId="179" fontId="17" fillId="0" borderId="88" xfId="5238" applyNumberFormat="1" applyFont="1" applyBorder="1"/>
    <xf numFmtId="0" fontId="17" fillId="0" borderId="154" xfId="0" applyFont="1" applyBorder="1"/>
    <xf numFmtId="0" fontId="17" fillId="0" borderId="0" xfId="0" applyFont="1" applyBorder="1"/>
    <xf numFmtId="0" fontId="28" fillId="0" borderId="0" xfId="0" applyFont="1"/>
    <xf numFmtId="0" fontId="18" fillId="0" borderId="0" xfId="0" applyFont="1"/>
    <xf numFmtId="0" fontId="17" fillId="0" borderId="0" xfId="0" applyFont="1" applyFill="1" applyBorder="1" applyAlignment="1">
      <alignment horizontal="center" wrapText="1"/>
    </xf>
    <xf numFmtId="165" fontId="11" fillId="0" borderId="0" xfId="0" applyNumberFormat="1" applyFont="1" applyFill="1" applyBorder="1" applyAlignment="1" applyProtection="1"/>
    <xf numFmtId="179" fontId="0" fillId="0" borderId="19" xfId="0" applyNumberFormat="1" applyBorder="1" applyProtection="1"/>
    <xf numFmtId="0" fontId="7" fillId="4" borderId="4" xfId="0" applyFont="1" applyFill="1" applyBorder="1" applyAlignment="1" applyProtection="1">
      <alignment horizontal="left"/>
    </xf>
    <xf numFmtId="0" fontId="11" fillId="0" borderId="9" xfId="0" applyFont="1" applyBorder="1" applyAlignment="1">
      <alignment horizontal="center"/>
    </xf>
    <xf numFmtId="0" fontId="11" fillId="0" borderId="0" xfId="1" applyFont="1" applyAlignment="1" applyProtection="1">
      <alignment horizontal="center"/>
    </xf>
    <xf numFmtId="0" fontId="11" fillId="0" borderId="19" xfId="1" applyFont="1" applyBorder="1" applyAlignment="1" applyProtection="1">
      <alignment horizontal="center"/>
    </xf>
    <xf numFmtId="0" fontId="11" fillId="0" borderId="21" xfId="1" applyFont="1" applyBorder="1" applyAlignment="1" applyProtection="1">
      <alignment horizontal="center"/>
    </xf>
    <xf numFmtId="0" fontId="11" fillId="0" borderId="10" xfId="1" applyFont="1" applyBorder="1" applyAlignment="1" applyProtection="1">
      <alignment horizontal="center"/>
    </xf>
    <xf numFmtId="179" fontId="11" fillId="0" borderId="21" xfId="0" applyNumberFormat="1" applyFont="1" applyBorder="1" applyProtection="1"/>
    <xf numFmtId="179" fontId="11" fillId="0" borderId="22" xfId="0" applyNumberFormat="1" applyFont="1" applyBorder="1" applyProtection="1"/>
    <xf numFmtId="179" fontId="11" fillId="0" borderId="9" xfId="0" applyNumberFormat="1" applyFont="1" applyBorder="1" applyProtection="1"/>
    <xf numFmtId="179" fontId="11" fillId="0" borderId="44" xfId="0" applyNumberFormat="1" applyFont="1" applyBorder="1" applyProtection="1"/>
    <xf numFmtId="179" fontId="11" fillId="0" borderId="51" xfId="0" applyNumberFormat="1" applyFont="1" applyBorder="1" applyProtection="1"/>
    <xf numFmtId="179" fontId="11" fillId="0" borderId="41" xfId="0" applyNumberFormat="1" applyFont="1" applyBorder="1" applyProtection="1"/>
    <xf numFmtId="181" fontId="11" fillId="0" borderId="44" xfId="0" applyNumberFormat="1" applyFont="1" applyBorder="1" applyProtection="1"/>
    <xf numFmtId="181" fontId="11" fillId="0" borderId="51" xfId="0" applyNumberFormat="1" applyFont="1" applyBorder="1" applyProtection="1"/>
    <xf numFmtId="181" fontId="11" fillId="0" borderId="41" xfId="0" applyNumberFormat="1" applyFont="1" applyBorder="1" applyProtection="1"/>
    <xf numFmtId="181" fontId="11" fillId="0" borderId="21" xfId="0" applyNumberFormat="1" applyFont="1" applyBorder="1" applyProtection="1"/>
    <xf numFmtId="181" fontId="11" fillId="0" borderId="9" xfId="0" applyNumberFormat="1" applyFont="1" applyBorder="1" applyProtection="1"/>
    <xf numFmtId="181" fontId="11" fillId="0" borderId="21" xfId="0" applyNumberFormat="1" applyFont="1" applyBorder="1"/>
    <xf numFmtId="181" fontId="11" fillId="0" borderId="17" xfId="0" applyNumberFormat="1" applyFont="1" applyBorder="1" applyProtection="1"/>
    <xf numFmtId="0" fontId="11" fillId="0" borderId="25" xfId="1" applyFont="1" applyBorder="1" applyProtection="1">
      <protection locked="0"/>
    </xf>
    <xf numFmtId="0" fontId="11" fillId="0" borderId="0" xfId="1" applyFont="1" applyProtection="1">
      <protection locked="0"/>
    </xf>
    <xf numFmtId="0" fontId="11" fillId="0" borderId="26" xfId="1" applyFont="1" applyBorder="1" applyProtection="1">
      <protection locked="0"/>
    </xf>
    <xf numFmtId="0" fontId="11" fillId="0" borderId="10" xfId="1" applyFont="1" applyBorder="1" applyProtection="1">
      <protection locked="0"/>
    </xf>
    <xf numFmtId="5" fontId="11" fillId="0" borderId="44" xfId="5296" applyNumberFormat="1" applyFont="1" applyBorder="1" applyProtection="1">
      <protection locked="0"/>
    </xf>
    <xf numFmtId="5" fontId="11" fillId="0" borderId="44" xfId="1" applyNumberFormat="1" applyFont="1" applyBorder="1" applyProtection="1">
      <protection locked="0"/>
    </xf>
    <xf numFmtId="5" fontId="11" fillId="0" borderId="51" xfId="1" applyNumberFormat="1" applyFont="1" applyBorder="1" applyProtection="1">
      <protection locked="0"/>
    </xf>
    <xf numFmtId="37" fontId="11" fillId="0" borderId="44" xfId="5296" applyNumberFormat="1" applyFont="1" applyBorder="1" applyProtection="1">
      <protection locked="0"/>
    </xf>
    <xf numFmtId="37" fontId="11" fillId="0" borderId="44" xfId="1" applyNumberFormat="1" applyFont="1" applyBorder="1" applyProtection="1">
      <protection locked="0"/>
    </xf>
    <xf numFmtId="37" fontId="11" fillId="0" borderId="199" xfId="5296" applyNumberFormat="1" applyFont="1" applyFill="1" applyBorder="1" applyProtection="1">
      <protection locked="0"/>
    </xf>
    <xf numFmtId="37" fontId="11" fillId="0" borderId="224" xfId="1" applyNumberFormat="1" applyFont="1" applyFill="1" applyBorder="1" applyProtection="1">
      <protection locked="0"/>
    </xf>
    <xf numFmtId="0" fontId="11" fillId="0" borderId="51" xfId="1" applyFont="1" applyBorder="1" applyProtection="1">
      <protection locked="0"/>
    </xf>
    <xf numFmtId="37" fontId="11" fillId="0" borderId="32" xfId="5296" applyNumberFormat="1" applyFont="1" applyFill="1" applyBorder="1" applyProtection="1">
      <protection locked="0"/>
    </xf>
    <xf numFmtId="37" fontId="11" fillId="0" borderId="32" xfId="1" applyNumberFormat="1" applyFont="1" applyFill="1" applyBorder="1" applyProtection="1">
      <protection locked="0"/>
    </xf>
    <xf numFmtId="0" fontId="11" fillId="0" borderId="34" xfId="1" applyFont="1" applyFill="1" applyBorder="1" applyProtection="1">
      <protection locked="0"/>
    </xf>
    <xf numFmtId="0" fontId="11" fillId="4" borderId="1" xfId="1" applyFont="1" applyFill="1" applyBorder="1" applyProtection="1"/>
    <xf numFmtId="179" fontId="11" fillId="0" borderId="0" xfId="0" applyNumberFormat="1" applyFont="1" applyBorder="1" applyProtection="1"/>
    <xf numFmtId="179" fontId="11" fillId="0" borderId="195" xfId="0" applyNumberFormat="1" applyFont="1" applyBorder="1" applyProtection="1"/>
    <xf numFmtId="179" fontId="11" fillId="0" borderId="0" xfId="0" applyNumberFormat="1" applyFont="1" applyFill="1" applyBorder="1" applyProtection="1"/>
    <xf numFmtId="0" fontId="11" fillId="0" borderId="5" xfId="1" applyFont="1" applyBorder="1" applyAlignment="1"/>
    <xf numFmtId="5" fontId="11" fillId="0" borderId="46" xfId="1" applyNumberFormat="1" applyFont="1" applyBorder="1" applyProtection="1">
      <protection locked="0"/>
    </xf>
    <xf numFmtId="0" fontId="11" fillId="0" borderId="46" xfId="1" applyFont="1" applyBorder="1" applyProtection="1">
      <protection locked="0"/>
    </xf>
    <xf numFmtId="37" fontId="11" fillId="0" borderId="46" xfId="1" applyNumberFormat="1" applyFont="1" applyBorder="1" applyProtection="1">
      <protection locked="0"/>
    </xf>
    <xf numFmtId="37" fontId="11" fillId="0" borderId="17" xfId="1" applyNumberFormat="1" applyFont="1" applyBorder="1" applyProtection="1">
      <protection locked="0"/>
    </xf>
    <xf numFmtId="0" fontId="11" fillId="0" borderId="17" xfId="1" applyFont="1" applyBorder="1" applyProtection="1">
      <protection locked="0"/>
    </xf>
    <xf numFmtId="0" fontId="11" fillId="0" borderId="22" xfId="1" applyFont="1" applyBorder="1" applyProtection="1">
      <protection locked="0"/>
    </xf>
    <xf numFmtId="37" fontId="11" fillId="0" borderId="17" xfId="1" applyNumberFormat="1" applyFont="1" applyFill="1" applyBorder="1" applyProtection="1">
      <protection locked="0"/>
    </xf>
    <xf numFmtId="0" fontId="11" fillId="0" borderId="17" xfId="1" applyFont="1" applyFill="1" applyBorder="1" applyProtection="1">
      <protection locked="0"/>
    </xf>
    <xf numFmtId="0" fontId="11" fillId="0" borderId="22" xfId="1" applyFont="1" applyFill="1" applyBorder="1" applyProtection="1">
      <protection locked="0"/>
    </xf>
    <xf numFmtId="37" fontId="11" fillId="0" borderId="28" xfId="1" applyNumberFormat="1" applyFont="1" applyBorder="1" applyProtection="1">
      <protection locked="0"/>
    </xf>
    <xf numFmtId="0" fontId="11" fillId="0" borderId="28" xfId="1" applyFont="1" applyBorder="1" applyProtection="1">
      <protection locked="0"/>
    </xf>
    <xf numFmtId="0" fontId="11" fillId="0" borderId="34" xfId="1" applyFont="1" applyBorder="1" applyProtection="1">
      <protection locked="0"/>
    </xf>
    <xf numFmtId="0" fontId="11" fillId="0" borderId="95" xfId="1" applyFont="1" applyBorder="1"/>
    <xf numFmtId="0" fontId="11" fillId="0" borderId="92" xfId="1" applyFont="1" applyBorder="1"/>
    <xf numFmtId="0" fontId="11" fillId="0" borderId="100" xfId="1" applyFont="1" applyBorder="1" applyAlignment="1">
      <alignment horizontal="center"/>
    </xf>
    <xf numFmtId="179" fontId="11" fillId="0" borderId="104" xfId="1" applyNumberFormat="1" applyFont="1" applyBorder="1" applyProtection="1"/>
    <xf numFmtId="39" fontId="11" fillId="0" borderId="104" xfId="1" applyNumberFormat="1" applyFont="1" applyBorder="1" applyProtection="1"/>
    <xf numFmtId="49" fontId="11" fillId="0" borderId="119" xfId="1" applyNumberFormat="1" applyFont="1" applyBorder="1"/>
    <xf numFmtId="0" fontId="11" fillId="0" borderId="195" xfId="0" applyFont="1" applyBorder="1" applyProtection="1"/>
    <xf numFmtId="179" fontId="11" fillId="0" borderId="185" xfId="0" applyNumberFormat="1" applyFont="1" applyFill="1" applyBorder="1" applyProtection="1"/>
    <xf numFmtId="37" fontId="7" fillId="4" borderId="225" xfId="0" applyNumberFormat="1" applyFont="1" applyFill="1" applyBorder="1" applyProtection="1"/>
    <xf numFmtId="37" fontId="7" fillId="4" borderId="189" xfId="0" applyNumberFormat="1" applyFont="1" applyFill="1" applyBorder="1" applyProtection="1"/>
    <xf numFmtId="179" fontId="11" fillId="0" borderId="261" xfId="0" applyNumberFormat="1" applyFont="1" applyBorder="1" applyProtection="1"/>
    <xf numFmtId="179" fontId="11" fillId="0" borderId="262" xfId="0" applyNumberFormat="1" applyFont="1" applyBorder="1" applyProtection="1"/>
    <xf numFmtId="37" fontId="11" fillId="0" borderId="225" xfId="0" applyNumberFormat="1" applyFont="1" applyBorder="1" applyProtection="1"/>
    <xf numFmtId="37" fontId="11" fillId="0" borderId="263" xfId="0" applyNumberFormat="1" applyFont="1" applyBorder="1" applyProtection="1"/>
    <xf numFmtId="179" fontId="12" fillId="0" borderId="0" xfId="0" applyNumberFormat="1" applyFont="1" applyProtection="1"/>
    <xf numFmtId="37" fontId="20" fillId="4" borderId="16" xfId="0" applyNumberFormat="1" applyFont="1" applyFill="1" applyBorder="1" applyProtection="1"/>
    <xf numFmtId="0" fontId="11" fillId="0" borderId="9" xfId="0" applyFont="1" applyBorder="1" applyAlignment="1">
      <alignment horizontal="center"/>
    </xf>
    <xf numFmtId="0" fontId="11" fillId="0" borderId="0" xfId="0" applyFont="1" applyAlignment="1" applyProtection="1">
      <alignment horizontal="left"/>
    </xf>
    <xf numFmtId="0" fontId="11" fillId="0" borderId="19" xfId="0" applyFont="1" applyBorder="1" applyAlignment="1" applyProtection="1">
      <alignment horizontal="center"/>
    </xf>
    <xf numFmtId="164" fontId="11" fillId="0" borderId="21" xfId="0" applyNumberFormat="1" applyFont="1" applyBorder="1" applyAlignment="1" applyProtection="1">
      <alignment horizontal="center"/>
    </xf>
    <xf numFmtId="0" fontId="11" fillId="0" borderId="55" xfId="0" applyFont="1" applyBorder="1" applyProtection="1"/>
    <xf numFmtId="5" fontId="11" fillId="0" borderId="26" xfId="1" applyNumberFormat="1" applyFont="1" applyBorder="1" applyAlignment="1" applyProtection="1">
      <protection locked="0"/>
    </xf>
    <xf numFmtId="39" fontId="11" fillId="9" borderId="5" xfId="0" applyNumberFormat="1" applyFont="1" applyFill="1" applyBorder="1" applyAlignment="1" applyProtection="1">
      <alignment horizontal="centerContinuous"/>
    </xf>
    <xf numFmtId="0" fontId="11" fillId="9" borderId="4" xfId="0" applyFont="1" applyFill="1" applyBorder="1" applyProtection="1"/>
    <xf numFmtId="39" fontId="11" fillId="9" borderId="0" xfId="0" applyNumberFormat="1" applyFont="1" applyFill="1" applyAlignment="1" applyProtection="1">
      <alignment horizontal="centerContinuous"/>
    </xf>
    <xf numFmtId="39" fontId="11" fillId="9" borderId="25" xfId="0" applyNumberFormat="1" applyFont="1" applyFill="1" applyBorder="1" applyAlignment="1" applyProtection="1">
      <alignment horizontal="centerContinuous"/>
    </xf>
    <xf numFmtId="0" fontId="11" fillId="9" borderId="21" xfId="0" applyFont="1" applyFill="1" applyBorder="1" applyAlignment="1" applyProtection="1">
      <alignment horizontal="centerContinuous"/>
    </xf>
    <xf numFmtId="0" fontId="11" fillId="9" borderId="11" xfId="0" applyFont="1" applyFill="1" applyBorder="1" applyAlignment="1" applyProtection="1">
      <alignment horizontal="centerContinuous"/>
    </xf>
    <xf numFmtId="0" fontId="11" fillId="9" borderId="9" xfId="0" applyFont="1" applyFill="1" applyBorder="1" applyAlignment="1" applyProtection="1">
      <alignment horizontal="centerContinuous"/>
    </xf>
    <xf numFmtId="0" fontId="11" fillId="9" borderId="10" xfId="0" applyFont="1" applyFill="1" applyBorder="1" applyAlignment="1" applyProtection="1">
      <alignment horizontal="centerContinuous"/>
    </xf>
    <xf numFmtId="0" fontId="11" fillId="9" borderId="26" xfId="0" applyFont="1" applyFill="1" applyBorder="1" applyAlignment="1" applyProtection="1">
      <alignment horizontal="centerContinuous"/>
    </xf>
    <xf numFmtId="5" fontId="11" fillId="0" borderId="21" xfId="0" applyNumberFormat="1" applyFont="1" applyBorder="1" applyAlignment="1" applyProtection="1">
      <alignment horizontal="right"/>
    </xf>
    <xf numFmtId="41" fontId="11" fillId="0" borderId="22" xfId="1" applyNumberFormat="1" applyFont="1" applyBorder="1" applyAlignment="1" applyProtection="1">
      <alignment horizontal="right"/>
      <protection locked="0"/>
    </xf>
    <xf numFmtId="5" fontId="11" fillId="0" borderId="26" xfId="1" applyNumberFormat="1" applyFont="1" applyBorder="1" applyAlignment="1" applyProtection="1">
      <alignment horizontal="right"/>
      <protection locked="0"/>
    </xf>
    <xf numFmtId="41" fontId="11" fillId="0" borderId="26" xfId="1" applyNumberFormat="1" applyFont="1" applyBorder="1" applyAlignment="1" applyProtection="1">
      <alignment horizontal="right"/>
      <protection locked="0"/>
    </xf>
    <xf numFmtId="37" fontId="11" fillId="0" borderId="21" xfId="0" applyNumberFormat="1" applyFont="1" applyBorder="1" applyAlignment="1" applyProtection="1">
      <alignment horizontal="right"/>
    </xf>
    <xf numFmtId="37" fontId="11" fillId="0" borderId="22" xfId="0" applyNumberFormat="1" applyFont="1" applyBorder="1" applyAlignment="1" applyProtection="1">
      <alignment horizontal="right"/>
      <protection locked="0"/>
    </xf>
    <xf numFmtId="37" fontId="11" fillId="0" borderId="20" xfId="0" applyNumberFormat="1" applyFont="1" applyBorder="1" applyAlignment="1" applyProtection="1">
      <alignment horizontal="right"/>
      <protection locked="0"/>
    </xf>
    <xf numFmtId="37" fontId="11" fillId="0" borderId="26" xfId="0" applyNumberFormat="1" applyFont="1" applyBorder="1" applyAlignment="1" applyProtection="1">
      <alignment horizontal="right"/>
      <protection locked="0"/>
    </xf>
    <xf numFmtId="37" fontId="11" fillId="0" borderId="22" xfId="1" applyNumberFormat="1" applyFont="1" applyBorder="1" applyAlignment="1" applyProtection="1">
      <alignment horizontal="right"/>
      <protection locked="0"/>
    </xf>
    <xf numFmtId="37" fontId="11" fillId="0" borderId="26" xfId="1" applyNumberFormat="1" applyFont="1" applyBorder="1" applyAlignment="1" applyProtection="1">
      <alignment horizontal="right"/>
      <protection locked="0"/>
    </xf>
    <xf numFmtId="37" fontId="11" fillId="0" borderId="22" xfId="0" applyNumberFormat="1" applyFont="1" applyBorder="1" applyAlignment="1" applyProtection="1">
      <alignment horizontal="right"/>
    </xf>
    <xf numFmtId="37" fontId="11" fillId="0" borderId="20" xfId="0" applyNumberFormat="1" applyFont="1" applyBorder="1" applyAlignment="1" applyProtection="1">
      <alignment horizontal="right"/>
    </xf>
    <xf numFmtId="37" fontId="11" fillId="0" borderId="26" xfId="0" applyNumberFormat="1" applyFont="1" applyBorder="1" applyAlignment="1" applyProtection="1">
      <alignment horizontal="right"/>
    </xf>
    <xf numFmtId="37" fontId="11" fillId="0" borderId="17" xfId="0" applyNumberFormat="1" applyFont="1" applyBorder="1" applyAlignment="1" applyProtection="1">
      <alignment horizontal="right"/>
    </xf>
    <xf numFmtId="37" fontId="11" fillId="0" borderId="22" xfId="1" applyNumberFormat="1" applyFont="1" applyBorder="1" applyAlignment="1" applyProtection="1">
      <alignment horizontal="right"/>
    </xf>
    <xf numFmtId="37" fontId="11" fillId="0" borderId="26" xfId="1" applyNumberFormat="1" applyFont="1" applyBorder="1" applyAlignment="1" applyProtection="1">
      <alignment horizontal="right"/>
    </xf>
    <xf numFmtId="5" fontId="11" fillId="0" borderId="17" xfId="0" applyNumberFormat="1" applyFont="1" applyBorder="1" applyAlignment="1" applyProtection="1">
      <alignment horizontal="right"/>
    </xf>
    <xf numFmtId="5" fontId="11" fillId="0" borderId="22" xfId="0" applyNumberFormat="1" applyFont="1" applyBorder="1" applyAlignment="1" applyProtection="1">
      <alignment horizontal="right"/>
    </xf>
    <xf numFmtId="5" fontId="11" fillId="0" borderId="20" xfId="0" applyNumberFormat="1" applyFont="1" applyBorder="1" applyAlignment="1" applyProtection="1">
      <alignment horizontal="right"/>
    </xf>
    <xf numFmtId="5" fontId="11" fillId="0" borderId="26" xfId="0" applyNumberFormat="1" applyFont="1" applyBorder="1" applyAlignment="1" applyProtection="1">
      <alignment horizontal="right"/>
    </xf>
    <xf numFmtId="37" fontId="11" fillId="9" borderId="5" xfId="0" applyNumberFormat="1" applyFont="1" applyFill="1" applyBorder="1" applyAlignment="1" applyProtection="1">
      <alignment horizontal="centerContinuous"/>
    </xf>
    <xf numFmtId="37" fontId="11" fillId="9" borderId="0" xfId="0" applyNumberFormat="1" applyFont="1" applyFill="1" applyAlignment="1" applyProtection="1">
      <alignment horizontal="centerContinuous"/>
    </xf>
    <xf numFmtId="37" fontId="11" fillId="9" borderId="25" xfId="0" applyNumberFormat="1" applyFont="1" applyFill="1" applyBorder="1" applyAlignment="1" applyProtection="1">
      <alignment horizontal="centerContinuous"/>
    </xf>
    <xf numFmtId="0" fontId="11" fillId="0" borderId="21" xfId="0" applyFont="1" applyBorder="1" applyAlignment="1" applyProtection="1">
      <alignment horizontal="left"/>
    </xf>
    <xf numFmtId="37" fontId="11" fillId="9" borderId="21" xfId="0" applyNumberFormat="1" applyFont="1" applyFill="1" applyBorder="1" applyAlignment="1" applyProtection="1">
      <alignment horizontal="centerContinuous"/>
    </xf>
    <xf numFmtId="37" fontId="11" fillId="9" borderId="11" xfId="0" applyNumberFormat="1" applyFont="1" applyFill="1" applyBorder="1" applyAlignment="1" applyProtection="1">
      <alignment horizontal="centerContinuous"/>
    </xf>
    <xf numFmtId="37" fontId="11" fillId="9" borderId="9" xfId="0" applyNumberFormat="1" applyFont="1" applyFill="1" applyBorder="1" applyAlignment="1" applyProtection="1">
      <alignment horizontal="centerContinuous"/>
    </xf>
    <xf numFmtId="37" fontId="11" fillId="9" borderId="10" xfId="0" applyNumberFormat="1" applyFont="1" applyFill="1" applyBorder="1" applyAlignment="1" applyProtection="1">
      <alignment horizontal="centerContinuous"/>
    </xf>
    <xf numFmtId="37" fontId="11" fillId="9" borderId="26" xfId="0" applyNumberFormat="1" applyFont="1" applyFill="1" applyBorder="1" applyAlignment="1" applyProtection="1">
      <alignment horizontal="centerContinuous"/>
    </xf>
    <xf numFmtId="5" fontId="11" fillId="0" borderId="26" xfId="0" applyNumberFormat="1" applyFont="1" applyBorder="1" applyAlignment="1" applyProtection="1">
      <protection locked="0"/>
    </xf>
    <xf numFmtId="37" fontId="11" fillId="9" borderId="16" xfId="0" applyNumberFormat="1" applyFont="1" applyFill="1" applyBorder="1" applyAlignment="1" applyProtection="1"/>
    <xf numFmtId="37" fontId="11" fillId="0" borderId="20" xfId="0" applyNumberFormat="1" applyFont="1" applyBorder="1" applyAlignment="1" applyProtection="1">
      <protection locked="0"/>
    </xf>
    <xf numFmtId="37" fontId="11" fillId="9" borderId="0" xfId="0" applyNumberFormat="1" applyFont="1" applyFill="1" applyAlignment="1" applyProtection="1"/>
    <xf numFmtId="37" fontId="11" fillId="9" borderId="25" xfId="0" applyNumberFormat="1" applyFont="1" applyFill="1" applyBorder="1" applyAlignment="1" applyProtection="1"/>
    <xf numFmtId="0" fontId="11" fillId="0" borderId="73" xfId="0" applyFont="1" applyBorder="1" applyAlignment="1" applyProtection="1">
      <alignment horizontal="centerContinuous"/>
    </xf>
    <xf numFmtId="37" fontId="11" fillId="0" borderId="10" xfId="0" applyNumberFormat="1" applyFont="1" applyBorder="1" applyAlignment="1" applyProtection="1">
      <alignment horizontal="right"/>
    </xf>
    <xf numFmtId="37" fontId="11" fillId="9" borderId="22" xfId="0" applyNumberFormat="1" applyFont="1" applyFill="1" applyBorder="1" applyAlignment="1" applyProtection="1"/>
    <xf numFmtId="37" fontId="11" fillId="9" borderId="10" xfId="0" applyNumberFormat="1" applyFont="1" applyFill="1" applyBorder="1" applyAlignment="1" applyProtection="1"/>
    <xf numFmtId="37" fontId="11" fillId="9" borderId="26" xfId="0" applyNumberFormat="1" applyFont="1" applyFill="1" applyBorder="1" applyAlignment="1" applyProtection="1"/>
    <xf numFmtId="37" fontId="11" fillId="0" borderId="67" xfId="0" applyNumberFormat="1" applyFont="1" applyBorder="1" applyAlignment="1">
      <alignment horizontal="right"/>
    </xf>
    <xf numFmtId="37" fontId="11" fillId="0" borderId="22" xfId="1" applyNumberFormat="1" applyFont="1" applyBorder="1" applyAlignment="1" applyProtection="1">
      <protection locked="0"/>
    </xf>
    <xf numFmtId="0" fontId="11" fillId="0" borderId="46" xfId="0" applyFont="1" applyBorder="1" applyAlignment="1"/>
    <xf numFmtId="37" fontId="11" fillId="0" borderId="26" xfId="0" applyNumberFormat="1" applyFont="1" applyBorder="1" applyAlignment="1" applyProtection="1">
      <protection locked="0"/>
    </xf>
    <xf numFmtId="37" fontId="11" fillId="0" borderId="26" xfId="1" applyNumberFormat="1" applyFont="1" applyBorder="1" applyAlignment="1" applyProtection="1">
      <protection locked="0"/>
    </xf>
    <xf numFmtId="37" fontId="11" fillId="0" borderId="68" xfId="0" applyNumberFormat="1" applyFont="1" applyBorder="1" applyAlignment="1" applyProtection="1">
      <alignment horizontal="right"/>
    </xf>
    <xf numFmtId="37" fontId="11" fillId="0" borderId="22" xfId="0" applyNumberFormat="1" applyFont="1" applyBorder="1" applyAlignment="1" applyProtection="1">
      <protection locked="0"/>
    </xf>
    <xf numFmtId="0" fontId="11" fillId="0" borderId="45" xfId="0" applyFont="1" applyBorder="1"/>
    <xf numFmtId="37" fontId="11" fillId="0" borderId="1" xfId="0" applyNumberFormat="1" applyFont="1" applyBorder="1" applyAlignment="1" applyProtection="1">
      <alignment horizontal="centerContinuous"/>
    </xf>
    <xf numFmtId="37" fontId="11" fillId="0" borderId="7" xfId="0" applyNumberFormat="1" applyFont="1" applyBorder="1" applyAlignment="1" applyProtection="1">
      <alignment horizontal="centerContinuous"/>
    </xf>
    <xf numFmtId="41" fontId="11" fillId="0" borderId="16" xfId="0" applyNumberFormat="1" applyFont="1" applyBorder="1" applyProtection="1"/>
    <xf numFmtId="49" fontId="0" fillId="0" borderId="21" xfId="0" applyNumberFormat="1" applyBorder="1" applyAlignment="1" applyProtection="1">
      <alignment horizontal="right"/>
    </xf>
    <xf numFmtId="49" fontId="11" fillId="0" borderId="22" xfId="1" applyNumberFormat="1" applyFont="1" applyBorder="1" applyAlignment="1">
      <alignment horizontal="right"/>
    </xf>
    <xf numFmtId="0" fontId="11" fillId="0" borderId="0" xfId="1" applyFont="1" applyAlignment="1" applyProtection="1">
      <alignment horizontal="center"/>
    </xf>
    <xf numFmtId="0" fontId="11" fillId="0" borderId="19" xfId="1" applyFont="1" applyBorder="1" applyAlignment="1" applyProtection="1">
      <alignment horizontal="center"/>
    </xf>
    <xf numFmtId="0" fontId="11" fillId="0" borderId="21" xfId="1" applyFont="1" applyBorder="1" applyAlignment="1" applyProtection="1">
      <alignment horizontal="center"/>
    </xf>
    <xf numFmtId="0" fontId="11" fillId="0" borderId="10" xfId="1" applyFont="1" applyBorder="1" applyAlignment="1" applyProtection="1">
      <alignment horizontal="center"/>
    </xf>
    <xf numFmtId="0" fontId="11" fillId="0" borderId="4" xfId="1" applyFont="1" applyBorder="1" applyAlignment="1" applyProtection="1">
      <alignment horizontal="center"/>
    </xf>
    <xf numFmtId="0" fontId="11" fillId="0" borderId="9" xfId="1" applyFont="1" applyBorder="1" applyAlignment="1" applyProtection="1">
      <alignment horizontal="center"/>
    </xf>
    <xf numFmtId="0" fontId="0" fillId="0" borderId="0" xfId="0"/>
    <xf numFmtId="164" fontId="11" fillId="0" borderId="21" xfId="0" applyNumberFormat="1" applyFont="1" applyBorder="1" applyAlignment="1" applyProtection="1">
      <alignment horizontal="center"/>
    </xf>
    <xf numFmtId="0" fontId="11" fillId="0" borderId="119" xfId="1" applyBorder="1" applyProtection="1"/>
    <xf numFmtId="0" fontId="11" fillId="0" borderId="0" xfId="5297" applyFont="1" applyBorder="1" applyProtection="1"/>
    <xf numFmtId="169" fontId="11" fillId="0" borderId="0" xfId="5297" applyNumberFormat="1" applyFont="1" applyBorder="1" applyProtection="1"/>
    <xf numFmtId="0" fontId="11" fillId="0" borderId="264" xfId="5297" applyFont="1" applyBorder="1" applyProtection="1"/>
    <xf numFmtId="37" fontId="11" fillId="0" borderId="265" xfId="5297" applyNumberFormat="1" applyFont="1" applyBorder="1" applyProtection="1"/>
    <xf numFmtId="0" fontId="11" fillId="0" borderId="267" xfId="5297" applyFont="1" applyBorder="1" applyProtection="1"/>
    <xf numFmtId="37" fontId="11" fillId="0" borderId="268" xfId="5297" applyNumberFormat="1" applyFont="1" applyBorder="1" applyProtection="1"/>
    <xf numFmtId="0" fontId="0" fillId="0" borderId="268" xfId="0" applyBorder="1"/>
    <xf numFmtId="5" fontId="11" fillId="0" borderId="44" xfId="5612" applyNumberFormat="1" applyFont="1" applyBorder="1" applyProtection="1">
      <protection locked="0"/>
    </xf>
    <xf numFmtId="5" fontId="11" fillId="0" borderId="44" xfId="5612" applyNumberFormat="1" applyFont="1" applyFill="1" applyBorder="1" applyProtection="1">
      <protection locked="0"/>
    </xf>
    <xf numFmtId="37" fontId="11" fillId="0" borderId="44" xfId="5612" applyNumberFormat="1" applyFont="1" applyBorder="1" applyProtection="1">
      <protection locked="0"/>
    </xf>
    <xf numFmtId="37" fontId="11" fillId="0" borderId="44" xfId="5612" applyNumberFormat="1" applyFont="1" applyFill="1" applyBorder="1" applyProtection="1">
      <protection locked="0"/>
    </xf>
    <xf numFmtId="0" fontId="11" fillId="0" borderId="265" xfId="0" applyFont="1" applyBorder="1"/>
    <xf numFmtId="0" fontId="11" fillId="0" borderId="266" xfId="0" applyNumberFormat="1" applyFont="1" applyBorder="1"/>
    <xf numFmtId="0" fontId="11" fillId="0" borderId="268" xfId="0" applyNumberFormat="1" applyFont="1" applyBorder="1"/>
    <xf numFmtId="0" fontId="11" fillId="0" borderId="269" xfId="0" applyNumberFormat="1" applyFont="1" applyBorder="1"/>
    <xf numFmtId="0" fontId="14" fillId="0" borderId="15" xfId="5297" applyNumberFormat="1" applyFont="1" applyFill="1" applyBorder="1" applyAlignment="1" applyProtection="1"/>
    <xf numFmtId="37" fontId="11" fillId="0" borderId="25" xfId="0" applyNumberFormat="1" applyFont="1" applyFill="1" applyBorder="1" applyAlignment="1" applyProtection="1"/>
    <xf numFmtId="0" fontId="11" fillId="0" borderId="25" xfId="0" applyNumberFormat="1" applyFont="1" applyFill="1" applyBorder="1" applyAlignment="1" applyProtection="1"/>
    <xf numFmtId="169" fontId="11" fillId="0" borderId="25" xfId="0" applyNumberFormat="1" applyFont="1" applyFill="1" applyBorder="1" applyAlignment="1" applyProtection="1"/>
    <xf numFmtId="0" fontId="11" fillId="0" borderId="15" xfId="0" applyNumberFormat="1" applyFont="1" applyFill="1" applyBorder="1" applyAlignment="1" applyProtection="1"/>
    <xf numFmtId="37" fontId="11" fillId="0" borderId="25" xfId="5297" applyNumberFormat="1" applyFont="1" applyFill="1" applyBorder="1" applyAlignment="1" applyProtection="1"/>
    <xf numFmtId="0" fontId="11" fillId="0" borderId="25" xfId="5297" applyNumberFormat="1" applyFont="1" applyFill="1" applyBorder="1" applyAlignment="1" applyProtection="1"/>
    <xf numFmtId="0" fontId="11" fillId="0" borderId="15" xfId="5297" applyNumberFormat="1" applyFont="1" applyFill="1" applyBorder="1" applyAlignment="1" applyProtection="1"/>
    <xf numFmtId="0" fontId="14" fillId="0" borderId="15" xfId="0" applyNumberFormat="1" applyFont="1" applyFill="1" applyBorder="1" applyAlignment="1" applyProtection="1"/>
    <xf numFmtId="0" fontId="0" fillId="0" borderId="99" xfId="0" applyBorder="1"/>
    <xf numFmtId="0" fontId="11" fillId="0" borderId="118" xfId="0" applyFont="1" applyBorder="1" applyProtection="1"/>
    <xf numFmtId="0" fontId="11" fillId="0" borderId="96" xfId="0" applyFont="1" applyBorder="1" applyProtection="1"/>
    <xf numFmtId="0" fontId="11" fillId="0" borderId="119" xfId="0" applyFont="1" applyBorder="1" applyProtection="1"/>
    <xf numFmtId="164" fontId="11" fillId="0" borderId="126" xfId="0" applyNumberFormat="1" applyFont="1" applyBorder="1" applyAlignment="1" applyProtection="1">
      <alignment horizontal="center"/>
    </xf>
    <xf numFmtId="179" fontId="11" fillId="0" borderId="104" xfId="0" applyNumberFormat="1" applyFont="1" applyBorder="1" applyProtection="1"/>
    <xf numFmtId="179" fontId="11" fillId="0" borderId="85" xfId="0" applyNumberFormat="1" applyFont="1" applyBorder="1" applyProtection="1"/>
    <xf numFmtId="179" fontId="11" fillId="0" borderId="104" xfId="0" applyNumberFormat="1" applyFont="1" applyFill="1" applyBorder="1" applyProtection="1"/>
    <xf numFmtId="179" fontId="11" fillId="0" borderId="85" xfId="0" applyNumberFormat="1" applyFont="1" applyFill="1" applyBorder="1" applyProtection="1"/>
    <xf numFmtId="179" fontId="11" fillId="0" borderId="107" xfId="0" applyNumberFormat="1" applyFont="1" applyFill="1" applyBorder="1" applyProtection="1"/>
    <xf numFmtId="179" fontId="11" fillId="0" borderId="108" xfId="0" applyNumberFormat="1" applyFont="1" applyFill="1" applyBorder="1" applyProtection="1"/>
    <xf numFmtId="179" fontId="11" fillId="0" borderId="101" xfId="0" applyNumberFormat="1" applyFont="1" applyBorder="1" applyProtection="1"/>
    <xf numFmtId="179" fontId="11" fillId="0" borderId="83" xfId="0" applyNumberFormat="1" applyFont="1" applyBorder="1" applyProtection="1"/>
    <xf numFmtId="179" fontId="11" fillId="0" borderId="116" xfId="0" applyNumberFormat="1" applyFont="1" applyBorder="1" applyProtection="1"/>
    <xf numFmtId="179" fontId="11" fillId="0" borderId="115" xfId="0" applyNumberFormat="1" applyFont="1" applyBorder="1" applyProtection="1"/>
    <xf numFmtId="179" fontId="11" fillId="0" borderId="99" xfId="0" applyNumberFormat="1" applyFont="1" applyBorder="1" applyProtection="1"/>
    <xf numFmtId="179" fontId="11" fillId="0" borderId="103" xfId="0" applyNumberFormat="1" applyFont="1" applyBorder="1" applyProtection="1"/>
    <xf numFmtId="179" fontId="11" fillId="0" borderId="46" xfId="0" applyNumberFormat="1" applyFont="1" applyBorder="1" applyAlignment="1" applyProtection="1">
      <alignment horizontal="right"/>
    </xf>
    <xf numFmtId="179" fontId="11" fillId="0" borderId="103" xfId="0" applyNumberFormat="1" applyFont="1" applyFill="1" applyBorder="1" applyProtection="1"/>
    <xf numFmtId="0" fontId="11" fillId="0" borderId="127" xfId="0" applyFont="1" applyBorder="1" applyAlignment="1" applyProtection="1">
      <alignment horizontal="centerContinuous" vertical="top"/>
    </xf>
    <xf numFmtId="0" fontId="11" fillId="0" borderId="126" xfId="0" applyNumberFormat="1" applyFont="1" applyBorder="1" applyAlignment="1" applyProtection="1">
      <alignment horizontal="centerContinuous"/>
    </xf>
    <xf numFmtId="0" fontId="62" fillId="0" borderId="0" xfId="0" applyNumberFormat="1" applyFont="1"/>
    <xf numFmtId="2" fontId="11" fillId="0" borderId="104" xfId="0" applyNumberFormat="1" applyFont="1" applyBorder="1" applyProtection="1"/>
    <xf numFmtId="2" fontId="11" fillId="0" borderId="107" xfId="0" applyNumberFormat="1" applyFont="1" applyFill="1" applyBorder="1" applyProtection="1"/>
    <xf numFmtId="0" fontId="11" fillId="0" borderId="103" xfId="0" applyFont="1" applyBorder="1" applyAlignment="1" applyProtection="1">
      <alignment horizontal="right"/>
    </xf>
    <xf numFmtId="0" fontId="35" fillId="0" borderId="0" xfId="5297" applyFont="1" applyFill="1" applyProtection="1"/>
    <xf numFmtId="37" fontId="12" fillId="0" borderId="15" xfId="0" applyNumberFormat="1" applyFont="1" applyBorder="1" applyProtection="1"/>
    <xf numFmtId="37" fontId="11" fillId="0" borderId="271" xfId="0" applyNumberFormat="1" applyFont="1" applyBorder="1" applyProtection="1"/>
    <xf numFmtId="0" fontId="35" fillId="0" borderId="0" xfId="5297" applyFont="1" applyProtection="1"/>
    <xf numFmtId="3" fontId="62" fillId="0" borderId="0" xfId="0" applyNumberFormat="1" applyFont="1" applyBorder="1" applyAlignment="1" applyProtection="1"/>
    <xf numFmtId="0" fontId="0" fillId="0" borderId="195" xfId="0" applyBorder="1"/>
    <xf numFmtId="0" fontId="11" fillId="0" borderId="19" xfId="1" applyFont="1" applyBorder="1" applyAlignment="1" applyProtection="1">
      <alignment horizontal="center"/>
    </xf>
    <xf numFmtId="0" fontId="11" fillId="0" borderId="21" xfId="1" applyFont="1" applyBorder="1" applyAlignment="1" applyProtection="1">
      <alignment horizontal="center"/>
    </xf>
    <xf numFmtId="179" fontId="11" fillId="0" borderId="19" xfId="1" applyNumberFormat="1" applyFont="1" applyBorder="1"/>
    <xf numFmtId="179" fontId="11" fillId="0" borderId="19" xfId="1" applyNumberFormat="1" applyFont="1" applyFill="1" applyBorder="1"/>
    <xf numFmtId="0" fontId="11" fillId="0" borderId="0" xfId="1" quotePrefix="1" applyFont="1"/>
    <xf numFmtId="37" fontId="11" fillId="0" borderId="16" xfId="1" applyNumberFormat="1" applyFont="1" applyFill="1" applyBorder="1" applyProtection="1"/>
    <xf numFmtId="179" fontId="11" fillId="0" borderId="19" xfId="1" applyNumberFormat="1" applyFont="1" applyBorder="1" applyProtection="1"/>
    <xf numFmtId="44" fontId="11" fillId="0" borderId="48" xfId="1" applyNumberFormat="1" applyFont="1" applyBorder="1" applyProtection="1"/>
    <xf numFmtId="179" fontId="11" fillId="0" borderId="48" xfId="1" applyNumberFormat="1" applyFont="1" applyBorder="1" applyProtection="1"/>
    <xf numFmtId="37" fontId="11" fillId="0" borderId="19" xfId="1" applyNumberFormat="1" applyFont="1" applyFill="1" applyBorder="1" applyAlignment="1" applyProtection="1"/>
    <xf numFmtId="0" fontId="11" fillId="0" borderId="60" xfId="0" applyFont="1" applyBorder="1" applyProtection="1"/>
    <xf numFmtId="0" fontId="0" fillId="0" borderId="5" xfId="0" applyFill="1" applyBorder="1" applyAlignment="1" applyProtection="1">
      <alignment horizontal="right"/>
    </xf>
    <xf numFmtId="39" fontId="11" fillId="0" borderId="55" xfId="5612" applyNumberFormat="1" applyFont="1" applyBorder="1" applyProtection="1"/>
    <xf numFmtId="37" fontId="11" fillId="0" borderId="26" xfId="1" applyNumberFormat="1" applyFont="1" applyBorder="1" applyAlignment="1" applyProtection="1"/>
    <xf numFmtId="37" fontId="11" fillId="0" borderId="36" xfId="1" applyNumberFormat="1" applyFont="1" applyFill="1" applyBorder="1" applyAlignment="1" applyProtection="1"/>
    <xf numFmtId="37" fontId="11" fillId="0" borderId="36" xfId="1" applyNumberFormat="1" applyFont="1" applyBorder="1" applyAlignment="1" applyProtection="1"/>
    <xf numFmtId="0" fontId="0" fillId="0" borderId="0" xfId="0" applyAlignment="1"/>
    <xf numFmtId="0" fontId="0" fillId="0" borderId="0" xfId="0"/>
    <xf numFmtId="0" fontId="11" fillId="0" borderId="0" xfId="0" applyFont="1" applyAlignment="1" applyProtection="1">
      <alignment horizontal="left"/>
    </xf>
    <xf numFmtId="0" fontId="11" fillId="0" borderId="30" xfId="0" applyFont="1" applyBorder="1" applyAlignment="1" applyProtection="1">
      <alignment horizontal="center"/>
    </xf>
    <xf numFmtId="0" fontId="11" fillId="0" borderId="4" xfId="0" applyFont="1" applyBorder="1" applyAlignment="1" applyProtection="1">
      <alignment horizontal="center"/>
    </xf>
    <xf numFmtId="0" fontId="11" fillId="0" borderId="0" xfId="0" applyFont="1" applyBorder="1" applyAlignment="1" applyProtection="1"/>
    <xf numFmtId="0" fontId="0" fillId="0" borderId="273" xfId="0" applyBorder="1"/>
    <xf numFmtId="0" fontId="0" fillId="0" borderId="274" xfId="0" applyBorder="1"/>
    <xf numFmtId="0" fontId="0" fillId="0" borderId="275" xfId="0" applyBorder="1"/>
    <xf numFmtId="0" fontId="11" fillId="0" borderId="272" xfId="0" applyFont="1" applyBorder="1" applyProtection="1"/>
    <xf numFmtId="49" fontId="11" fillId="0" borderId="0" xfId="0" applyNumberFormat="1" applyFont="1" applyAlignment="1">
      <alignment horizontal="center"/>
    </xf>
    <xf numFmtId="164" fontId="11" fillId="0" borderId="7" xfId="1" applyNumberFormat="1" applyBorder="1" applyAlignment="1" applyProtection="1">
      <alignment horizontal="center"/>
    </xf>
    <xf numFmtId="0" fontId="11" fillId="0" borderId="66" xfId="1" applyBorder="1" applyAlignment="1" applyProtection="1">
      <alignment horizontal="left"/>
    </xf>
    <xf numFmtId="0" fontId="11" fillId="0" borderId="0" xfId="1" applyBorder="1" applyAlignment="1" applyProtection="1">
      <alignment horizontal="center"/>
    </xf>
    <xf numFmtId="0" fontId="11" fillId="0" borderId="3" xfId="1" applyBorder="1" applyAlignment="1" applyProtection="1">
      <alignment horizontal="left"/>
    </xf>
    <xf numFmtId="0" fontId="11" fillId="0" borderId="8" xfId="0" applyFont="1" applyBorder="1" applyAlignment="1" applyProtection="1">
      <alignment horizontal="center"/>
      <protection locked="0"/>
    </xf>
    <xf numFmtId="0" fontId="11" fillId="0" borderId="2" xfId="0" applyFont="1" applyBorder="1" applyAlignment="1" applyProtection="1">
      <alignment horizontal="center"/>
      <protection locked="0"/>
    </xf>
    <xf numFmtId="0" fontId="11" fillId="0" borderId="3" xfId="0" applyFont="1" applyBorder="1" applyAlignment="1" applyProtection="1">
      <alignment horizontal="center"/>
      <protection locked="0"/>
    </xf>
    <xf numFmtId="0" fontId="11" fillId="0" borderId="9" xfId="0" applyFont="1" applyBorder="1" applyAlignment="1" applyProtection="1">
      <alignment horizontal="center"/>
      <protection locked="0"/>
    </xf>
    <xf numFmtId="0" fontId="11" fillId="0" borderId="10" xfId="0" applyFont="1" applyBorder="1" applyAlignment="1" applyProtection="1">
      <alignment horizontal="center"/>
      <protection locked="0"/>
    </xf>
    <xf numFmtId="164" fontId="11" fillId="0" borderId="10" xfId="0" applyNumberFormat="1" applyFont="1" applyBorder="1" applyAlignment="1" applyProtection="1">
      <alignment horizontal="center"/>
      <protection locked="0"/>
    </xf>
    <xf numFmtId="0" fontId="11" fillId="0" borderId="5" xfId="0" applyFont="1" applyBorder="1" applyProtection="1">
      <protection locked="0"/>
    </xf>
    <xf numFmtId="0" fontId="11" fillId="0" borderId="4" xfId="0" applyFont="1" applyBorder="1" applyAlignment="1" applyProtection="1">
      <alignment horizontal="right"/>
      <protection locked="0"/>
    </xf>
    <xf numFmtId="0" fontId="11" fillId="0" borderId="0" xfId="0" applyFont="1" applyProtection="1">
      <protection locked="0"/>
    </xf>
    <xf numFmtId="37" fontId="11" fillId="0" borderId="10" xfId="0" applyNumberFormat="1" applyFont="1" applyBorder="1" applyProtection="1">
      <protection locked="0"/>
    </xf>
    <xf numFmtId="37" fontId="11" fillId="0" borderId="198" xfId="0" applyNumberFormat="1" applyFont="1" applyBorder="1" applyProtection="1">
      <protection locked="0"/>
    </xf>
    <xf numFmtId="0" fontId="11" fillId="0" borderId="4" xfId="0" applyFont="1" applyBorder="1" applyProtection="1">
      <protection locked="0"/>
    </xf>
    <xf numFmtId="5" fontId="11" fillId="0" borderId="71" xfId="0" applyNumberFormat="1" applyFont="1" applyBorder="1" applyProtection="1">
      <protection locked="0"/>
    </xf>
    <xf numFmtId="5" fontId="8" fillId="0" borderId="254" xfId="0" applyNumberFormat="1" applyFont="1" applyBorder="1" applyProtection="1">
      <protection locked="0"/>
    </xf>
    <xf numFmtId="0" fontId="11" fillId="0" borderId="6" xfId="0" applyFont="1" applyBorder="1" applyProtection="1">
      <protection locked="0"/>
    </xf>
    <xf numFmtId="0" fontId="11" fillId="0" borderId="1" xfId="0" applyFont="1" applyBorder="1" applyProtection="1">
      <protection locked="0"/>
    </xf>
    <xf numFmtId="0" fontId="11" fillId="0" borderId="7" xfId="0" applyFont="1" applyBorder="1" applyProtection="1">
      <protection locked="0"/>
    </xf>
    <xf numFmtId="179" fontId="8" fillId="77" borderId="0" xfId="5238" applyNumberFormat="1" applyFont="1" applyFill="1" applyBorder="1" applyProtection="1">
      <protection locked="0"/>
    </xf>
    <xf numFmtId="179" fontId="11" fillId="77" borderId="0" xfId="5238" applyNumberFormat="1" applyFont="1" applyFill="1" applyBorder="1" applyProtection="1">
      <protection locked="0"/>
    </xf>
    <xf numFmtId="179" fontId="11" fillId="77" borderId="88" xfId="5238" applyNumberFormat="1" applyFont="1" applyFill="1" applyBorder="1" applyProtection="1">
      <protection locked="0"/>
    </xf>
    <xf numFmtId="182" fontId="11" fillId="0" borderId="4" xfId="0" applyNumberFormat="1" applyFont="1" applyBorder="1" applyProtection="1">
      <protection locked="0"/>
    </xf>
    <xf numFmtId="179" fontId="11" fillId="77" borderId="270" xfId="0" applyNumberFormat="1" applyFont="1" applyFill="1" applyBorder="1" applyProtection="1">
      <protection locked="0"/>
    </xf>
    <xf numFmtId="0" fontId="11" fillId="0" borderId="0" xfId="0" applyFont="1" applyBorder="1" applyProtection="1">
      <protection locked="0"/>
    </xf>
    <xf numFmtId="5" fontId="11" fillId="0" borderId="0" xfId="0" applyNumberFormat="1" applyFont="1" applyBorder="1" applyProtection="1">
      <protection locked="0"/>
    </xf>
    <xf numFmtId="37" fontId="11" fillId="0" borderId="0" xfId="0" applyNumberFormat="1" applyFont="1" applyBorder="1" applyProtection="1">
      <protection locked="0"/>
    </xf>
    <xf numFmtId="0" fontId="13" fillId="0" borderId="0" xfId="0" applyFont="1" applyBorder="1" applyAlignment="1" applyProtection="1">
      <alignment horizontal="centerContinuous"/>
      <protection locked="0"/>
    </xf>
    <xf numFmtId="0" fontId="11" fillId="0" borderId="0" xfId="0" applyFont="1" applyBorder="1" applyAlignment="1" applyProtection="1">
      <alignment horizontal="centerContinuous"/>
      <protection locked="0"/>
    </xf>
    <xf numFmtId="3" fontId="11" fillId="0" borderId="0" xfId="0" applyNumberFormat="1" applyFont="1" applyBorder="1"/>
    <xf numFmtId="0" fontId="12" fillId="0" borderId="8" xfId="0" applyFont="1" applyBorder="1" applyAlignment="1" applyProtection="1">
      <alignment horizontal="centerContinuous"/>
    </xf>
    <xf numFmtId="0" fontId="12" fillId="0" borderId="2" xfId="0" applyFont="1" applyBorder="1" applyAlignment="1" applyProtection="1">
      <alignment horizontal="centerContinuous"/>
    </xf>
    <xf numFmtId="0" fontId="11" fillId="0" borderId="0" xfId="0" applyNumberFormat="1" applyFont="1" applyBorder="1"/>
    <xf numFmtId="0" fontId="11" fillId="0" borderId="5" xfId="0" applyNumberFormat="1" applyFont="1" applyBorder="1"/>
    <xf numFmtId="0" fontId="11" fillId="0" borderId="4" xfId="0" applyNumberFormat="1" applyFont="1" applyBorder="1"/>
    <xf numFmtId="0" fontId="11" fillId="0" borderId="0" xfId="0" applyFont="1" applyBorder="1" applyAlignment="1" applyProtection="1">
      <alignment horizontal="left"/>
      <protection locked="0"/>
    </xf>
    <xf numFmtId="0" fontId="11" fillId="0" borderId="0" xfId="0" applyFont="1" applyBorder="1" applyAlignment="1" applyProtection="1">
      <alignment horizontal="center"/>
      <protection locked="0"/>
    </xf>
    <xf numFmtId="0" fontId="119" fillId="0" borderId="5" xfId="0" applyNumberFormat="1" applyFont="1" applyBorder="1"/>
    <xf numFmtId="0" fontId="11" fillId="77" borderId="0" xfId="0" applyFont="1" applyFill="1" applyBorder="1"/>
    <xf numFmtId="0" fontId="119" fillId="0" borderId="0" xfId="0" applyNumberFormat="1" applyFont="1" applyBorder="1"/>
    <xf numFmtId="179" fontId="11" fillId="77" borderId="0" xfId="0" applyNumberFormat="1" applyFont="1" applyFill="1" applyBorder="1" applyProtection="1">
      <protection locked="0"/>
    </xf>
    <xf numFmtId="0" fontId="11" fillId="77" borderId="0" xfId="0" applyFont="1" applyFill="1" applyBorder="1" applyProtection="1">
      <protection locked="0"/>
    </xf>
    <xf numFmtId="14" fontId="11" fillId="0" borderId="18" xfId="0" applyNumberFormat="1" applyFont="1" applyBorder="1" applyProtection="1"/>
    <xf numFmtId="14" fontId="11" fillId="0" borderId="25" xfId="0" applyNumberFormat="1" applyFont="1" applyBorder="1" applyProtection="1"/>
    <xf numFmtId="0" fontId="11" fillId="0" borderId="18" xfId="0" applyFont="1" applyFill="1" applyBorder="1" applyAlignment="1" applyProtection="1">
      <alignment horizontal="center"/>
    </xf>
    <xf numFmtId="0" fontId="11" fillId="0" borderId="25" xfId="0" applyFont="1" applyFill="1" applyBorder="1" applyProtection="1"/>
    <xf numFmtId="37" fontId="11" fillId="0" borderId="25" xfId="0" applyNumberFormat="1" applyFont="1" applyFill="1" applyBorder="1" applyProtection="1"/>
    <xf numFmtId="37" fontId="11" fillId="0" borderId="5" xfId="0" applyNumberFormat="1" applyFont="1" applyFill="1" applyBorder="1" applyProtection="1"/>
    <xf numFmtId="14" fontId="11" fillId="0" borderId="18" xfId="0" applyNumberFormat="1" applyFont="1" applyFill="1" applyBorder="1" applyProtection="1"/>
    <xf numFmtId="14" fontId="11" fillId="0" borderId="25" xfId="0" applyNumberFormat="1" applyFont="1" applyFill="1" applyBorder="1" applyProtection="1"/>
    <xf numFmtId="37" fontId="11" fillId="0" borderId="15" xfId="0" applyNumberFormat="1" applyFont="1" applyFill="1" applyBorder="1" applyProtection="1"/>
    <xf numFmtId="0" fontId="11" fillId="0" borderId="276" xfId="0" applyFont="1" applyBorder="1" applyAlignment="1" applyProtection="1">
      <alignment horizontal="right"/>
    </xf>
    <xf numFmtId="0" fontId="11" fillId="0" borderId="277" xfId="0" applyFont="1" applyBorder="1" applyProtection="1"/>
    <xf numFmtId="37" fontId="11" fillId="0" borderId="277" xfId="0" applyNumberFormat="1" applyFont="1" applyBorder="1" applyProtection="1"/>
    <xf numFmtId="5" fontId="11" fillId="0" borderId="278" xfId="0" applyNumberFormat="1" applyFont="1" applyBorder="1" applyProtection="1"/>
    <xf numFmtId="39" fontId="11" fillId="0" borderId="104" xfId="0" applyNumberFormat="1" applyFont="1" applyBorder="1" applyProtection="1"/>
    <xf numFmtId="0" fontId="11" fillId="0" borderId="0" xfId="0" applyFont="1" applyAlignment="1">
      <alignment horizontal="left" vertical="top" wrapText="1"/>
    </xf>
    <xf numFmtId="0" fontId="11" fillId="0" borderId="0" xfId="0" applyFont="1" applyAlignment="1">
      <alignment horizontal="left"/>
    </xf>
    <xf numFmtId="0" fontId="0" fillId="0" borderId="0" xfId="0"/>
    <xf numFmtId="0" fontId="0" fillId="0" borderId="0" xfId="0"/>
    <xf numFmtId="0" fontId="11" fillId="0" borderId="0" xfId="0" applyFont="1" applyAlignment="1" applyProtection="1">
      <alignment horizontal="left"/>
    </xf>
    <xf numFmtId="0" fontId="121" fillId="0" borderId="15" xfId="0" applyFont="1" applyBorder="1" applyProtection="1">
      <protection locked="0"/>
    </xf>
    <xf numFmtId="0" fontId="11" fillId="0" borderId="17" xfId="0" applyFont="1" applyBorder="1" applyAlignment="1">
      <alignment horizontal="centerContinuous"/>
    </xf>
    <xf numFmtId="179" fontId="11" fillId="0" borderId="261" xfId="10703" applyNumberFormat="1" applyFont="1" applyBorder="1" applyProtection="1"/>
    <xf numFmtId="37" fontId="7" fillId="4" borderId="192" xfId="0" applyNumberFormat="1" applyFont="1" applyFill="1" applyBorder="1" applyProtection="1"/>
    <xf numFmtId="0" fontId="11" fillId="0" borderId="28" xfId="1" applyFont="1" applyBorder="1" applyAlignment="1" applyProtection="1">
      <alignment horizontal="centerContinuous"/>
    </xf>
    <xf numFmtId="0" fontId="11" fillId="0" borderId="15" xfId="1" applyFont="1" applyBorder="1" applyAlignment="1" applyProtection="1">
      <alignment horizontal="centerContinuous"/>
    </xf>
    <xf numFmtId="0" fontId="11" fillId="0" borderId="17" xfId="1" applyFont="1" applyBorder="1" applyAlignment="1" applyProtection="1">
      <alignment horizontal="centerContinuous"/>
    </xf>
    <xf numFmtId="37" fontId="11" fillId="0" borderId="28" xfId="1" applyNumberFormat="1" applyFont="1" applyBorder="1" applyProtection="1"/>
    <xf numFmtId="0" fontId="11" fillId="0" borderId="250" xfId="1" applyFont="1" applyBorder="1" applyProtection="1"/>
    <xf numFmtId="37" fontId="11" fillId="0" borderId="250" xfId="1" applyNumberFormat="1" applyFont="1" applyBorder="1" applyProtection="1"/>
    <xf numFmtId="37" fontId="11" fillId="0" borderId="251" xfId="1" applyNumberFormat="1" applyFont="1" applyBorder="1" applyProtection="1"/>
    <xf numFmtId="0" fontId="11" fillId="0" borderId="19" xfId="1" applyFont="1" applyBorder="1" applyAlignment="1" applyProtection="1">
      <alignment horizontal="centerContinuous"/>
    </xf>
    <xf numFmtId="0" fontId="11" fillId="0" borderId="0" xfId="0" applyFont="1" applyAlignment="1">
      <alignment horizontal="left" wrapText="1"/>
    </xf>
    <xf numFmtId="0" fontId="13" fillId="0" borderId="0" xfId="0" applyFont="1" applyAlignment="1">
      <alignment horizontal="center" wrapText="1"/>
    </xf>
    <xf numFmtId="0" fontId="13" fillId="0" borderId="0" xfId="0" applyFont="1" applyAlignment="1">
      <alignment wrapText="1"/>
    </xf>
    <xf numFmtId="0" fontId="10" fillId="0" borderId="0" xfId="0" applyFont="1" applyAlignment="1">
      <alignment horizontal="center"/>
    </xf>
    <xf numFmtId="0" fontId="12" fillId="0" borderId="0" xfId="0" applyFont="1" applyAlignment="1">
      <alignment horizontal="center" wrapText="1"/>
    </xf>
    <xf numFmtId="0" fontId="16" fillId="0" borderId="4" xfId="0" applyFont="1" applyBorder="1" applyAlignment="1" applyProtection="1">
      <alignment horizontal="left" wrapText="1"/>
    </xf>
    <xf numFmtId="0" fontId="16" fillId="0" borderId="0" xfId="0" applyFont="1" applyAlignment="1" applyProtection="1">
      <alignment horizontal="left" wrapText="1"/>
    </xf>
    <xf numFmtId="0" fontId="16" fillId="0" borderId="5" xfId="0" applyFont="1" applyBorder="1" applyAlignment="1" applyProtection="1">
      <alignment horizontal="left" wrapText="1"/>
    </xf>
    <xf numFmtId="0" fontId="10" fillId="0" borderId="4" xfId="0" applyFont="1" applyBorder="1" applyAlignment="1" applyProtection="1">
      <alignment horizontal="center"/>
    </xf>
    <xf numFmtId="0" fontId="10" fillId="0" borderId="0" xfId="0" applyFont="1" applyBorder="1" applyAlignment="1" applyProtection="1">
      <alignment horizontal="center"/>
    </xf>
    <xf numFmtId="0" fontId="10" fillId="0" borderId="5" xfId="0" applyFont="1" applyBorder="1" applyAlignment="1" applyProtection="1">
      <alignment horizontal="center"/>
    </xf>
    <xf numFmtId="0" fontId="17" fillId="0" borderId="0" xfId="0" applyFont="1" applyAlignment="1" applyProtection="1">
      <alignment horizontal="left"/>
    </xf>
    <xf numFmtId="0" fontId="17" fillId="0" borderId="5" xfId="0" applyFont="1" applyBorder="1" applyAlignment="1" applyProtection="1">
      <alignment horizontal="left"/>
    </xf>
    <xf numFmtId="0" fontId="17" fillId="0" borderId="1" xfId="0" applyFont="1" applyBorder="1" applyAlignment="1" applyProtection="1">
      <alignment horizontal="left"/>
    </xf>
    <xf numFmtId="0" fontId="17" fillId="0" borderId="0" xfId="0" applyFont="1" applyAlignment="1" applyProtection="1"/>
    <xf numFmtId="0" fontId="17" fillId="0" borderId="5" xfId="0" applyFont="1" applyBorder="1" applyAlignment="1" applyProtection="1"/>
    <xf numFmtId="0" fontId="11" fillId="0" borderId="31" xfId="0" applyFont="1" applyBorder="1" applyAlignment="1">
      <alignment horizontal="left" vertical="top" wrapText="1"/>
    </xf>
    <xf numFmtId="0" fontId="0" fillId="0" borderId="29" xfId="0" applyBorder="1" applyAlignment="1"/>
    <xf numFmtId="0" fontId="11"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7" fillId="0" borderId="0" xfId="0" applyFont="1" applyAlignment="1">
      <alignment horizontal="left" vertical="top" wrapText="1"/>
    </xf>
    <xf numFmtId="0" fontId="7" fillId="0" borderId="0" xfId="0" applyFont="1" applyAlignment="1" applyProtection="1">
      <alignment horizontal="left" vertical="top" wrapText="1"/>
    </xf>
    <xf numFmtId="0" fontId="0" fillId="0" borderId="0" xfId="0" applyAlignment="1">
      <alignment horizontal="left" vertical="top" wrapText="1"/>
    </xf>
    <xf numFmtId="0" fontId="7" fillId="0" borderId="0" xfId="0" applyFont="1" applyAlignment="1" applyProtection="1">
      <alignment vertical="top" wrapText="1"/>
    </xf>
    <xf numFmtId="0" fontId="0" fillId="0" borderId="0" xfId="0" applyAlignment="1">
      <alignment vertical="top" wrapText="1"/>
    </xf>
    <xf numFmtId="0" fontId="7" fillId="0" borderId="31" xfId="0" applyFont="1" applyBorder="1" applyAlignment="1" applyProtection="1">
      <alignment horizontal="left" wrapText="1"/>
    </xf>
    <xf numFmtId="0" fontId="0" fillId="0" borderId="0" xfId="0"/>
    <xf numFmtId="0" fontId="7" fillId="0" borderId="31" xfId="0" applyFont="1" applyBorder="1" applyAlignment="1" applyProtection="1">
      <alignment horizontal="left" vertical="top" wrapText="1"/>
    </xf>
    <xf numFmtId="0" fontId="0" fillId="0" borderId="10" xfId="0" applyBorder="1" applyAlignment="1">
      <alignment wrapText="1"/>
    </xf>
    <xf numFmtId="0" fontId="7"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19" fillId="0" borderId="0" xfId="0" applyFont="1" applyAlignment="1" applyProtection="1">
      <alignment horizontal="left" vertical="justify" wrapText="1"/>
    </xf>
    <xf numFmtId="0" fontId="0" fillId="0" borderId="0" xfId="0" applyAlignment="1">
      <alignment horizontal="left" vertical="justify" wrapText="1"/>
    </xf>
    <xf numFmtId="0" fontId="19" fillId="0" borderId="0" xfId="0" applyFont="1" applyAlignment="1" applyProtection="1">
      <alignment horizontal="left" vertical="top" wrapText="1"/>
    </xf>
    <xf numFmtId="0" fontId="19" fillId="0" borderId="5" xfId="0" applyFont="1" applyBorder="1" applyAlignment="1" applyProtection="1">
      <alignment horizontal="left" vertical="top" wrapText="1"/>
    </xf>
    <xf numFmtId="0" fontId="19" fillId="0" borderId="5" xfId="0" applyFont="1" applyBorder="1" applyAlignment="1" applyProtection="1">
      <alignment horizontal="left" vertical="justify" wrapText="1"/>
    </xf>
    <xf numFmtId="0" fontId="17" fillId="0" borderId="0" xfId="0" applyFont="1" applyAlignment="1">
      <alignment vertical="top" wrapText="1"/>
    </xf>
    <xf numFmtId="0" fontId="17" fillId="0" borderId="0" xfId="0" applyFont="1" applyAlignment="1">
      <alignment wrapText="1"/>
    </xf>
    <xf numFmtId="0" fontId="17" fillId="0" borderId="5" xfId="0" applyFont="1" applyBorder="1" applyAlignment="1">
      <alignment wrapText="1"/>
    </xf>
    <xf numFmtId="0" fontId="17" fillId="0" borderId="10" xfId="0" applyFont="1" applyBorder="1" applyAlignment="1">
      <alignment wrapText="1"/>
    </xf>
    <xf numFmtId="0" fontId="17" fillId="0" borderId="11" xfId="0" applyFont="1" applyBorder="1" applyAlignment="1">
      <alignment wrapText="1"/>
    </xf>
    <xf numFmtId="0" fontId="19"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19" fillId="0" borderId="31" xfId="0" applyFont="1" applyBorder="1" applyAlignment="1" applyProtection="1">
      <alignment horizontal="left" vertical="top" wrapText="1"/>
    </xf>
    <xf numFmtId="0" fontId="19" fillId="0" borderId="29"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7" fillId="0" borderId="0" xfId="0" applyFont="1" applyAlignment="1">
      <alignment horizontal="left" wrapText="1"/>
    </xf>
    <xf numFmtId="0" fontId="17" fillId="0" borderId="5" xfId="0" applyFont="1" applyBorder="1" applyAlignment="1">
      <alignment horizontal="left" wrapText="1"/>
    </xf>
    <xf numFmtId="0" fontId="17"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7" fillId="0" borderId="31" xfId="1" applyFont="1" applyBorder="1" applyAlignment="1" applyProtection="1">
      <alignment horizontal="left" wrapText="1"/>
    </xf>
    <xf numFmtId="0" fontId="11" fillId="0" borderId="31" xfId="1" applyBorder="1" applyAlignment="1">
      <alignment wrapText="1"/>
    </xf>
    <xf numFmtId="0" fontId="11" fillId="0" borderId="29" xfId="1" applyBorder="1" applyAlignment="1"/>
    <xf numFmtId="0" fontId="11" fillId="0" borderId="0" xfId="1" applyAlignment="1">
      <alignment wrapText="1"/>
    </xf>
    <xf numFmtId="0" fontId="11" fillId="0" borderId="5" xfId="1" applyBorder="1" applyAlignment="1"/>
    <xf numFmtId="0" fontId="11" fillId="0" borderId="5" xfId="1" applyBorder="1" applyAlignment="1">
      <alignment wrapText="1"/>
    </xf>
    <xf numFmtId="0" fontId="7" fillId="0" borderId="0" xfId="1" applyFont="1" applyAlignment="1" applyProtection="1">
      <alignment horizontal="left" wrapText="1"/>
    </xf>
    <xf numFmtId="0" fontId="11" fillId="0" borderId="10" xfId="1" applyBorder="1" applyAlignment="1">
      <alignment wrapText="1"/>
    </xf>
    <xf numFmtId="0" fontId="7" fillId="0" borderId="30" xfId="1" applyFont="1" applyBorder="1" applyAlignment="1" applyProtection="1">
      <alignment horizontal="left" wrapText="1"/>
    </xf>
    <xf numFmtId="0" fontId="7" fillId="0" borderId="4" xfId="1" applyFont="1" applyBorder="1" applyAlignment="1" applyProtection="1">
      <alignment horizontal="left" wrapText="1"/>
    </xf>
    <xf numFmtId="0" fontId="7" fillId="0" borderId="0" xfId="1" applyFont="1" applyBorder="1" applyAlignment="1" applyProtection="1">
      <alignment horizontal="left" wrapText="1"/>
    </xf>
    <xf numFmtId="0" fontId="11" fillId="0" borderId="0" xfId="1" applyBorder="1" applyAlignment="1">
      <alignment wrapText="1"/>
    </xf>
    <xf numFmtId="0" fontId="7" fillId="0" borderId="29" xfId="1" applyFont="1" applyBorder="1" applyAlignment="1" applyProtection="1">
      <alignment horizontal="left" wrapText="1"/>
    </xf>
    <xf numFmtId="0" fontId="7" fillId="0" borderId="5" xfId="1" applyFont="1" applyBorder="1" applyAlignment="1" applyProtection="1">
      <alignment horizontal="left" wrapText="1"/>
    </xf>
    <xf numFmtId="0" fontId="7"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7"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7"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20" fillId="0" borderId="19" xfId="0" applyFont="1" applyBorder="1" applyAlignment="1" applyProtection="1">
      <alignment horizontal="center"/>
    </xf>
    <xf numFmtId="0" fontId="12" fillId="0" borderId="0" xfId="0" applyFont="1" applyAlignment="1">
      <alignment horizontal="center"/>
    </xf>
    <xf numFmtId="0" fontId="12" fillId="0" borderId="25" xfId="0" applyFont="1" applyBorder="1" applyAlignment="1">
      <alignment horizontal="center"/>
    </xf>
    <xf numFmtId="0" fontId="11" fillId="0" borderId="31" xfId="1" applyFont="1" applyBorder="1" applyAlignment="1" applyProtection="1">
      <alignment horizontal="left" wrapText="1"/>
    </xf>
    <xf numFmtId="0" fontId="11" fillId="0" borderId="0" xfId="1" applyFont="1" applyAlignment="1">
      <alignment wrapText="1"/>
    </xf>
    <xf numFmtId="0" fontId="11" fillId="0" borderId="0" xfId="1" applyFont="1" applyAlignment="1" applyProtection="1">
      <alignment horizontal="left" wrapText="1"/>
    </xf>
    <xf numFmtId="0" fontId="7" fillId="0" borderId="31" xfId="1" applyFont="1" applyBorder="1" applyAlignment="1" applyProtection="1">
      <alignment horizontal="left" vertical="top" wrapText="1"/>
    </xf>
    <xf numFmtId="0" fontId="7" fillId="0" borderId="29" xfId="1" applyFont="1" applyBorder="1" applyAlignment="1" applyProtection="1">
      <alignment horizontal="left" vertical="top" wrapText="1"/>
    </xf>
    <xf numFmtId="0" fontId="7" fillId="0" borderId="0" xfId="1" applyFont="1" applyBorder="1" applyAlignment="1" applyProtection="1">
      <alignment horizontal="left" vertical="top" wrapText="1"/>
    </xf>
    <xf numFmtId="0" fontId="7" fillId="0" borderId="5" xfId="1" applyFont="1" applyBorder="1" applyAlignment="1" applyProtection="1">
      <alignment horizontal="left" vertical="top" wrapText="1"/>
    </xf>
    <xf numFmtId="0" fontId="7" fillId="0" borderId="10" xfId="1" applyFont="1" applyBorder="1" applyAlignment="1" applyProtection="1">
      <alignment horizontal="left" wrapText="1"/>
    </xf>
    <xf numFmtId="0" fontId="54" fillId="0" borderId="0" xfId="1" applyFont="1" applyFill="1" applyAlignment="1" applyProtection="1">
      <alignment horizontal="left" wrapText="1"/>
    </xf>
    <xf numFmtId="0" fontId="54" fillId="0" borderId="5" xfId="1" applyFont="1" applyFill="1" applyBorder="1" applyAlignment="1" applyProtection="1">
      <alignment horizontal="left" wrapText="1"/>
    </xf>
    <xf numFmtId="0" fontId="11" fillId="0" borderId="0" xfId="1" applyAlignment="1">
      <alignment horizontal="left" wrapText="1"/>
    </xf>
    <xf numFmtId="0" fontId="11" fillId="0" borderId="5" xfId="1" applyBorder="1" applyAlignment="1">
      <alignment horizontal="left" wrapText="1"/>
    </xf>
    <xf numFmtId="0" fontId="11" fillId="0" borderId="2" xfId="0" applyFont="1" applyBorder="1" applyAlignment="1" applyProtection="1">
      <alignment horizontal="left"/>
    </xf>
    <xf numFmtId="0" fontId="11" fillId="0" borderId="41" xfId="0" applyFont="1" applyBorder="1" applyAlignment="1" applyProtection="1">
      <alignment horizontal="center"/>
    </xf>
    <xf numFmtId="0" fontId="11" fillId="0" borderId="42" xfId="0" applyFont="1" applyBorder="1" applyAlignment="1" applyProtection="1">
      <alignment horizontal="center"/>
    </xf>
    <xf numFmtId="0" fontId="11" fillId="0" borderId="39" xfId="0" applyFont="1" applyBorder="1" applyAlignment="1" applyProtection="1">
      <alignment horizontal="center"/>
    </xf>
    <xf numFmtId="0" fontId="23" fillId="0" borderId="31" xfId="0" applyFont="1" applyBorder="1" applyAlignment="1" applyProtection="1">
      <alignment horizontal="left"/>
    </xf>
    <xf numFmtId="0" fontId="23" fillId="0" borderId="29" xfId="0" applyFont="1" applyBorder="1" applyAlignment="1" applyProtection="1">
      <alignment horizontal="left"/>
    </xf>
    <xf numFmtId="0" fontId="23" fillId="0" borderId="0" xfId="0" applyFont="1" applyAlignment="1" applyProtection="1">
      <alignment horizontal="left"/>
    </xf>
    <xf numFmtId="0" fontId="23" fillId="0" borderId="5" xfId="0" applyFont="1" applyBorder="1" applyAlignment="1" applyProtection="1">
      <alignment horizontal="left"/>
    </xf>
    <xf numFmtId="0" fontId="23" fillId="0" borderId="30" xfId="0" applyFont="1" applyBorder="1" applyAlignment="1" applyProtection="1">
      <alignment horizontal="left"/>
    </xf>
    <xf numFmtId="0" fontId="23" fillId="0" borderId="4" xfId="0" applyFont="1" applyBorder="1" applyAlignment="1" applyProtection="1">
      <alignment horizontal="left"/>
    </xf>
    <xf numFmtId="0" fontId="23" fillId="0" borderId="0" xfId="0" applyFont="1" applyBorder="1" applyAlignment="1" applyProtection="1">
      <alignment horizontal="left"/>
    </xf>
    <xf numFmtId="0" fontId="7" fillId="4" borderId="41" xfId="0" applyFont="1" applyFill="1" applyBorder="1" applyAlignment="1" applyProtection="1">
      <alignment horizontal="center"/>
    </xf>
    <xf numFmtId="0" fontId="7" fillId="4" borderId="42" xfId="0" applyFont="1" applyFill="1" applyBorder="1" applyAlignment="1" applyProtection="1">
      <alignment horizontal="center"/>
    </xf>
    <xf numFmtId="0" fontId="7" fillId="4" borderId="39" xfId="0" applyFont="1" applyFill="1" applyBorder="1" applyAlignment="1" applyProtection="1">
      <alignment horizontal="center"/>
    </xf>
    <xf numFmtId="0" fontId="23" fillId="0" borderId="10" xfId="0" applyFont="1" applyBorder="1" applyAlignment="1" applyProtection="1">
      <alignment horizontal="left"/>
    </xf>
    <xf numFmtId="0" fontId="23" fillId="0" borderId="11" xfId="0" applyFont="1" applyBorder="1" applyAlignment="1" applyProtection="1">
      <alignment horizontal="left"/>
    </xf>
    <xf numFmtId="0" fontId="23" fillId="0" borderId="9" xfId="0" applyFont="1" applyBorder="1" applyAlignment="1" applyProtection="1">
      <alignment horizontal="left"/>
    </xf>
    <xf numFmtId="0" fontId="11" fillId="0" borderId="0" xfId="0" applyFont="1" applyAlignment="1" applyProtection="1">
      <alignment horizontal="center"/>
    </xf>
    <xf numFmtId="0" fontId="11" fillId="0" borderId="4" xfId="0" applyFont="1" applyBorder="1" applyAlignment="1" applyProtection="1">
      <alignment horizontal="left"/>
    </xf>
    <xf numFmtId="0" fontId="11" fillId="0" borderId="0" xfId="0" applyFont="1" applyAlignment="1" applyProtection="1">
      <alignment horizontal="left"/>
    </xf>
    <xf numFmtId="0" fontId="11" fillId="0" borderId="5" xfId="0" applyFont="1" applyBorder="1" applyAlignment="1" applyProtection="1">
      <alignment horizontal="left"/>
    </xf>
    <xf numFmtId="0" fontId="12" fillId="0" borderId="4" xfId="0" applyFont="1" applyBorder="1" applyAlignment="1" applyProtection="1">
      <alignment horizontal="center"/>
    </xf>
    <xf numFmtId="0" fontId="12" fillId="0" borderId="0" xfId="0" applyFont="1" applyBorder="1" applyAlignment="1" applyProtection="1">
      <alignment horizontal="center"/>
    </xf>
    <xf numFmtId="0" fontId="12" fillId="0" borderId="5" xfId="0" applyFont="1" applyBorder="1" applyAlignment="1" applyProtection="1">
      <alignment horizontal="center"/>
    </xf>
    <xf numFmtId="0" fontId="11" fillId="0" borderId="9" xfId="0" applyFont="1" applyBorder="1" applyAlignment="1">
      <alignment horizontal="center"/>
    </xf>
    <xf numFmtId="0" fontId="0" fillId="0" borderId="26" xfId="0" applyBorder="1" applyAlignment="1">
      <alignment horizontal="center"/>
    </xf>
    <xf numFmtId="0" fontId="11" fillId="0" borderId="21" xfId="0" applyFont="1" applyBorder="1" applyAlignment="1">
      <alignment horizontal="center"/>
    </xf>
    <xf numFmtId="0" fontId="11" fillId="0" borderId="30" xfId="0" applyFont="1" applyBorder="1" applyAlignment="1">
      <alignment horizontal="center"/>
    </xf>
    <xf numFmtId="0" fontId="0" fillId="0" borderId="27" xfId="0" applyBorder="1" applyAlignment="1">
      <alignment horizontal="center"/>
    </xf>
    <xf numFmtId="0" fontId="11" fillId="0" borderId="4" xfId="0" applyFont="1" applyBorder="1" applyAlignment="1">
      <alignment horizontal="center"/>
    </xf>
    <xf numFmtId="0" fontId="11" fillId="0" borderId="19" xfId="0" applyFont="1" applyBorder="1" applyAlignment="1">
      <alignment horizontal="center"/>
    </xf>
    <xf numFmtId="0" fontId="11" fillId="0" borderId="4" xfId="0" applyFont="1" applyBorder="1" applyAlignment="1">
      <alignment wrapText="1"/>
    </xf>
    <xf numFmtId="0" fontId="0" fillId="0" borderId="4" xfId="0" applyBorder="1" applyAlignment="1">
      <alignment wrapText="1"/>
    </xf>
    <xf numFmtId="0" fontId="11" fillId="0" borderId="0" xfId="0" applyFont="1" applyBorder="1" applyAlignment="1">
      <alignment wrapText="1"/>
    </xf>
    <xf numFmtId="0" fontId="0" fillId="0" borderId="0" xfId="0" applyBorder="1" applyAlignment="1">
      <alignment wrapText="1"/>
    </xf>
    <xf numFmtId="0" fontId="11"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11" fillId="0" borderId="30" xfId="1" applyFont="1" applyBorder="1" applyAlignment="1">
      <alignment wrapText="1"/>
    </xf>
    <xf numFmtId="0" fontId="11" fillId="0" borderId="31" xfId="1" applyFont="1" applyBorder="1" applyAlignment="1">
      <alignment wrapText="1"/>
    </xf>
    <xf numFmtId="0" fontId="11" fillId="0" borderId="29" xfId="1" applyFont="1" applyBorder="1" applyAlignment="1">
      <alignment wrapText="1"/>
    </xf>
    <xf numFmtId="0" fontId="11" fillId="0" borderId="4" xfId="1" applyFont="1" applyBorder="1" applyAlignment="1">
      <alignment wrapText="1"/>
    </xf>
    <xf numFmtId="0" fontId="11" fillId="0" borderId="5" xfId="1" applyFont="1" applyBorder="1" applyAlignment="1">
      <alignment wrapText="1"/>
    </xf>
    <xf numFmtId="0" fontId="11" fillId="0" borderId="4" xfId="1" applyBorder="1" applyAlignment="1">
      <alignment wrapText="1"/>
    </xf>
    <xf numFmtId="0" fontId="11" fillId="0" borderId="9" xfId="1" applyBorder="1" applyAlignment="1">
      <alignment wrapText="1"/>
    </xf>
    <xf numFmtId="0" fontId="11" fillId="0" borderId="11" xfId="1" applyBorder="1" applyAlignment="1">
      <alignment wrapText="1"/>
    </xf>
    <xf numFmtId="0" fontId="11" fillId="0" borderId="0" xfId="1" applyFont="1" applyAlignment="1">
      <alignment horizontal="left" wrapText="1"/>
    </xf>
    <xf numFmtId="0" fontId="11" fillId="0" borderId="5" xfId="1" applyFont="1" applyBorder="1" applyAlignment="1">
      <alignment horizontal="left" wrapText="1"/>
    </xf>
    <xf numFmtId="0" fontId="11" fillId="0" borderId="30" xfId="1" applyFont="1" applyBorder="1" applyAlignment="1">
      <alignment horizontal="left" wrapText="1"/>
    </xf>
    <xf numFmtId="0" fontId="11" fillId="0" borderId="31" xfId="1" applyFont="1" applyBorder="1" applyAlignment="1">
      <alignment horizontal="left" wrapText="1"/>
    </xf>
    <xf numFmtId="0" fontId="11" fillId="0" borderId="4" xfId="1" applyFont="1" applyBorder="1" applyAlignment="1">
      <alignment horizontal="left" wrapText="1"/>
    </xf>
    <xf numFmtId="0" fontId="11" fillId="0" borderId="0" xfId="1" applyFont="1" applyBorder="1" applyAlignment="1">
      <alignment horizontal="left" wrapText="1"/>
    </xf>
    <xf numFmtId="0" fontId="11" fillId="0" borderId="4" xfId="1" applyFont="1" applyBorder="1" applyAlignment="1">
      <alignment horizontal="left" vertical="top" wrapText="1"/>
    </xf>
    <xf numFmtId="0" fontId="11" fillId="0" borderId="0" xfId="1" applyFont="1" applyBorder="1" applyAlignment="1">
      <alignment horizontal="left" vertical="top" wrapText="1"/>
    </xf>
    <xf numFmtId="0" fontId="11" fillId="0" borderId="31" xfId="1" applyFont="1" applyBorder="1" applyAlignment="1">
      <alignment horizontal="left" vertical="top" wrapText="1"/>
    </xf>
    <xf numFmtId="0" fontId="11" fillId="0" borderId="29" xfId="1" applyFont="1" applyBorder="1" applyAlignment="1">
      <alignment horizontal="left" vertical="top" wrapText="1"/>
    </xf>
    <xf numFmtId="0" fontId="11" fillId="0" borderId="0" xfId="1" applyFont="1" applyAlignment="1">
      <alignment horizontal="left" vertical="top" wrapText="1"/>
    </xf>
    <xf numFmtId="0" fontId="11" fillId="0" borderId="5" xfId="1" applyFont="1" applyBorder="1" applyAlignment="1">
      <alignment horizontal="left" vertical="top" wrapText="1"/>
    </xf>
    <xf numFmtId="0" fontId="11" fillId="0" borderId="4" xfId="1" applyBorder="1" applyAlignment="1">
      <alignment horizontal="left" wrapText="1"/>
    </xf>
    <xf numFmtId="0" fontId="11" fillId="0" borderId="0" xfId="1" applyBorder="1" applyAlignment="1">
      <alignment horizontal="left" wrapText="1"/>
    </xf>
    <xf numFmtId="0" fontId="11" fillId="0" borderId="29" xfId="1" applyFont="1" applyBorder="1" applyAlignment="1">
      <alignment horizontal="left" wrapText="1"/>
    </xf>
    <xf numFmtId="0" fontId="23" fillId="0" borderId="15" xfId="1" applyFont="1" applyBorder="1" applyAlignment="1">
      <alignment horizontal="center" wrapText="1"/>
    </xf>
    <xf numFmtId="0" fontId="11" fillId="0" borderId="30" xfId="0" applyFont="1" applyBorder="1" applyAlignment="1" applyProtection="1">
      <alignment horizontal="center"/>
    </xf>
    <xf numFmtId="0" fontId="11" fillId="0" borderId="31" xfId="0" applyFont="1" applyBorder="1" applyAlignment="1" applyProtection="1">
      <alignment horizontal="center"/>
    </xf>
    <xf numFmtId="0" fontId="11" fillId="0" borderId="27" xfId="0" applyFont="1" applyBorder="1" applyAlignment="1" applyProtection="1">
      <alignment horizontal="center"/>
    </xf>
    <xf numFmtId="0" fontId="11" fillId="0" borderId="4" xfId="0" applyFont="1" applyBorder="1" applyAlignment="1" applyProtection="1">
      <alignment horizontal="center"/>
    </xf>
    <xf numFmtId="0" fontId="11" fillId="0" borderId="195" xfId="0" applyFont="1" applyBorder="1" applyAlignment="1" applyProtection="1">
      <alignment horizontal="center"/>
    </xf>
    <xf numFmtId="0" fontId="11" fillId="0" borderId="31" xfId="0" applyFont="1" applyBorder="1" applyAlignment="1" applyProtection="1">
      <alignment horizontal="left"/>
    </xf>
    <xf numFmtId="0" fontId="11" fillId="0" borderId="29" xfId="0" applyFont="1" applyBorder="1" applyAlignment="1" applyProtection="1">
      <alignment horizontal="left"/>
    </xf>
    <xf numFmtId="0" fontId="11" fillId="0" borderId="0" xfId="0" applyFont="1" applyAlignment="1">
      <alignment horizontal="left"/>
    </xf>
    <xf numFmtId="0" fontId="23" fillId="0" borderId="30" xfId="1" applyFont="1" applyBorder="1" applyAlignment="1" applyProtection="1">
      <alignment horizontal="left"/>
    </xf>
    <xf numFmtId="0" fontId="23" fillId="0" borderId="31" xfId="1" applyFont="1" applyBorder="1" applyAlignment="1" applyProtection="1">
      <alignment horizontal="left"/>
    </xf>
    <xf numFmtId="0" fontId="23" fillId="0" borderId="4" xfId="1" applyFont="1" applyBorder="1" applyAlignment="1" applyProtection="1">
      <alignment horizontal="left"/>
    </xf>
    <xf numFmtId="0" fontId="23" fillId="0" borderId="0" xfId="1" applyFont="1" applyBorder="1" applyAlignment="1" applyProtection="1">
      <alignment horizontal="left"/>
    </xf>
    <xf numFmtId="0" fontId="11" fillId="0" borderId="0" xfId="1" applyFont="1" applyFill="1" applyAlignment="1" applyProtection="1">
      <alignment horizontal="left"/>
    </xf>
    <xf numFmtId="0" fontId="11" fillId="0" borderId="0" xfId="1" applyFont="1" applyAlignment="1" applyProtection="1">
      <alignment horizontal="center"/>
    </xf>
    <xf numFmtId="0" fontId="11" fillId="0" borderId="19" xfId="1" applyFont="1" applyBorder="1" applyAlignment="1" applyProtection="1">
      <alignment horizontal="center"/>
    </xf>
    <xf numFmtId="0" fontId="11" fillId="0" borderId="0" xfId="1" applyFont="1" applyBorder="1" applyAlignment="1" applyProtection="1">
      <alignment horizontal="center"/>
    </xf>
    <xf numFmtId="0" fontId="11" fillId="0" borderId="25" xfId="1" applyFont="1" applyBorder="1" applyAlignment="1" applyProtection="1">
      <alignment horizontal="center"/>
    </xf>
    <xf numFmtId="0" fontId="11" fillId="0" borderId="21" xfId="1" applyFont="1" applyBorder="1" applyAlignment="1" applyProtection="1">
      <alignment horizontal="center"/>
    </xf>
    <xf numFmtId="0" fontId="11" fillId="0" borderId="10" xfId="1" applyFont="1" applyBorder="1" applyAlignment="1" applyProtection="1">
      <alignment horizontal="center"/>
    </xf>
    <xf numFmtId="0" fontId="11" fillId="0" borderId="26" xfId="1" applyFont="1" applyBorder="1" applyAlignment="1" applyProtection="1">
      <alignment horizontal="center"/>
    </xf>
    <xf numFmtId="0" fontId="11" fillId="0" borderId="4" xfId="1" applyFont="1" applyBorder="1" applyAlignment="1" applyProtection="1">
      <alignment horizontal="left"/>
    </xf>
    <xf numFmtId="0" fontId="11" fillId="0" borderId="0" xfId="1" applyFont="1" applyBorder="1" applyAlignment="1" applyProtection="1">
      <alignment horizontal="left"/>
    </xf>
    <xf numFmtId="0" fontId="11" fillId="0" borderId="0" xfId="1" applyFont="1" applyFill="1" applyAlignment="1">
      <alignment wrapText="1"/>
    </xf>
    <xf numFmtId="0" fontId="11" fillId="0" borderId="5" xfId="1" applyFont="1" applyFill="1" applyBorder="1" applyAlignment="1">
      <alignment wrapText="1"/>
    </xf>
    <xf numFmtId="0" fontId="11" fillId="0" borderId="10" xfId="1" applyFont="1" applyFill="1" applyBorder="1" applyAlignment="1">
      <alignment wrapText="1"/>
    </xf>
    <xf numFmtId="0" fontId="11" fillId="0" borderId="11" xfId="1" applyFont="1" applyFill="1" applyBorder="1" applyAlignment="1">
      <alignment wrapText="1"/>
    </xf>
    <xf numFmtId="0" fontId="11" fillId="0" borderId="30" xfId="0" applyFont="1" applyBorder="1" applyAlignment="1">
      <alignment wrapText="1"/>
    </xf>
    <xf numFmtId="37" fontId="11" fillId="0" borderId="0" xfId="0" applyNumberFormat="1" applyFont="1" applyAlignment="1" applyProtection="1">
      <alignment horizontal="center"/>
    </xf>
    <xf numFmtId="0" fontId="12" fillId="0" borderId="0" xfId="0" applyFont="1" applyBorder="1" applyAlignment="1">
      <alignment wrapText="1"/>
    </xf>
    <xf numFmtId="0" fontId="11" fillId="0" borderId="0" xfId="1" applyAlignment="1">
      <alignment horizontal="center"/>
    </xf>
    <xf numFmtId="0" fontId="11" fillId="0" borderId="44" xfId="1" applyFont="1" applyBorder="1" applyAlignment="1" applyProtection="1">
      <alignment horizontal="center"/>
    </xf>
    <xf numFmtId="0" fontId="11" fillId="0" borderId="180" xfId="1" applyFont="1" applyBorder="1" applyAlignment="1" applyProtection="1">
      <alignment horizontal="center"/>
    </xf>
    <xf numFmtId="0" fontId="11" fillId="0" borderId="4" xfId="1" applyFont="1" applyBorder="1" applyAlignment="1" applyProtection="1">
      <alignment horizontal="center"/>
    </xf>
    <xf numFmtId="0" fontId="11" fillId="0" borderId="5" xfId="1" applyFont="1" applyBorder="1" applyAlignment="1" applyProtection="1">
      <alignment horizontal="center"/>
    </xf>
    <xf numFmtId="0" fontId="11" fillId="0" borderId="218" xfId="1" applyFont="1" applyFill="1" applyBorder="1" applyAlignment="1" applyProtection="1">
      <alignment horizontal="center"/>
    </xf>
    <xf numFmtId="0" fontId="11" fillId="0" borderId="31" xfId="1" applyFont="1" applyFill="1" applyBorder="1" applyAlignment="1" applyProtection="1">
      <alignment horizontal="center"/>
    </xf>
    <xf numFmtId="0" fontId="11" fillId="0" borderId="29" xfId="1" applyFont="1" applyFill="1" applyBorder="1" applyAlignment="1" applyProtection="1">
      <alignment horizontal="center"/>
    </xf>
    <xf numFmtId="0" fontId="11" fillId="0" borderId="30" xfId="1" applyFont="1" applyFill="1" applyBorder="1" applyAlignment="1" applyProtection="1">
      <alignment horizontal="center"/>
    </xf>
    <xf numFmtId="0" fontId="11" fillId="0" borderId="215" xfId="1" applyFont="1" applyFill="1" applyBorder="1" applyAlignment="1" applyProtection="1">
      <alignment horizontal="center"/>
    </xf>
    <xf numFmtId="0" fontId="11" fillId="0" borderId="9" xfId="1" applyFont="1" applyBorder="1" applyAlignment="1" applyProtection="1">
      <alignment horizontal="center"/>
    </xf>
    <xf numFmtId="0" fontId="11" fillId="0" borderId="11" xfId="1" applyFont="1" applyBorder="1" applyAlignment="1" applyProtection="1">
      <alignment horizontal="center"/>
    </xf>
    <xf numFmtId="0" fontId="11" fillId="0" borderId="221" xfId="1" applyFont="1" applyBorder="1" applyAlignment="1" applyProtection="1">
      <alignment horizontal="center"/>
    </xf>
    <xf numFmtId="0" fontId="11" fillId="0" borderId="45" xfId="1" applyFont="1" applyBorder="1" applyAlignment="1" applyProtection="1">
      <alignment horizontal="center"/>
    </xf>
    <xf numFmtId="0" fontId="23" fillId="0" borderId="218" xfId="1" applyFont="1" applyBorder="1" applyAlignment="1" applyProtection="1">
      <alignment horizontal="center"/>
    </xf>
    <xf numFmtId="0" fontId="23" fillId="0" borderId="27" xfId="1" applyFont="1" applyBorder="1" applyAlignment="1" applyProtection="1">
      <alignment horizontal="center"/>
    </xf>
    <xf numFmtId="0" fontId="23" fillId="0" borderId="219" xfId="1" applyFont="1" applyBorder="1" applyAlignment="1" applyProtection="1">
      <alignment horizontal="center"/>
    </xf>
    <xf numFmtId="0" fontId="23" fillId="0" borderId="25" xfId="1" applyFont="1" applyBorder="1" applyAlignment="1" applyProtection="1">
      <alignment horizontal="center"/>
    </xf>
    <xf numFmtId="0" fontId="23" fillId="0" borderId="220" xfId="1" applyFont="1" applyBorder="1" applyAlignment="1" applyProtection="1">
      <alignment horizontal="center"/>
    </xf>
    <xf numFmtId="0" fontId="23" fillId="0" borderId="26" xfId="1" applyFont="1" applyBorder="1" applyAlignment="1" applyProtection="1">
      <alignment horizontal="center"/>
    </xf>
    <xf numFmtId="0" fontId="11" fillId="24" borderId="221" xfId="1" applyFont="1" applyFill="1" applyBorder="1" applyAlignment="1" applyProtection="1">
      <alignment horizontal="center"/>
    </xf>
    <xf numFmtId="0" fontId="11" fillId="24" borderId="45" xfId="1" applyFont="1" applyFill="1" applyBorder="1" applyAlignment="1" applyProtection="1">
      <alignment horizontal="center"/>
    </xf>
    <xf numFmtId="5" fontId="11" fillId="0" borderId="221" xfId="1" applyNumberFormat="1" applyFont="1" applyBorder="1" applyAlignment="1" applyProtection="1"/>
    <xf numFmtId="5" fontId="11" fillId="0" borderId="45" xfId="1" applyNumberFormat="1" applyFont="1" applyBorder="1" applyAlignment="1" applyProtection="1"/>
    <xf numFmtId="0" fontId="23" fillId="0" borderId="221" xfId="1" applyFont="1" applyBorder="1" applyAlignment="1" applyProtection="1">
      <alignment horizontal="center"/>
    </xf>
    <xf numFmtId="0" fontId="23" fillId="0" borderId="42" xfId="1" applyFont="1" applyBorder="1" applyAlignment="1" applyProtection="1">
      <alignment horizontal="center"/>
    </xf>
    <xf numFmtId="0" fontId="23" fillId="0" borderId="39" xfId="1" applyFont="1" applyBorder="1" applyAlignment="1" applyProtection="1">
      <alignment horizontal="center"/>
    </xf>
    <xf numFmtId="0" fontId="11" fillId="0" borderId="117" xfId="0" applyFont="1" applyBorder="1" applyAlignment="1" applyProtection="1"/>
    <xf numFmtId="0" fontId="11" fillId="0" borderId="149" xfId="0" applyFont="1" applyBorder="1" applyAlignment="1" applyProtection="1"/>
    <xf numFmtId="0" fontId="11" fillId="0" borderId="0" xfId="0" applyFont="1" applyBorder="1" applyAlignment="1" applyProtection="1"/>
    <xf numFmtId="0" fontId="11" fillId="0" borderId="81" xfId="0" applyFont="1" applyBorder="1" applyAlignment="1" applyProtection="1"/>
    <xf numFmtId="0" fontId="0" fillId="0" borderId="81" xfId="0" applyBorder="1" applyAlignment="1"/>
    <xf numFmtId="179" fontId="11" fillId="0" borderId="44" xfId="0" applyNumberFormat="1" applyFont="1" applyBorder="1" applyAlignment="1" applyProtection="1"/>
    <xf numFmtId="179" fontId="11" fillId="0" borderId="85" xfId="0" applyNumberFormat="1" applyFont="1" applyBorder="1" applyAlignment="1" applyProtection="1"/>
    <xf numFmtId="179" fontId="11" fillId="0" borderId="21" xfId="0" applyNumberFormat="1" applyFont="1" applyBorder="1" applyAlignment="1" applyProtection="1"/>
    <xf numFmtId="179" fontId="11" fillId="0" borderId="83" xfId="0" applyNumberFormat="1" applyFont="1" applyBorder="1" applyAlignment="1" applyProtection="1"/>
    <xf numFmtId="0" fontId="11" fillId="0" borderId="31" xfId="0" applyFont="1" applyBorder="1" applyAlignment="1" applyProtection="1"/>
    <xf numFmtId="0" fontId="11" fillId="0" borderId="111" xfId="0" applyFont="1" applyBorder="1" applyAlignment="1" applyProtection="1"/>
    <xf numFmtId="0" fontId="11" fillId="0" borderId="78" xfId="0" applyFont="1" applyBorder="1" applyAlignment="1" applyProtection="1">
      <alignment horizontal="left"/>
    </xf>
    <xf numFmtId="0" fontId="11" fillId="0" borderId="79" xfId="0" applyFont="1" applyBorder="1" applyAlignment="1" applyProtection="1">
      <alignment horizontal="left"/>
    </xf>
    <xf numFmtId="0" fontId="11" fillId="0" borderId="19" xfId="0" applyFont="1" applyBorder="1" applyAlignment="1" applyProtection="1">
      <alignment horizontal="center"/>
    </xf>
    <xf numFmtId="0" fontId="11" fillId="0" borderId="81" xfId="0" applyFont="1" applyBorder="1" applyAlignment="1" applyProtection="1">
      <alignment horizontal="center"/>
    </xf>
    <xf numFmtId="164" fontId="11" fillId="0" borderId="21" xfId="0" applyNumberFormat="1" applyFont="1" applyBorder="1" applyAlignment="1" applyProtection="1">
      <alignment horizontal="center"/>
    </xf>
    <xf numFmtId="164" fontId="11" fillId="0" borderId="83" xfId="0" applyNumberFormat="1" applyFont="1" applyBorder="1" applyAlignment="1" applyProtection="1">
      <alignment horizontal="center"/>
    </xf>
    <xf numFmtId="0" fontId="23" fillId="0" borderId="158" xfId="0" applyFont="1" applyBorder="1" applyAlignment="1" applyProtection="1">
      <alignment horizontal="center"/>
    </xf>
    <xf numFmtId="0" fontId="23" fillId="0" borderId="154" xfId="0" applyFont="1" applyBorder="1" applyAlignment="1" applyProtection="1">
      <alignment horizontal="center"/>
    </xf>
    <xf numFmtId="0" fontId="23" fillId="0" borderId="131" xfId="0" applyFont="1" applyBorder="1" applyAlignment="1" applyProtection="1">
      <alignment horizontal="center"/>
    </xf>
    <xf numFmtId="0" fontId="23" fillId="0" borderId="163" xfId="0" applyFont="1" applyBorder="1" applyAlignment="1" applyProtection="1">
      <alignment horizontal="center"/>
    </xf>
    <xf numFmtId="0" fontId="23" fillId="0" borderId="166" xfId="0" applyFont="1" applyBorder="1" applyAlignment="1" applyProtection="1">
      <alignment horizontal="center"/>
    </xf>
    <xf numFmtId="0" fontId="23" fillId="0" borderId="167" xfId="0" applyFont="1" applyBorder="1" applyAlignment="1" applyProtection="1">
      <alignment horizontal="center"/>
    </xf>
    <xf numFmtId="0" fontId="23" fillId="0" borderId="132" xfId="0" applyFont="1" applyBorder="1" applyAlignment="1" applyProtection="1">
      <alignment horizontal="center"/>
    </xf>
    <xf numFmtId="0" fontId="60" fillId="0" borderId="165" xfId="0" applyFont="1" applyBorder="1" applyAlignment="1">
      <alignment horizontal="center"/>
    </xf>
    <xf numFmtId="0" fontId="0" fillId="0" borderId="92" xfId="0" applyBorder="1" applyAlignment="1"/>
    <xf numFmtId="0" fontId="11" fillId="0" borderId="97" xfId="0" applyFont="1" applyBorder="1" applyAlignment="1" applyProtection="1">
      <alignment horizontal="center"/>
    </xf>
    <xf numFmtId="0" fontId="11" fillId="0" borderId="160" xfId="0" applyFont="1" applyBorder="1" applyAlignment="1" applyProtection="1">
      <alignment horizontal="center"/>
    </xf>
    <xf numFmtId="0" fontId="0" fillId="0" borderId="83" xfId="0" applyBorder="1" applyAlignment="1"/>
    <xf numFmtId="179" fontId="11" fillId="0" borderId="44" xfId="0" applyNumberFormat="1" applyFont="1" applyFill="1" applyBorder="1" applyAlignment="1" applyProtection="1"/>
    <xf numFmtId="179" fontId="11" fillId="0" borderId="85" xfId="0" applyNumberFormat="1" applyFont="1" applyFill="1" applyBorder="1" applyAlignment="1" applyProtection="1"/>
    <xf numFmtId="0" fontId="11" fillId="0" borderId="32" xfId="0" applyFont="1" applyBorder="1" applyAlignment="1" applyProtection="1"/>
    <xf numFmtId="0" fontId="0" fillId="0" borderId="86" xfId="0" applyBorder="1" applyAlignment="1"/>
    <xf numFmtId="0" fontId="11" fillId="0" borderId="21" xfId="0" applyFont="1" applyBorder="1" applyAlignment="1" applyProtection="1"/>
    <xf numFmtId="0" fontId="0" fillId="0" borderId="136" xfId="0" applyBorder="1" applyAlignment="1"/>
    <xf numFmtId="0" fontId="11" fillId="0" borderId="112" xfId="0" applyFont="1" applyBorder="1" applyAlignment="1" applyProtection="1"/>
    <xf numFmtId="0" fontId="11" fillId="0" borderId="97" xfId="0" applyFont="1" applyBorder="1" applyAlignment="1" applyProtection="1"/>
    <xf numFmtId="0" fontId="0" fillId="0" borderId="142" xfId="0" applyBorder="1" applyAlignment="1"/>
    <xf numFmtId="0" fontId="11" fillId="0" borderId="168" xfId="0" applyFont="1" applyBorder="1" applyAlignment="1" applyProtection="1"/>
    <xf numFmtId="0" fontId="11" fillId="0" borderId="169" xfId="0" applyFont="1" applyBorder="1" applyAlignment="1" applyProtection="1"/>
    <xf numFmtId="0" fontId="11" fillId="0" borderId="44" xfId="0" applyFont="1" applyBorder="1" applyAlignment="1" applyProtection="1"/>
    <xf numFmtId="0" fontId="11" fillId="0" borderId="133" xfId="0" applyFont="1" applyBorder="1" applyAlignment="1" applyProtection="1"/>
    <xf numFmtId="0" fontId="11" fillId="0" borderId="136" xfId="0" applyFont="1" applyBorder="1" applyAlignment="1" applyProtection="1"/>
    <xf numFmtId="0" fontId="11" fillId="0" borderId="78" xfId="0" applyFont="1" applyBorder="1" applyAlignment="1" applyProtection="1">
      <alignment horizontal="center"/>
    </xf>
    <xf numFmtId="0" fontId="0" fillId="0" borderId="75" xfId="0" applyBorder="1" applyAlignment="1">
      <alignment horizontal="center"/>
    </xf>
    <xf numFmtId="0" fontId="0" fillId="0" borderId="79" xfId="0" applyBorder="1" applyAlignment="1">
      <alignment horizontal="center"/>
    </xf>
    <xf numFmtId="0" fontId="0" fillId="0" borderId="81" xfId="0" applyBorder="1" applyAlignment="1">
      <alignment horizontal="center"/>
    </xf>
    <xf numFmtId="0" fontId="0" fillId="0" borderId="157" xfId="0" applyBorder="1" applyAlignment="1"/>
    <xf numFmtId="0" fontId="11" fillId="0" borderId="44" xfId="0" applyFont="1" applyFill="1" applyBorder="1" applyAlignment="1" applyProtection="1"/>
    <xf numFmtId="0" fontId="11" fillId="0" borderId="133" xfId="0" applyFont="1" applyFill="1" applyBorder="1" applyAlignment="1" applyProtection="1"/>
    <xf numFmtId="0" fontId="12" fillId="0" borderId="0" xfId="0" applyFont="1" applyAlignment="1" applyProtection="1">
      <alignment horizontal="center"/>
    </xf>
    <xf numFmtId="0" fontId="12" fillId="0" borderId="61" xfId="0" applyFont="1" applyBorder="1" applyAlignment="1" applyProtection="1">
      <alignment horizontal="center"/>
    </xf>
    <xf numFmtId="0" fontId="12" fillId="0" borderId="59" xfId="0" applyFont="1" applyBorder="1" applyAlignment="1" applyProtection="1">
      <alignment horizontal="center"/>
    </xf>
    <xf numFmtId="0" fontId="12" fillId="0" borderId="60" xfId="0" applyFont="1" applyBorder="1" applyAlignment="1" applyProtection="1">
      <alignment horizontal="center"/>
    </xf>
    <xf numFmtId="0" fontId="11" fillId="0" borderId="135" xfId="0" applyFont="1" applyBorder="1" applyAlignment="1" applyProtection="1">
      <alignment horizontal="center"/>
    </xf>
    <xf numFmtId="0" fontId="11" fillId="0" borderId="106" xfId="0" applyFont="1" applyBorder="1" applyAlignment="1" applyProtection="1">
      <alignment horizontal="center"/>
    </xf>
    <xf numFmtId="0" fontId="11" fillId="0" borderId="170" xfId="0" applyFont="1" applyBorder="1" applyAlignment="1" applyProtection="1">
      <alignment horizontal="center"/>
    </xf>
    <xf numFmtId="0" fontId="60" fillId="0" borderId="158" xfId="0" applyFont="1" applyBorder="1" applyAlignment="1">
      <alignment horizontal="center"/>
    </xf>
    <xf numFmtId="0" fontId="60" fillId="0" borderId="154" xfId="0" applyFont="1" applyBorder="1" applyAlignment="1">
      <alignment horizontal="center"/>
    </xf>
    <xf numFmtId="0" fontId="60" fillId="0" borderId="131" xfId="0" applyFont="1" applyBorder="1" applyAlignment="1">
      <alignment horizontal="center"/>
    </xf>
    <xf numFmtId="0" fontId="11" fillId="0" borderId="87" xfId="0" applyFont="1" applyBorder="1" applyAlignment="1" applyProtection="1">
      <alignment horizontal="center"/>
    </xf>
    <xf numFmtId="0" fontId="11" fillId="0" borderId="88" xfId="0" applyFont="1" applyBorder="1" applyAlignment="1" applyProtection="1">
      <alignment horizontal="center"/>
    </xf>
    <xf numFmtId="0" fontId="11" fillId="0" borderId="89" xfId="0" applyFont="1" applyBorder="1" applyAlignment="1" applyProtection="1">
      <alignment horizontal="center"/>
    </xf>
  </cellXfs>
  <cellStyles count="10704">
    <cellStyle name="20% - Accent1" xfId="5314" builtinId="30" customBuiltin="1"/>
    <cellStyle name="20% - Accent1 10" xfId="4585"/>
    <cellStyle name="20% - Accent1 10 2" xfId="5224"/>
    <cellStyle name="20% - Accent1 10 2 2" xfId="10687"/>
    <cellStyle name="20% - Accent1 10 3" xfId="5476"/>
    <cellStyle name="20% - Accent1 10 4" xfId="10048"/>
    <cellStyle name="20% - Accent1 11" xfId="5273"/>
    <cellStyle name="20% - Accent1 11 2" xfId="5492"/>
    <cellStyle name="20% - Accent1 12" xfId="5506"/>
    <cellStyle name="20% - Accent1 13" xfId="5520"/>
    <cellStyle name="20% - Accent1 14" xfId="5535"/>
    <cellStyle name="20% - Accent1 15" xfId="5550"/>
    <cellStyle name="20% - Accent1 16" xfId="5566"/>
    <cellStyle name="20% - Accent1 17" xfId="5583"/>
    <cellStyle name="20% - Accent1 2" xfId="19"/>
    <cellStyle name="20% - Accent1 2 10" xfId="2131"/>
    <cellStyle name="20% - Accent1 2 10 2" xfId="7594"/>
    <cellStyle name="20% - Accent1 2 11" xfId="2727"/>
    <cellStyle name="20% - Accent1 2 11 2" xfId="8190"/>
    <cellStyle name="20% - Accent1 2 12" xfId="3337"/>
    <cellStyle name="20% - Accent1 2 12 2" xfId="8800"/>
    <cellStyle name="20% - Accent1 2 13" xfId="3961"/>
    <cellStyle name="20% - Accent1 2 13 2" xfId="9424"/>
    <cellStyle name="20% - Accent1 2 14" xfId="4600"/>
    <cellStyle name="20% - Accent1 2 14 2" xfId="10063"/>
    <cellStyle name="20% - Accent1 2 15" xfId="5347"/>
    <cellStyle name="20% - Accent1 2 2" xfId="93"/>
    <cellStyle name="20% - Accent1 2 2 10" xfId="4004"/>
    <cellStyle name="20% - Accent1 2 2 10 2" xfId="9467"/>
    <cellStyle name="20% - Accent1 2 2 11" xfId="4643"/>
    <cellStyle name="20% - Accent1 2 2 11 2" xfId="10106"/>
    <cellStyle name="20% - Accent1 2 2 12" xfId="5618"/>
    <cellStyle name="20% - Accent1 2 2 2" xfId="297"/>
    <cellStyle name="20% - Accent1 2 2 2 2" xfId="867"/>
    <cellStyle name="20% - Accent1 2 2 2 2 2" xfId="1855"/>
    <cellStyle name="20% - Accent1 2 2 2 2 2 2" xfId="7318"/>
    <cellStyle name="20% - Accent1 2 2 2 2 3" xfId="6330"/>
    <cellStyle name="20% - Accent1 2 2 2 3" xfId="1288"/>
    <cellStyle name="20% - Accent1 2 2 2 3 2" xfId="6751"/>
    <cellStyle name="20% - Accent1 2 2 2 4" xfId="2436"/>
    <cellStyle name="20% - Accent1 2 2 2 4 2" xfId="7899"/>
    <cellStyle name="20% - Accent1 2 2 2 5" xfId="3032"/>
    <cellStyle name="20% - Accent1 2 2 2 5 2" xfId="8495"/>
    <cellStyle name="20% - Accent1 2 2 2 6" xfId="3642"/>
    <cellStyle name="20% - Accent1 2 2 2 6 2" xfId="9105"/>
    <cellStyle name="20% - Accent1 2 2 2 7" xfId="4266"/>
    <cellStyle name="20% - Accent1 2 2 2 7 2" xfId="9729"/>
    <cellStyle name="20% - Accent1 2 2 2 8" xfId="4905"/>
    <cellStyle name="20% - Accent1 2 2 2 8 2" xfId="10368"/>
    <cellStyle name="20% - Accent1 2 2 2 9" xfId="5763"/>
    <cellStyle name="20% - Accent1 2 2 3" xfId="443"/>
    <cellStyle name="20% - Accent1 2 2 3 2" xfId="1012"/>
    <cellStyle name="20% - Accent1 2 2 3 2 2" xfId="2000"/>
    <cellStyle name="20% - Accent1 2 2 3 2 2 2" xfId="7463"/>
    <cellStyle name="20% - Accent1 2 2 3 2 3" xfId="6475"/>
    <cellStyle name="20% - Accent1 2 2 3 3" xfId="1433"/>
    <cellStyle name="20% - Accent1 2 2 3 3 2" xfId="6896"/>
    <cellStyle name="20% - Accent1 2 2 3 4" xfId="2581"/>
    <cellStyle name="20% - Accent1 2 2 3 4 2" xfId="8044"/>
    <cellStyle name="20% - Accent1 2 2 3 5" xfId="3177"/>
    <cellStyle name="20% - Accent1 2 2 3 5 2" xfId="8640"/>
    <cellStyle name="20% - Accent1 2 2 3 6" xfId="3787"/>
    <cellStyle name="20% - Accent1 2 2 3 6 2" xfId="9250"/>
    <cellStyle name="20% - Accent1 2 2 3 7" xfId="4411"/>
    <cellStyle name="20% - Accent1 2 2 3 7 2" xfId="9874"/>
    <cellStyle name="20% - Accent1 2 2 3 8" xfId="5050"/>
    <cellStyle name="20% - Accent1 2 2 3 8 2" xfId="10513"/>
    <cellStyle name="20% - Accent1 2 2 3 9" xfId="5908"/>
    <cellStyle name="20% - Accent1 2 2 4" xfId="722"/>
    <cellStyle name="20% - Accent1 2 2 4 2" xfId="1710"/>
    <cellStyle name="20% - Accent1 2 2 4 2 2" xfId="7173"/>
    <cellStyle name="20% - Accent1 2 2 4 3" xfId="2291"/>
    <cellStyle name="20% - Accent1 2 2 4 3 2" xfId="7754"/>
    <cellStyle name="20% - Accent1 2 2 4 4" xfId="2887"/>
    <cellStyle name="20% - Accent1 2 2 4 4 2" xfId="8350"/>
    <cellStyle name="20% - Accent1 2 2 4 5" xfId="3497"/>
    <cellStyle name="20% - Accent1 2 2 4 5 2" xfId="8960"/>
    <cellStyle name="20% - Accent1 2 2 4 6" xfId="4121"/>
    <cellStyle name="20% - Accent1 2 2 4 6 2" xfId="9584"/>
    <cellStyle name="20% - Accent1 2 2 4 7" xfId="4760"/>
    <cellStyle name="20% - Accent1 2 2 4 7 2" xfId="10223"/>
    <cellStyle name="20% - Accent1 2 2 4 8" xfId="6185"/>
    <cellStyle name="20% - Accent1 2 2 5" xfId="603"/>
    <cellStyle name="20% - Accent1 2 2 5 2" xfId="1593"/>
    <cellStyle name="20% - Accent1 2 2 5 2 2" xfId="7056"/>
    <cellStyle name="20% - Accent1 2 2 5 3" xfId="6068"/>
    <cellStyle name="20% - Accent1 2 2 6" xfId="1143"/>
    <cellStyle name="20% - Accent1 2 2 6 2" xfId="6606"/>
    <cellStyle name="20% - Accent1 2 2 7" xfId="2174"/>
    <cellStyle name="20% - Accent1 2 2 7 2" xfId="7637"/>
    <cellStyle name="20% - Accent1 2 2 8" xfId="2770"/>
    <cellStyle name="20% - Accent1 2 2 8 2" xfId="8233"/>
    <cellStyle name="20% - Accent1 2 2 9" xfId="3380"/>
    <cellStyle name="20% - Accent1 2 2 9 2" xfId="8843"/>
    <cellStyle name="20% - Accent1 2 3" xfId="119"/>
    <cellStyle name="20% - Accent1 2 3 10" xfId="4019"/>
    <cellStyle name="20% - Accent1 2 3 10 2" xfId="9482"/>
    <cellStyle name="20% - Accent1 2 3 11" xfId="4658"/>
    <cellStyle name="20% - Accent1 2 3 11 2" xfId="10121"/>
    <cellStyle name="20% - Accent1 2 3 12" xfId="5633"/>
    <cellStyle name="20% - Accent1 2 3 2" xfId="312"/>
    <cellStyle name="20% - Accent1 2 3 2 2" xfId="882"/>
    <cellStyle name="20% - Accent1 2 3 2 2 2" xfId="1870"/>
    <cellStyle name="20% - Accent1 2 3 2 2 2 2" xfId="7333"/>
    <cellStyle name="20% - Accent1 2 3 2 2 3" xfId="6345"/>
    <cellStyle name="20% - Accent1 2 3 2 3" xfId="1303"/>
    <cellStyle name="20% - Accent1 2 3 2 3 2" xfId="6766"/>
    <cellStyle name="20% - Accent1 2 3 2 4" xfId="2451"/>
    <cellStyle name="20% - Accent1 2 3 2 4 2" xfId="7914"/>
    <cellStyle name="20% - Accent1 2 3 2 5" xfId="3047"/>
    <cellStyle name="20% - Accent1 2 3 2 5 2" xfId="8510"/>
    <cellStyle name="20% - Accent1 2 3 2 6" xfId="3657"/>
    <cellStyle name="20% - Accent1 2 3 2 6 2" xfId="9120"/>
    <cellStyle name="20% - Accent1 2 3 2 7" xfId="4281"/>
    <cellStyle name="20% - Accent1 2 3 2 7 2" xfId="9744"/>
    <cellStyle name="20% - Accent1 2 3 2 8" xfId="4920"/>
    <cellStyle name="20% - Accent1 2 3 2 8 2" xfId="10383"/>
    <cellStyle name="20% - Accent1 2 3 2 9" xfId="5778"/>
    <cellStyle name="20% - Accent1 2 3 3" xfId="458"/>
    <cellStyle name="20% - Accent1 2 3 3 2" xfId="1027"/>
    <cellStyle name="20% - Accent1 2 3 3 2 2" xfId="2015"/>
    <cellStyle name="20% - Accent1 2 3 3 2 2 2" xfId="7478"/>
    <cellStyle name="20% - Accent1 2 3 3 2 3" xfId="6490"/>
    <cellStyle name="20% - Accent1 2 3 3 3" xfId="1448"/>
    <cellStyle name="20% - Accent1 2 3 3 3 2" xfId="6911"/>
    <cellStyle name="20% - Accent1 2 3 3 4" xfId="2596"/>
    <cellStyle name="20% - Accent1 2 3 3 4 2" xfId="8059"/>
    <cellStyle name="20% - Accent1 2 3 3 5" xfId="3192"/>
    <cellStyle name="20% - Accent1 2 3 3 5 2" xfId="8655"/>
    <cellStyle name="20% - Accent1 2 3 3 6" xfId="3802"/>
    <cellStyle name="20% - Accent1 2 3 3 6 2" xfId="9265"/>
    <cellStyle name="20% - Accent1 2 3 3 7" xfId="4426"/>
    <cellStyle name="20% - Accent1 2 3 3 7 2" xfId="9889"/>
    <cellStyle name="20% - Accent1 2 3 3 8" xfId="5065"/>
    <cellStyle name="20% - Accent1 2 3 3 8 2" xfId="10528"/>
    <cellStyle name="20% - Accent1 2 3 3 9" xfId="5923"/>
    <cellStyle name="20% - Accent1 2 3 4" xfId="737"/>
    <cellStyle name="20% - Accent1 2 3 4 2" xfId="1725"/>
    <cellStyle name="20% - Accent1 2 3 4 2 2" xfId="7188"/>
    <cellStyle name="20% - Accent1 2 3 4 3" xfId="2306"/>
    <cellStyle name="20% - Accent1 2 3 4 3 2" xfId="7769"/>
    <cellStyle name="20% - Accent1 2 3 4 4" xfId="2902"/>
    <cellStyle name="20% - Accent1 2 3 4 4 2" xfId="8365"/>
    <cellStyle name="20% - Accent1 2 3 4 5" xfId="3512"/>
    <cellStyle name="20% - Accent1 2 3 4 5 2" xfId="8975"/>
    <cellStyle name="20% - Accent1 2 3 4 6" xfId="4136"/>
    <cellStyle name="20% - Accent1 2 3 4 6 2" xfId="9599"/>
    <cellStyle name="20% - Accent1 2 3 4 7" xfId="4775"/>
    <cellStyle name="20% - Accent1 2 3 4 7 2" xfId="10238"/>
    <cellStyle name="20% - Accent1 2 3 4 8" xfId="6200"/>
    <cellStyle name="20% - Accent1 2 3 5" xfId="618"/>
    <cellStyle name="20% - Accent1 2 3 5 2" xfId="1608"/>
    <cellStyle name="20% - Accent1 2 3 5 2 2" xfId="7071"/>
    <cellStyle name="20% - Accent1 2 3 5 3" xfId="6083"/>
    <cellStyle name="20% - Accent1 2 3 6" xfId="1158"/>
    <cellStyle name="20% - Accent1 2 3 6 2" xfId="6621"/>
    <cellStyle name="20% - Accent1 2 3 7" xfId="2189"/>
    <cellStyle name="20% - Accent1 2 3 7 2" xfId="7652"/>
    <cellStyle name="20% - Accent1 2 3 8" xfId="2785"/>
    <cellStyle name="20% - Accent1 2 3 8 2" xfId="8248"/>
    <cellStyle name="20% - Accent1 2 3 9" xfId="3395"/>
    <cellStyle name="20% - Accent1 2 3 9 2" xfId="8858"/>
    <cellStyle name="20% - Accent1 2 4" xfId="134"/>
    <cellStyle name="20% - Accent1 2 4 10" xfId="4034"/>
    <cellStyle name="20% - Accent1 2 4 10 2" xfId="9497"/>
    <cellStyle name="20% - Accent1 2 4 11" xfId="4673"/>
    <cellStyle name="20% - Accent1 2 4 11 2" xfId="10136"/>
    <cellStyle name="20% - Accent1 2 4 12" xfId="5648"/>
    <cellStyle name="20% - Accent1 2 4 2" xfId="328"/>
    <cellStyle name="20% - Accent1 2 4 2 2" xfId="897"/>
    <cellStyle name="20% - Accent1 2 4 2 2 2" xfId="1885"/>
    <cellStyle name="20% - Accent1 2 4 2 2 2 2" xfId="7348"/>
    <cellStyle name="20% - Accent1 2 4 2 2 3" xfId="6360"/>
    <cellStyle name="20% - Accent1 2 4 2 3" xfId="1318"/>
    <cellStyle name="20% - Accent1 2 4 2 3 2" xfId="6781"/>
    <cellStyle name="20% - Accent1 2 4 2 4" xfId="2466"/>
    <cellStyle name="20% - Accent1 2 4 2 4 2" xfId="7929"/>
    <cellStyle name="20% - Accent1 2 4 2 5" xfId="3062"/>
    <cellStyle name="20% - Accent1 2 4 2 5 2" xfId="8525"/>
    <cellStyle name="20% - Accent1 2 4 2 6" xfId="3672"/>
    <cellStyle name="20% - Accent1 2 4 2 6 2" xfId="9135"/>
    <cellStyle name="20% - Accent1 2 4 2 7" xfId="4296"/>
    <cellStyle name="20% - Accent1 2 4 2 7 2" xfId="9759"/>
    <cellStyle name="20% - Accent1 2 4 2 8" xfId="4935"/>
    <cellStyle name="20% - Accent1 2 4 2 8 2" xfId="10398"/>
    <cellStyle name="20% - Accent1 2 4 2 9" xfId="5793"/>
    <cellStyle name="20% - Accent1 2 4 3" xfId="473"/>
    <cellStyle name="20% - Accent1 2 4 3 2" xfId="1042"/>
    <cellStyle name="20% - Accent1 2 4 3 2 2" xfId="2030"/>
    <cellStyle name="20% - Accent1 2 4 3 2 2 2" xfId="7493"/>
    <cellStyle name="20% - Accent1 2 4 3 2 3" xfId="6505"/>
    <cellStyle name="20% - Accent1 2 4 3 3" xfId="1463"/>
    <cellStyle name="20% - Accent1 2 4 3 3 2" xfId="6926"/>
    <cellStyle name="20% - Accent1 2 4 3 4" xfId="2611"/>
    <cellStyle name="20% - Accent1 2 4 3 4 2" xfId="8074"/>
    <cellStyle name="20% - Accent1 2 4 3 5" xfId="3207"/>
    <cellStyle name="20% - Accent1 2 4 3 5 2" xfId="8670"/>
    <cellStyle name="20% - Accent1 2 4 3 6" xfId="3817"/>
    <cellStyle name="20% - Accent1 2 4 3 6 2" xfId="9280"/>
    <cellStyle name="20% - Accent1 2 4 3 7" xfId="4441"/>
    <cellStyle name="20% - Accent1 2 4 3 7 2" xfId="9904"/>
    <cellStyle name="20% - Accent1 2 4 3 8" xfId="5080"/>
    <cellStyle name="20% - Accent1 2 4 3 8 2" xfId="10543"/>
    <cellStyle name="20% - Accent1 2 4 3 9" xfId="5938"/>
    <cellStyle name="20% - Accent1 2 4 4" xfId="752"/>
    <cellStyle name="20% - Accent1 2 4 4 2" xfId="1740"/>
    <cellStyle name="20% - Accent1 2 4 4 2 2" xfId="7203"/>
    <cellStyle name="20% - Accent1 2 4 4 3" xfId="2321"/>
    <cellStyle name="20% - Accent1 2 4 4 3 2" xfId="7784"/>
    <cellStyle name="20% - Accent1 2 4 4 4" xfId="2917"/>
    <cellStyle name="20% - Accent1 2 4 4 4 2" xfId="8380"/>
    <cellStyle name="20% - Accent1 2 4 4 5" xfId="3527"/>
    <cellStyle name="20% - Accent1 2 4 4 5 2" xfId="8990"/>
    <cellStyle name="20% - Accent1 2 4 4 6" xfId="4151"/>
    <cellStyle name="20% - Accent1 2 4 4 6 2" xfId="9614"/>
    <cellStyle name="20% - Accent1 2 4 4 7" xfId="4790"/>
    <cellStyle name="20% - Accent1 2 4 4 7 2" xfId="10253"/>
    <cellStyle name="20% - Accent1 2 4 4 8" xfId="6215"/>
    <cellStyle name="20% - Accent1 2 4 5" xfId="633"/>
    <cellStyle name="20% - Accent1 2 4 5 2" xfId="1623"/>
    <cellStyle name="20% - Accent1 2 4 5 2 2" xfId="7086"/>
    <cellStyle name="20% - Accent1 2 4 5 3" xfId="6098"/>
    <cellStyle name="20% - Accent1 2 4 6" xfId="1173"/>
    <cellStyle name="20% - Accent1 2 4 6 2" xfId="6636"/>
    <cellStyle name="20% - Accent1 2 4 7" xfId="2204"/>
    <cellStyle name="20% - Accent1 2 4 7 2" xfId="7667"/>
    <cellStyle name="20% - Accent1 2 4 8" xfId="2800"/>
    <cellStyle name="20% - Accent1 2 4 8 2" xfId="8263"/>
    <cellStyle name="20% - Accent1 2 4 9" xfId="3410"/>
    <cellStyle name="20% - Accent1 2 4 9 2" xfId="8873"/>
    <cellStyle name="20% - Accent1 2 5" xfId="163"/>
    <cellStyle name="20% - Accent1 2 5 10" xfId="4063"/>
    <cellStyle name="20% - Accent1 2 5 10 2" xfId="9526"/>
    <cellStyle name="20% - Accent1 2 5 11" xfId="4702"/>
    <cellStyle name="20% - Accent1 2 5 11 2" xfId="10165"/>
    <cellStyle name="20% - Accent1 2 5 12" xfId="5677"/>
    <cellStyle name="20% - Accent1 2 5 2" xfId="357"/>
    <cellStyle name="20% - Accent1 2 5 2 2" xfId="926"/>
    <cellStyle name="20% - Accent1 2 5 2 2 2" xfId="1914"/>
    <cellStyle name="20% - Accent1 2 5 2 2 2 2" xfId="7377"/>
    <cellStyle name="20% - Accent1 2 5 2 2 3" xfId="6389"/>
    <cellStyle name="20% - Accent1 2 5 2 3" xfId="1347"/>
    <cellStyle name="20% - Accent1 2 5 2 3 2" xfId="6810"/>
    <cellStyle name="20% - Accent1 2 5 2 4" xfId="2495"/>
    <cellStyle name="20% - Accent1 2 5 2 4 2" xfId="7958"/>
    <cellStyle name="20% - Accent1 2 5 2 5" xfId="3091"/>
    <cellStyle name="20% - Accent1 2 5 2 5 2" xfId="8554"/>
    <cellStyle name="20% - Accent1 2 5 2 6" xfId="3701"/>
    <cellStyle name="20% - Accent1 2 5 2 6 2" xfId="9164"/>
    <cellStyle name="20% - Accent1 2 5 2 7" xfId="4325"/>
    <cellStyle name="20% - Accent1 2 5 2 7 2" xfId="9788"/>
    <cellStyle name="20% - Accent1 2 5 2 8" xfId="4964"/>
    <cellStyle name="20% - Accent1 2 5 2 8 2" xfId="10427"/>
    <cellStyle name="20% - Accent1 2 5 2 9" xfId="5822"/>
    <cellStyle name="20% - Accent1 2 5 3" xfId="502"/>
    <cellStyle name="20% - Accent1 2 5 3 2" xfId="1071"/>
    <cellStyle name="20% - Accent1 2 5 3 2 2" xfId="2059"/>
    <cellStyle name="20% - Accent1 2 5 3 2 2 2" xfId="7522"/>
    <cellStyle name="20% - Accent1 2 5 3 2 3" xfId="6534"/>
    <cellStyle name="20% - Accent1 2 5 3 3" xfId="1492"/>
    <cellStyle name="20% - Accent1 2 5 3 3 2" xfId="6955"/>
    <cellStyle name="20% - Accent1 2 5 3 4" xfId="2640"/>
    <cellStyle name="20% - Accent1 2 5 3 4 2" xfId="8103"/>
    <cellStyle name="20% - Accent1 2 5 3 5" xfId="3236"/>
    <cellStyle name="20% - Accent1 2 5 3 5 2" xfId="8699"/>
    <cellStyle name="20% - Accent1 2 5 3 6" xfId="3846"/>
    <cellStyle name="20% - Accent1 2 5 3 6 2" xfId="9309"/>
    <cellStyle name="20% - Accent1 2 5 3 7" xfId="4470"/>
    <cellStyle name="20% - Accent1 2 5 3 7 2" xfId="9933"/>
    <cellStyle name="20% - Accent1 2 5 3 8" xfId="5109"/>
    <cellStyle name="20% - Accent1 2 5 3 8 2" xfId="10572"/>
    <cellStyle name="20% - Accent1 2 5 3 9" xfId="5967"/>
    <cellStyle name="20% - Accent1 2 5 4" xfId="781"/>
    <cellStyle name="20% - Accent1 2 5 4 2" xfId="1769"/>
    <cellStyle name="20% - Accent1 2 5 4 2 2" xfId="7232"/>
    <cellStyle name="20% - Accent1 2 5 4 3" xfId="2350"/>
    <cellStyle name="20% - Accent1 2 5 4 3 2" xfId="7813"/>
    <cellStyle name="20% - Accent1 2 5 4 4" xfId="2946"/>
    <cellStyle name="20% - Accent1 2 5 4 4 2" xfId="8409"/>
    <cellStyle name="20% - Accent1 2 5 4 5" xfId="3556"/>
    <cellStyle name="20% - Accent1 2 5 4 5 2" xfId="9019"/>
    <cellStyle name="20% - Accent1 2 5 4 6" xfId="4180"/>
    <cellStyle name="20% - Accent1 2 5 4 6 2" xfId="9643"/>
    <cellStyle name="20% - Accent1 2 5 4 7" xfId="4819"/>
    <cellStyle name="20% - Accent1 2 5 4 7 2" xfId="10282"/>
    <cellStyle name="20% - Accent1 2 5 4 8" xfId="6244"/>
    <cellStyle name="20% - Accent1 2 5 5" xfId="662"/>
    <cellStyle name="20% - Accent1 2 5 5 2" xfId="1652"/>
    <cellStyle name="20% - Accent1 2 5 5 2 2" xfId="7115"/>
    <cellStyle name="20% - Accent1 2 5 5 3" xfId="6127"/>
    <cellStyle name="20% - Accent1 2 5 6" xfId="1202"/>
    <cellStyle name="20% - Accent1 2 5 6 2" xfId="6665"/>
    <cellStyle name="20% - Accent1 2 5 7" xfId="2233"/>
    <cellStyle name="20% - Accent1 2 5 7 2" xfId="7696"/>
    <cellStyle name="20% - Accent1 2 5 8" xfId="2829"/>
    <cellStyle name="20% - Accent1 2 5 8 2" xfId="8292"/>
    <cellStyle name="20% - Accent1 2 5 9" xfId="3439"/>
    <cellStyle name="20% - Accent1 2 5 9 2" xfId="8902"/>
    <cellStyle name="20% - Accent1 2 6" xfId="247"/>
    <cellStyle name="20% - Accent1 2 7" xfId="206"/>
    <cellStyle name="20% - Accent1 2 7 2" xfId="824"/>
    <cellStyle name="20% - Accent1 2 7 2 2" xfId="1812"/>
    <cellStyle name="20% - Accent1 2 7 2 2 2" xfId="7275"/>
    <cellStyle name="20% - Accent1 2 7 2 3" xfId="6287"/>
    <cellStyle name="20% - Accent1 2 7 3" xfId="1245"/>
    <cellStyle name="20% - Accent1 2 7 3 2" xfId="6708"/>
    <cellStyle name="20% - Accent1 2 7 4" xfId="2393"/>
    <cellStyle name="20% - Accent1 2 7 4 2" xfId="7856"/>
    <cellStyle name="20% - Accent1 2 7 5" xfId="2989"/>
    <cellStyle name="20% - Accent1 2 7 5 2" xfId="8452"/>
    <cellStyle name="20% - Accent1 2 7 6" xfId="3599"/>
    <cellStyle name="20% - Accent1 2 7 6 2" xfId="9062"/>
    <cellStyle name="20% - Accent1 2 7 7" xfId="4223"/>
    <cellStyle name="20% - Accent1 2 7 7 2" xfId="9686"/>
    <cellStyle name="20% - Accent1 2 7 8" xfId="4862"/>
    <cellStyle name="20% - Accent1 2 7 8 2" xfId="10325"/>
    <cellStyle name="20% - Accent1 2 7 9" xfId="5720"/>
    <cellStyle name="20% - Accent1 2 8" xfId="400"/>
    <cellStyle name="20% - Accent1 2 8 2" xfId="969"/>
    <cellStyle name="20% - Accent1 2 8 2 2" xfId="1957"/>
    <cellStyle name="20% - Accent1 2 8 2 2 2" xfId="7420"/>
    <cellStyle name="20% - Accent1 2 8 2 3" xfId="6432"/>
    <cellStyle name="20% - Accent1 2 8 3" xfId="1390"/>
    <cellStyle name="20% - Accent1 2 8 3 2" xfId="6853"/>
    <cellStyle name="20% - Accent1 2 8 4" xfId="2538"/>
    <cellStyle name="20% - Accent1 2 8 4 2" xfId="8001"/>
    <cellStyle name="20% - Accent1 2 8 5" xfId="3134"/>
    <cellStyle name="20% - Accent1 2 8 5 2" xfId="8597"/>
    <cellStyle name="20% - Accent1 2 8 6" xfId="3744"/>
    <cellStyle name="20% - Accent1 2 8 6 2" xfId="9207"/>
    <cellStyle name="20% - Accent1 2 8 7" xfId="4368"/>
    <cellStyle name="20% - Accent1 2 8 7 2" xfId="9831"/>
    <cellStyle name="20% - Accent1 2 8 8" xfId="5007"/>
    <cellStyle name="20% - Accent1 2 8 8 2" xfId="10470"/>
    <cellStyle name="20% - Accent1 2 8 9" xfId="5865"/>
    <cellStyle name="20% - Accent1 2 9" xfId="560"/>
    <cellStyle name="20% - Accent1 2 9 2" xfId="1550"/>
    <cellStyle name="20% - Accent1 2 9 2 2" xfId="7013"/>
    <cellStyle name="20% - Accent1 2 9 3" xfId="6025"/>
    <cellStyle name="20% - Accent1 3" xfId="148"/>
    <cellStyle name="20% - Accent1 3 10" xfId="2741"/>
    <cellStyle name="20% - Accent1 3 10 2" xfId="8204"/>
    <cellStyle name="20% - Accent1 3 11" xfId="3351"/>
    <cellStyle name="20% - Accent1 3 11 2" xfId="8814"/>
    <cellStyle name="20% - Accent1 3 12" xfId="3975"/>
    <cellStyle name="20% - Accent1 3 12 2" xfId="9438"/>
    <cellStyle name="20% - Accent1 3 13" xfId="4614"/>
    <cellStyle name="20% - Accent1 3 13 2" xfId="10077"/>
    <cellStyle name="20% - Accent1 3 14" xfId="5362"/>
    <cellStyle name="20% - Accent1 3 15" xfId="5662"/>
    <cellStyle name="20% - Accent1 3 2" xfId="177"/>
    <cellStyle name="20% - Accent1 3 2 10" xfId="4077"/>
    <cellStyle name="20% - Accent1 3 2 10 2" xfId="9540"/>
    <cellStyle name="20% - Accent1 3 2 11" xfId="4716"/>
    <cellStyle name="20% - Accent1 3 2 11 2" xfId="10179"/>
    <cellStyle name="20% - Accent1 3 2 12" xfId="5691"/>
    <cellStyle name="20% - Accent1 3 2 2" xfId="371"/>
    <cellStyle name="20% - Accent1 3 2 2 2" xfId="940"/>
    <cellStyle name="20% - Accent1 3 2 2 2 2" xfId="1928"/>
    <cellStyle name="20% - Accent1 3 2 2 2 2 2" xfId="7391"/>
    <cellStyle name="20% - Accent1 3 2 2 2 3" xfId="6403"/>
    <cellStyle name="20% - Accent1 3 2 2 3" xfId="1361"/>
    <cellStyle name="20% - Accent1 3 2 2 3 2" xfId="6824"/>
    <cellStyle name="20% - Accent1 3 2 2 4" xfId="2509"/>
    <cellStyle name="20% - Accent1 3 2 2 4 2" xfId="7972"/>
    <cellStyle name="20% - Accent1 3 2 2 5" xfId="3105"/>
    <cellStyle name="20% - Accent1 3 2 2 5 2" xfId="8568"/>
    <cellStyle name="20% - Accent1 3 2 2 6" xfId="3715"/>
    <cellStyle name="20% - Accent1 3 2 2 6 2" xfId="9178"/>
    <cellStyle name="20% - Accent1 3 2 2 7" xfId="4339"/>
    <cellStyle name="20% - Accent1 3 2 2 7 2" xfId="9802"/>
    <cellStyle name="20% - Accent1 3 2 2 8" xfId="4978"/>
    <cellStyle name="20% - Accent1 3 2 2 8 2" xfId="10441"/>
    <cellStyle name="20% - Accent1 3 2 2 9" xfId="5836"/>
    <cellStyle name="20% - Accent1 3 2 3" xfId="516"/>
    <cellStyle name="20% - Accent1 3 2 3 2" xfId="1085"/>
    <cellStyle name="20% - Accent1 3 2 3 2 2" xfId="2073"/>
    <cellStyle name="20% - Accent1 3 2 3 2 2 2" xfId="7536"/>
    <cellStyle name="20% - Accent1 3 2 3 2 3" xfId="6548"/>
    <cellStyle name="20% - Accent1 3 2 3 3" xfId="1506"/>
    <cellStyle name="20% - Accent1 3 2 3 3 2" xfId="6969"/>
    <cellStyle name="20% - Accent1 3 2 3 4" xfId="2654"/>
    <cellStyle name="20% - Accent1 3 2 3 4 2" xfId="8117"/>
    <cellStyle name="20% - Accent1 3 2 3 5" xfId="3250"/>
    <cellStyle name="20% - Accent1 3 2 3 5 2" xfId="8713"/>
    <cellStyle name="20% - Accent1 3 2 3 6" xfId="3860"/>
    <cellStyle name="20% - Accent1 3 2 3 6 2" xfId="9323"/>
    <cellStyle name="20% - Accent1 3 2 3 7" xfId="4484"/>
    <cellStyle name="20% - Accent1 3 2 3 7 2" xfId="9947"/>
    <cellStyle name="20% - Accent1 3 2 3 8" xfId="5123"/>
    <cellStyle name="20% - Accent1 3 2 3 8 2" xfId="10586"/>
    <cellStyle name="20% - Accent1 3 2 3 9" xfId="5981"/>
    <cellStyle name="20% - Accent1 3 2 4" xfId="795"/>
    <cellStyle name="20% - Accent1 3 2 4 2" xfId="1783"/>
    <cellStyle name="20% - Accent1 3 2 4 2 2" xfId="7246"/>
    <cellStyle name="20% - Accent1 3 2 4 3" xfId="2364"/>
    <cellStyle name="20% - Accent1 3 2 4 3 2" xfId="7827"/>
    <cellStyle name="20% - Accent1 3 2 4 4" xfId="2960"/>
    <cellStyle name="20% - Accent1 3 2 4 4 2" xfId="8423"/>
    <cellStyle name="20% - Accent1 3 2 4 5" xfId="3570"/>
    <cellStyle name="20% - Accent1 3 2 4 5 2" xfId="9033"/>
    <cellStyle name="20% - Accent1 3 2 4 6" xfId="4194"/>
    <cellStyle name="20% - Accent1 3 2 4 6 2" xfId="9657"/>
    <cellStyle name="20% - Accent1 3 2 4 7" xfId="4833"/>
    <cellStyle name="20% - Accent1 3 2 4 7 2" xfId="10296"/>
    <cellStyle name="20% - Accent1 3 2 4 8" xfId="6258"/>
    <cellStyle name="20% - Accent1 3 2 5" xfId="676"/>
    <cellStyle name="20% - Accent1 3 2 5 2" xfId="1666"/>
    <cellStyle name="20% - Accent1 3 2 5 2 2" xfId="7129"/>
    <cellStyle name="20% - Accent1 3 2 5 3" xfId="6141"/>
    <cellStyle name="20% - Accent1 3 2 6" xfId="1216"/>
    <cellStyle name="20% - Accent1 3 2 6 2" xfId="6679"/>
    <cellStyle name="20% - Accent1 3 2 7" xfId="2247"/>
    <cellStyle name="20% - Accent1 3 2 7 2" xfId="7710"/>
    <cellStyle name="20% - Accent1 3 2 8" xfId="2843"/>
    <cellStyle name="20% - Accent1 3 2 8 2" xfId="8306"/>
    <cellStyle name="20% - Accent1 3 2 9" xfId="3453"/>
    <cellStyle name="20% - Accent1 3 2 9 2" xfId="8916"/>
    <cellStyle name="20% - Accent1 3 3" xfId="342"/>
    <cellStyle name="20% - Accent1 3 3 10" xfId="4687"/>
    <cellStyle name="20% - Accent1 3 3 10 2" xfId="10150"/>
    <cellStyle name="20% - Accent1 3 3 11" xfId="5807"/>
    <cellStyle name="20% - Accent1 3 3 2" xfId="487"/>
    <cellStyle name="20% - Accent1 3 3 2 2" xfId="1056"/>
    <cellStyle name="20% - Accent1 3 3 2 2 2" xfId="2044"/>
    <cellStyle name="20% - Accent1 3 3 2 2 2 2" xfId="7507"/>
    <cellStyle name="20% - Accent1 3 3 2 2 3" xfId="6519"/>
    <cellStyle name="20% - Accent1 3 3 2 3" xfId="1477"/>
    <cellStyle name="20% - Accent1 3 3 2 3 2" xfId="6940"/>
    <cellStyle name="20% - Accent1 3 3 2 4" xfId="2625"/>
    <cellStyle name="20% - Accent1 3 3 2 4 2" xfId="8088"/>
    <cellStyle name="20% - Accent1 3 3 2 5" xfId="3221"/>
    <cellStyle name="20% - Accent1 3 3 2 5 2" xfId="8684"/>
    <cellStyle name="20% - Accent1 3 3 2 6" xfId="3831"/>
    <cellStyle name="20% - Accent1 3 3 2 6 2" xfId="9294"/>
    <cellStyle name="20% - Accent1 3 3 2 7" xfId="4455"/>
    <cellStyle name="20% - Accent1 3 3 2 7 2" xfId="9918"/>
    <cellStyle name="20% - Accent1 3 3 2 8" xfId="5094"/>
    <cellStyle name="20% - Accent1 3 3 2 8 2" xfId="10557"/>
    <cellStyle name="20% - Accent1 3 3 2 9" xfId="5952"/>
    <cellStyle name="20% - Accent1 3 3 3" xfId="911"/>
    <cellStyle name="20% - Accent1 3 3 3 2" xfId="1899"/>
    <cellStyle name="20% - Accent1 3 3 3 2 2" xfId="7362"/>
    <cellStyle name="20% - Accent1 3 3 3 3" xfId="2480"/>
    <cellStyle name="20% - Accent1 3 3 3 3 2" xfId="7943"/>
    <cellStyle name="20% - Accent1 3 3 3 4" xfId="3076"/>
    <cellStyle name="20% - Accent1 3 3 3 4 2" xfId="8539"/>
    <cellStyle name="20% - Accent1 3 3 3 5" xfId="3686"/>
    <cellStyle name="20% - Accent1 3 3 3 5 2" xfId="9149"/>
    <cellStyle name="20% - Accent1 3 3 3 6" xfId="4310"/>
    <cellStyle name="20% - Accent1 3 3 3 6 2" xfId="9773"/>
    <cellStyle name="20% - Accent1 3 3 3 7" xfId="4949"/>
    <cellStyle name="20% - Accent1 3 3 3 7 2" xfId="10412"/>
    <cellStyle name="20% - Accent1 3 3 3 8" xfId="6374"/>
    <cellStyle name="20% - Accent1 3 3 4" xfId="647"/>
    <cellStyle name="20% - Accent1 3 3 4 2" xfId="1637"/>
    <cellStyle name="20% - Accent1 3 3 4 2 2" xfId="7100"/>
    <cellStyle name="20% - Accent1 3 3 4 3" xfId="6112"/>
    <cellStyle name="20% - Accent1 3 3 5" xfId="1332"/>
    <cellStyle name="20% - Accent1 3 3 5 2" xfId="6795"/>
    <cellStyle name="20% - Accent1 3 3 6" xfId="2218"/>
    <cellStyle name="20% - Accent1 3 3 6 2" xfId="7681"/>
    <cellStyle name="20% - Accent1 3 3 7" xfId="2814"/>
    <cellStyle name="20% - Accent1 3 3 7 2" xfId="8277"/>
    <cellStyle name="20% - Accent1 3 3 8" xfId="3424"/>
    <cellStyle name="20% - Accent1 3 3 8 2" xfId="8887"/>
    <cellStyle name="20% - Accent1 3 3 9" xfId="4048"/>
    <cellStyle name="20% - Accent1 3 3 9 2" xfId="9511"/>
    <cellStyle name="20% - Accent1 3 4" xfId="220"/>
    <cellStyle name="20% - Accent1 3 4 2" xfId="838"/>
    <cellStyle name="20% - Accent1 3 4 2 2" xfId="1826"/>
    <cellStyle name="20% - Accent1 3 4 2 2 2" xfId="7289"/>
    <cellStyle name="20% - Accent1 3 4 2 3" xfId="6301"/>
    <cellStyle name="20% - Accent1 3 4 3" xfId="1259"/>
    <cellStyle name="20% - Accent1 3 4 3 2" xfId="6722"/>
    <cellStyle name="20% - Accent1 3 4 4" xfId="2407"/>
    <cellStyle name="20% - Accent1 3 4 4 2" xfId="7870"/>
    <cellStyle name="20% - Accent1 3 4 5" xfId="3003"/>
    <cellStyle name="20% - Accent1 3 4 5 2" xfId="8466"/>
    <cellStyle name="20% - Accent1 3 4 6" xfId="3613"/>
    <cellStyle name="20% - Accent1 3 4 6 2" xfId="9076"/>
    <cellStyle name="20% - Accent1 3 4 7" xfId="4237"/>
    <cellStyle name="20% - Accent1 3 4 7 2" xfId="9700"/>
    <cellStyle name="20% - Accent1 3 4 8" xfId="4876"/>
    <cellStyle name="20% - Accent1 3 4 8 2" xfId="10339"/>
    <cellStyle name="20% - Accent1 3 4 9" xfId="5734"/>
    <cellStyle name="20% - Accent1 3 5" xfId="414"/>
    <cellStyle name="20% - Accent1 3 5 2" xfId="983"/>
    <cellStyle name="20% - Accent1 3 5 2 2" xfId="1971"/>
    <cellStyle name="20% - Accent1 3 5 2 2 2" xfId="7434"/>
    <cellStyle name="20% - Accent1 3 5 2 3" xfId="6446"/>
    <cellStyle name="20% - Accent1 3 5 3" xfId="1404"/>
    <cellStyle name="20% - Accent1 3 5 3 2" xfId="6867"/>
    <cellStyle name="20% - Accent1 3 5 4" xfId="2552"/>
    <cellStyle name="20% - Accent1 3 5 4 2" xfId="8015"/>
    <cellStyle name="20% - Accent1 3 5 5" xfId="3148"/>
    <cellStyle name="20% - Accent1 3 5 5 2" xfId="8611"/>
    <cellStyle name="20% - Accent1 3 5 6" xfId="3758"/>
    <cellStyle name="20% - Accent1 3 5 6 2" xfId="9221"/>
    <cellStyle name="20% - Accent1 3 5 7" xfId="4382"/>
    <cellStyle name="20% - Accent1 3 5 7 2" xfId="9845"/>
    <cellStyle name="20% - Accent1 3 5 8" xfId="5021"/>
    <cellStyle name="20% - Accent1 3 5 8 2" xfId="10484"/>
    <cellStyle name="20% - Accent1 3 5 9" xfId="5879"/>
    <cellStyle name="20% - Accent1 3 6" xfId="766"/>
    <cellStyle name="20% - Accent1 3 6 2" xfId="1754"/>
    <cellStyle name="20% - Accent1 3 6 2 2" xfId="7217"/>
    <cellStyle name="20% - Accent1 3 6 3" xfId="2335"/>
    <cellStyle name="20% - Accent1 3 6 3 2" xfId="7798"/>
    <cellStyle name="20% - Accent1 3 6 4" xfId="2931"/>
    <cellStyle name="20% - Accent1 3 6 4 2" xfId="8394"/>
    <cellStyle name="20% - Accent1 3 6 5" xfId="3541"/>
    <cellStyle name="20% - Accent1 3 6 5 2" xfId="9004"/>
    <cellStyle name="20% - Accent1 3 6 6" xfId="4165"/>
    <cellStyle name="20% - Accent1 3 6 6 2" xfId="9628"/>
    <cellStyle name="20% - Accent1 3 6 7" xfId="4804"/>
    <cellStyle name="20% - Accent1 3 6 7 2" xfId="10267"/>
    <cellStyle name="20% - Accent1 3 6 8" xfId="6229"/>
    <cellStyle name="20% - Accent1 3 7" xfId="574"/>
    <cellStyle name="20% - Accent1 3 7 2" xfId="1564"/>
    <cellStyle name="20% - Accent1 3 7 2 2" xfId="7027"/>
    <cellStyle name="20% - Accent1 3 7 3" xfId="6039"/>
    <cellStyle name="20% - Accent1 3 8" xfId="1187"/>
    <cellStyle name="20% - Accent1 3 8 2" xfId="6650"/>
    <cellStyle name="20% - Accent1 3 9" xfId="2145"/>
    <cellStyle name="20% - Accent1 3 9 2" xfId="7608"/>
    <cellStyle name="20% - Accent1 4" xfId="191"/>
    <cellStyle name="20% - Accent1 4 10" xfId="3365"/>
    <cellStyle name="20% - Accent1 4 10 2" xfId="8828"/>
    <cellStyle name="20% - Accent1 4 11" xfId="3989"/>
    <cellStyle name="20% - Accent1 4 11 2" xfId="9452"/>
    <cellStyle name="20% - Accent1 4 12" xfId="4628"/>
    <cellStyle name="20% - Accent1 4 12 2" xfId="10091"/>
    <cellStyle name="20% - Accent1 4 13" xfId="5378"/>
    <cellStyle name="20% - Accent1 4 14" xfId="5705"/>
    <cellStyle name="20% - Accent1 4 2" xfId="385"/>
    <cellStyle name="20% - Accent1 4 2 10" xfId="4730"/>
    <cellStyle name="20% - Accent1 4 2 10 2" xfId="10193"/>
    <cellStyle name="20% - Accent1 4 2 11" xfId="5850"/>
    <cellStyle name="20% - Accent1 4 2 2" xfId="530"/>
    <cellStyle name="20% - Accent1 4 2 2 2" xfId="1099"/>
    <cellStyle name="20% - Accent1 4 2 2 2 2" xfId="2087"/>
    <cellStyle name="20% - Accent1 4 2 2 2 2 2" xfId="7550"/>
    <cellStyle name="20% - Accent1 4 2 2 2 3" xfId="6562"/>
    <cellStyle name="20% - Accent1 4 2 2 3" xfId="1520"/>
    <cellStyle name="20% - Accent1 4 2 2 3 2" xfId="6983"/>
    <cellStyle name="20% - Accent1 4 2 2 4" xfId="2668"/>
    <cellStyle name="20% - Accent1 4 2 2 4 2" xfId="8131"/>
    <cellStyle name="20% - Accent1 4 2 2 5" xfId="3264"/>
    <cellStyle name="20% - Accent1 4 2 2 5 2" xfId="8727"/>
    <cellStyle name="20% - Accent1 4 2 2 6" xfId="3874"/>
    <cellStyle name="20% - Accent1 4 2 2 6 2" xfId="9337"/>
    <cellStyle name="20% - Accent1 4 2 2 7" xfId="4498"/>
    <cellStyle name="20% - Accent1 4 2 2 7 2" xfId="9961"/>
    <cellStyle name="20% - Accent1 4 2 2 8" xfId="5137"/>
    <cellStyle name="20% - Accent1 4 2 2 8 2" xfId="10600"/>
    <cellStyle name="20% - Accent1 4 2 2 9" xfId="5995"/>
    <cellStyle name="20% - Accent1 4 2 3" xfId="954"/>
    <cellStyle name="20% - Accent1 4 2 3 2" xfId="1942"/>
    <cellStyle name="20% - Accent1 4 2 3 2 2" xfId="7405"/>
    <cellStyle name="20% - Accent1 4 2 3 3" xfId="2523"/>
    <cellStyle name="20% - Accent1 4 2 3 3 2" xfId="7986"/>
    <cellStyle name="20% - Accent1 4 2 3 4" xfId="3119"/>
    <cellStyle name="20% - Accent1 4 2 3 4 2" xfId="8582"/>
    <cellStyle name="20% - Accent1 4 2 3 5" xfId="3729"/>
    <cellStyle name="20% - Accent1 4 2 3 5 2" xfId="9192"/>
    <cellStyle name="20% - Accent1 4 2 3 6" xfId="4353"/>
    <cellStyle name="20% - Accent1 4 2 3 6 2" xfId="9816"/>
    <cellStyle name="20% - Accent1 4 2 3 7" xfId="4992"/>
    <cellStyle name="20% - Accent1 4 2 3 7 2" xfId="10455"/>
    <cellStyle name="20% - Accent1 4 2 3 8" xfId="6417"/>
    <cellStyle name="20% - Accent1 4 2 4" xfId="690"/>
    <cellStyle name="20% - Accent1 4 2 4 2" xfId="1680"/>
    <cellStyle name="20% - Accent1 4 2 4 2 2" xfId="7143"/>
    <cellStyle name="20% - Accent1 4 2 4 3" xfId="6155"/>
    <cellStyle name="20% - Accent1 4 2 5" xfId="1375"/>
    <cellStyle name="20% - Accent1 4 2 5 2" xfId="6838"/>
    <cellStyle name="20% - Accent1 4 2 6" xfId="2261"/>
    <cellStyle name="20% - Accent1 4 2 6 2" xfId="7724"/>
    <cellStyle name="20% - Accent1 4 2 7" xfId="2857"/>
    <cellStyle name="20% - Accent1 4 2 7 2" xfId="8320"/>
    <cellStyle name="20% - Accent1 4 2 8" xfId="3467"/>
    <cellStyle name="20% - Accent1 4 2 8 2" xfId="8930"/>
    <cellStyle name="20% - Accent1 4 2 9" xfId="4091"/>
    <cellStyle name="20% - Accent1 4 2 9 2" xfId="9554"/>
    <cellStyle name="20% - Accent1 4 3" xfId="234"/>
    <cellStyle name="20% - Accent1 4 3 2" xfId="852"/>
    <cellStyle name="20% - Accent1 4 3 2 2" xfId="1840"/>
    <cellStyle name="20% - Accent1 4 3 2 2 2" xfId="7303"/>
    <cellStyle name="20% - Accent1 4 3 2 3" xfId="6315"/>
    <cellStyle name="20% - Accent1 4 3 3" xfId="1273"/>
    <cellStyle name="20% - Accent1 4 3 3 2" xfId="6736"/>
    <cellStyle name="20% - Accent1 4 3 4" xfId="2421"/>
    <cellStyle name="20% - Accent1 4 3 4 2" xfId="7884"/>
    <cellStyle name="20% - Accent1 4 3 5" xfId="3017"/>
    <cellStyle name="20% - Accent1 4 3 5 2" xfId="8480"/>
    <cellStyle name="20% - Accent1 4 3 6" xfId="3627"/>
    <cellStyle name="20% - Accent1 4 3 6 2" xfId="9090"/>
    <cellStyle name="20% - Accent1 4 3 7" xfId="4251"/>
    <cellStyle name="20% - Accent1 4 3 7 2" xfId="9714"/>
    <cellStyle name="20% - Accent1 4 3 8" xfId="4890"/>
    <cellStyle name="20% - Accent1 4 3 8 2" xfId="10353"/>
    <cellStyle name="20% - Accent1 4 3 9" xfId="5748"/>
    <cellStyle name="20% - Accent1 4 4" xfId="428"/>
    <cellStyle name="20% - Accent1 4 4 2" xfId="997"/>
    <cellStyle name="20% - Accent1 4 4 2 2" xfId="1985"/>
    <cellStyle name="20% - Accent1 4 4 2 2 2" xfId="7448"/>
    <cellStyle name="20% - Accent1 4 4 2 3" xfId="6460"/>
    <cellStyle name="20% - Accent1 4 4 3" xfId="1418"/>
    <cellStyle name="20% - Accent1 4 4 3 2" xfId="6881"/>
    <cellStyle name="20% - Accent1 4 4 4" xfId="2566"/>
    <cellStyle name="20% - Accent1 4 4 4 2" xfId="8029"/>
    <cellStyle name="20% - Accent1 4 4 5" xfId="3162"/>
    <cellStyle name="20% - Accent1 4 4 5 2" xfId="8625"/>
    <cellStyle name="20% - Accent1 4 4 6" xfId="3772"/>
    <cellStyle name="20% - Accent1 4 4 6 2" xfId="9235"/>
    <cellStyle name="20% - Accent1 4 4 7" xfId="4396"/>
    <cellStyle name="20% - Accent1 4 4 7 2" xfId="9859"/>
    <cellStyle name="20% - Accent1 4 4 8" xfId="5035"/>
    <cellStyle name="20% - Accent1 4 4 8 2" xfId="10498"/>
    <cellStyle name="20% - Accent1 4 4 9" xfId="5893"/>
    <cellStyle name="20% - Accent1 4 5" xfId="809"/>
    <cellStyle name="20% - Accent1 4 5 2" xfId="1797"/>
    <cellStyle name="20% - Accent1 4 5 2 2" xfId="7260"/>
    <cellStyle name="20% - Accent1 4 5 3" xfId="2378"/>
    <cellStyle name="20% - Accent1 4 5 3 2" xfId="7841"/>
    <cellStyle name="20% - Accent1 4 5 4" xfId="2974"/>
    <cellStyle name="20% - Accent1 4 5 4 2" xfId="8437"/>
    <cellStyle name="20% - Accent1 4 5 5" xfId="3584"/>
    <cellStyle name="20% - Accent1 4 5 5 2" xfId="9047"/>
    <cellStyle name="20% - Accent1 4 5 6" xfId="4208"/>
    <cellStyle name="20% - Accent1 4 5 6 2" xfId="9671"/>
    <cellStyle name="20% - Accent1 4 5 7" xfId="4847"/>
    <cellStyle name="20% - Accent1 4 5 7 2" xfId="10310"/>
    <cellStyle name="20% - Accent1 4 5 8" xfId="6272"/>
    <cellStyle name="20% - Accent1 4 6" xfId="588"/>
    <cellStyle name="20% - Accent1 4 6 2" xfId="1578"/>
    <cellStyle name="20% - Accent1 4 6 2 2" xfId="7041"/>
    <cellStyle name="20% - Accent1 4 6 3" xfId="6053"/>
    <cellStyle name="20% - Accent1 4 7" xfId="1230"/>
    <cellStyle name="20% - Accent1 4 7 2" xfId="6693"/>
    <cellStyle name="20% - Accent1 4 8" xfId="2159"/>
    <cellStyle name="20% - Accent1 4 8 2" xfId="7622"/>
    <cellStyle name="20% - Accent1 4 9" xfId="2755"/>
    <cellStyle name="20% - Accent1 4 9 2" xfId="8218"/>
    <cellStyle name="20% - Accent1 5" xfId="545"/>
    <cellStyle name="20% - Accent1 5 10" xfId="5393"/>
    <cellStyle name="20% - Accent1 5 11" xfId="6010"/>
    <cellStyle name="20% - Accent1 5 2" xfId="1114"/>
    <cellStyle name="20% - Accent1 5 2 2" xfId="2102"/>
    <cellStyle name="20% - Accent1 5 2 2 2" xfId="7565"/>
    <cellStyle name="20% - Accent1 5 2 3" xfId="2683"/>
    <cellStyle name="20% - Accent1 5 2 3 2" xfId="8146"/>
    <cellStyle name="20% - Accent1 5 2 4" xfId="3279"/>
    <cellStyle name="20% - Accent1 5 2 4 2" xfId="8742"/>
    <cellStyle name="20% - Accent1 5 2 5" xfId="3889"/>
    <cellStyle name="20% - Accent1 5 2 5 2" xfId="9352"/>
    <cellStyle name="20% - Accent1 5 2 6" xfId="4513"/>
    <cellStyle name="20% - Accent1 5 2 6 2" xfId="9976"/>
    <cellStyle name="20% - Accent1 5 2 7" xfId="5152"/>
    <cellStyle name="20% - Accent1 5 2 7 2" xfId="10615"/>
    <cellStyle name="20% - Accent1 5 2 8" xfId="6577"/>
    <cellStyle name="20% - Accent1 5 3" xfId="705"/>
    <cellStyle name="20% - Accent1 5 3 2" xfId="1695"/>
    <cellStyle name="20% - Accent1 5 3 2 2" xfId="7158"/>
    <cellStyle name="20% - Accent1 5 3 3" xfId="6170"/>
    <cellStyle name="20% - Accent1 5 4" xfId="1535"/>
    <cellStyle name="20% - Accent1 5 4 2" xfId="6998"/>
    <cellStyle name="20% - Accent1 5 5" xfId="2276"/>
    <cellStyle name="20% - Accent1 5 5 2" xfId="7739"/>
    <cellStyle name="20% - Accent1 5 6" xfId="2872"/>
    <cellStyle name="20% - Accent1 5 6 2" xfId="8335"/>
    <cellStyle name="20% - Accent1 5 7" xfId="3482"/>
    <cellStyle name="20% - Accent1 5 7 2" xfId="8945"/>
    <cellStyle name="20% - Accent1 5 8" xfId="4106"/>
    <cellStyle name="20% - Accent1 5 8 2" xfId="9569"/>
    <cellStyle name="20% - Accent1 5 9" xfId="4745"/>
    <cellStyle name="20% - Accent1 5 9 2" xfId="10208"/>
    <cellStyle name="20% - Accent1 6" xfId="1128"/>
    <cellStyle name="20% - Accent1 6 2" xfId="2116"/>
    <cellStyle name="20% - Accent1 6 2 2" xfId="7579"/>
    <cellStyle name="20% - Accent1 6 3" xfId="2697"/>
    <cellStyle name="20% - Accent1 6 3 2" xfId="8160"/>
    <cellStyle name="20% - Accent1 6 4" xfId="3293"/>
    <cellStyle name="20% - Accent1 6 4 2" xfId="8756"/>
    <cellStyle name="20% - Accent1 6 5" xfId="3903"/>
    <cellStyle name="20% - Accent1 6 5 2" xfId="9366"/>
    <cellStyle name="20% - Accent1 6 6" xfId="4527"/>
    <cellStyle name="20% - Accent1 6 6 2" xfId="9990"/>
    <cellStyle name="20% - Accent1 6 7" xfId="5166"/>
    <cellStyle name="20% - Accent1 6 7 2" xfId="10629"/>
    <cellStyle name="20% - Accent1 6 8" xfId="5409"/>
    <cellStyle name="20% - Accent1 6 9" xfId="6591"/>
    <cellStyle name="20% - Accent1 7" xfId="2712"/>
    <cellStyle name="20% - Accent1 7 2" xfId="3308"/>
    <cellStyle name="20% - Accent1 7 2 2" xfId="8771"/>
    <cellStyle name="20% - Accent1 7 3" xfId="3918"/>
    <cellStyle name="20% - Accent1 7 3 2" xfId="9381"/>
    <cellStyle name="20% - Accent1 7 4" xfId="4542"/>
    <cellStyle name="20% - Accent1 7 4 2" xfId="10005"/>
    <cellStyle name="20% - Accent1 7 5" xfId="5181"/>
    <cellStyle name="20% - Accent1 7 5 2" xfId="10644"/>
    <cellStyle name="20% - Accent1 7 6" xfId="5425"/>
    <cellStyle name="20% - Accent1 7 7" xfId="8175"/>
    <cellStyle name="20% - Accent1 8" xfId="3322"/>
    <cellStyle name="20% - Accent1 8 2" xfId="3932"/>
    <cellStyle name="20% - Accent1 8 2 2" xfId="9395"/>
    <cellStyle name="20% - Accent1 8 3" xfId="4556"/>
    <cellStyle name="20% - Accent1 8 3 2" xfId="10019"/>
    <cellStyle name="20% - Accent1 8 4" xfId="5195"/>
    <cellStyle name="20% - Accent1 8 4 2" xfId="10658"/>
    <cellStyle name="20% - Accent1 8 5" xfId="5440"/>
    <cellStyle name="20% - Accent1 8 6" xfId="8785"/>
    <cellStyle name="20% - Accent1 9" xfId="3946"/>
    <cellStyle name="20% - Accent1 9 2" xfId="4570"/>
    <cellStyle name="20% - Accent1 9 2 2" xfId="10033"/>
    <cellStyle name="20% - Accent1 9 3" xfId="5209"/>
    <cellStyle name="20% - Accent1 9 3 2" xfId="10672"/>
    <cellStyle name="20% - Accent1 9 4" xfId="5458"/>
    <cellStyle name="20% - Accent1 9 5" xfId="9409"/>
    <cellStyle name="20% - Accent2" xfId="5318" builtinId="34" customBuiltin="1"/>
    <cellStyle name="20% - Accent2 10" xfId="4587"/>
    <cellStyle name="20% - Accent2 10 2" xfId="5226"/>
    <cellStyle name="20% - Accent2 10 2 2" xfId="10689"/>
    <cellStyle name="20% - Accent2 10 3" xfId="5478"/>
    <cellStyle name="20% - Accent2 10 4" xfId="10050"/>
    <cellStyle name="20% - Accent2 11" xfId="5277"/>
    <cellStyle name="20% - Accent2 11 2" xfId="5494"/>
    <cellStyle name="20% - Accent2 12" xfId="5508"/>
    <cellStyle name="20% - Accent2 13" xfId="5522"/>
    <cellStyle name="20% - Accent2 14" xfId="5537"/>
    <cellStyle name="20% - Accent2 15" xfId="5552"/>
    <cellStyle name="20% - Accent2 16" xfId="5568"/>
    <cellStyle name="20% - Accent2 17" xfId="5585"/>
    <cellStyle name="20% - Accent2 2" xfId="20"/>
    <cellStyle name="20% - Accent2 2 10" xfId="2133"/>
    <cellStyle name="20% - Accent2 2 10 2" xfId="7596"/>
    <cellStyle name="20% - Accent2 2 11" xfId="2729"/>
    <cellStyle name="20% - Accent2 2 11 2" xfId="8192"/>
    <cellStyle name="20% - Accent2 2 12" xfId="3339"/>
    <cellStyle name="20% - Accent2 2 12 2" xfId="8802"/>
    <cellStyle name="20% - Accent2 2 13" xfId="3963"/>
    <cellStyle name="20% - Accent2 2 13 2" xfId="9426"/>
    <cellStyle name="20% - Accent2 2 14" xfId="4602"/>
    <cellStyle name="20% - Accent2 2 14 2" xfId="10065"/>
    <cellStyle name="20% - Accent2 2 15" xfId="5349"/>
    <cellStyle name="20% - Accent2 2 2" xfId="97"/>
    <cellStyle name="20% - Accent2 2 2 10" xfId="4006"/>
    <cellStyle name="20% - Accent2 2 2 10 2" xfId="9469"/>
    <cellStyle name="20% - Accent2 2 2 11" xfId="4645"/>
    <cellStyle name="20% - Accent2 2 2 11 2" xfId="10108"/>
    <cellStyle name="20% - Accent2 2 2 12" xfId="5620"/>
    <cellStyle name="20% - Accent2 2 2 2" xfId="299"/>
    <cellStyle name="20% - Accent2 2 2 2 2" xfId="869"/>
    <cellStyle name="20% - Accent2 2 2 2 2 2" xfId="1857"/>
    <cellStyle name="20% - Accent2 2 2 2 2 2 2" xfId="7320"/>
    <cellStyle name="20% - Accent2 2 2 2 2 3" xfId="6332"/>
    <cellStyle name="20% - Accent2 2 2 2 3" xfId="1290"/>
    <cellStyle name="20% - Accent2 2 2 2 3 2" xfId="6753"/>
    <cellStyle name="20% - Accent2 2 2 2 4" xfId="2438"/>
    <cellStyle name="20% - Accent2 2 2 2 4 2" xfId="7901"/>
    <cellStyle name="20% - Accent2 2 2 2 5" xfId="3034"/>
    <cellStyle name="20% - Accent2 2 2 2 5 2" xfId="8497"/>
    <cellStyle name="20% - Accent2 2 2 2 6" xfId="3644"/>
    <cellStyle name="20% - Accent2 2 2 2 6 2" xfId="9107"/>
    <cellStyle name="20% - Accent2 2 2 2 7" xfId="4268"/>
    <cellStyle name="20% - Accent2 2 2 2 7 2" xfId="9731"/>
    <cellStyle name="20% - Accent2 2 2 2 8" xfId="4907"/>
    <cellStyle name="20% - Accent2 2 2 2 8 2" xfId="10370"/>
    <cellStyle name="20% - Accent2 2 2 2 9" xfId="5765"/>
    <cellStyle name="20% - Accent2 2 2 3" xfId="445"/>
    <cellStyle name="20% - Accent2 2 2 3 2" xfId="1014"/>
    <cellStyle name="20% - Accent2 2 2 3 2 2" xfId="2002"/>
    <cellStyle name="20% - Accent2 2 2 3 2 2 2" xfId="7465"/>
    <cellStyle name="20% - Accent2 2 2 3 2 3" xfId="6477"/>
    <cellStyle name="20% - Accent2 2 2 3 3" xfId="1435"/>
    <cellStyle name="20% - Accent2 2 2 3 3 2" xfId="6898"/>
    <cellStyle name="20% - Accent2 2 2 3 4" xfId="2583"/>
    <cellStyle name="20% - Accent2 2 2 3 4 2" xfId="8046"/>
    <cellStyle name="20% - Accent2 2 2 3 5" xfId="3179"/>
    <cellStyle name="20% - Accent2 2 2 3 5 2" xfId="8642"/>
    <cellStyle name="20% - Accent2 2 2 3 6" xfId="3789"/>
    <cellStyle name="20% - Accent2 2 2 3 6 2" xfId="9252"/>
    <cellStyle name="20% - Accent2 2 2 3 7" xfId="4413"/>
    <cellStyle name="20% - Accent2 2 2 3 7 2" xfId="9876"/>
    <cellStyle name="20% - Accent2 2 2 3 8" xfId="5052"/>
    <cellStyle name="20% - Accent2 2 2 3 8 2" xfId="10515"/>
    <cellStyle name="20% - Accent2 2 2 3 9" xfId="5910"/>
    <cellStyle name="20% - Accent2 2 2 4" xfId="724"/>
    <cellStyle name="20% - Accent2 2 2 4 2" xfId="1712"/>
    <cellStyle name="20% - Accent2 2 2 4 2 2" xfId="7175"/>
    <cellStyle name="20% - Accent2 2 2 4 3" xfId="2293"/>
    <cellStyle name="20% - Accent2 2 2 4 3 2" xfId="7756"/>
    <cellStyle name="20% - Accent2 2 2 4 4" xfId="2889"/>
    <cellStyle name="20% - Accent2 2 2 4 4 2" xfId="8352"/>
    <cellStyle name="20% - Accent2 2 2 4 5" xfId="3499"/>
    <cellStyle name="20% - Accent2 2 2 4 5 2" xfId="8962"/>
    <cellStyle name="20% - Accent2 2 2 4 6" xfId="4123"/>
    <cellStyle name="20% - Accent2 2 2 4 6 2" xfId="9586"/>
    <cellStyle name="20% - Accent2 2 2 4 7" xfId="4762"/>
    <cellStyle name="20% - Accent2 2 2 4 7 2" xfId="10225"/>
    <cellStyle name="20% - Accent2 2 2 4 8" xfId="6187"/>
    <cellStyle name="20% - Accent2 2 2 5" xfId="605"/>
    <cellStyle name="20% - Accent2 2 2 5 2" xfId="1595"/>
    <cellStyle name="20% - Accent2 2 2 5 2 2" xfId="7058"/>
    <cellStyle name="20% - Accent2 2 2 5 3" xfId="6070"/>
    <cellStyle name="20% - Accent2 2 2 6" xfId="1145"/>
    <cellStyle name="20% - Accent2 2 2 6 2" xfId="6608"/>
    <cellStyle name="20% - Accent2 2 2 7" xfId="2176"/>
    <cellStyle name="20% - Accent2 2 2 7 2" xfId="7639"/>
    <cellStyle name="20% - Accent2 2 2 8" xfId="2772"/>
    <cellStyle name="20% - Accent2 2 2 8 2" xfId="8235"/>
    <cellStyle name="20% - Accent2 2 2 9" xfId="3382"/>
    <cellStyle name="20% - Accent2 2 2 9 2" xfId="8845"/>
    <cellStyle name="20% - Accent2 2 3" xfId="121"/>
    <cellStyle name="20% - Accent2 2 3 10" xfId="4021"/>
    <cellStyle name="20% - Accent2 2 3 10 2" xfId="9484"/>
    <cellStyle name="20% - Accent2 2 3 11" xfId="4660"/>
    <cellStyle name="20% - Accent2 2 3 11 2" xfId="10123"/>
    <cellStyle name="20% - Accent2 2 3 12" xfId="5635"/>
    <cellStyle name="20% - Accent2 2 3 2" xfId="314"/>
    <cellStyle name="20% - Accent2 2 3 2 2" xfId="884"/>
    <cellStyle name="20% - Accent2 2 3 2 2 2" xfId="1872"/>
    <cellStyle name="20% - Accent2 2 3 2 2 2 2" xfId="7335"/>
    <cellStyle name="20% - Accent2 2 3 2 2 3" xfId="6347"/>
    <cellStyle name="20% - Accent2 2 3 2 3" xfId="1305"/>
    <cellStyle name="20% - Accent2 2 3 2 3 2" xfId="6768"/>
    <cellStyle name="20% - Accent2 2 3 2 4" xfId="2453"/>
    <cellStyle name="20% - Accent2 2 3 2 4 2" xfId="7916"/>
    <cellStyle name="20% - Accent2 2 3 2 5" xfId="3049"/>
    <cellStyle name="20% - Accent2 2 3 2 5 2" xfId="8512"/>
    <cellStyle name="20% - Accent2 2 3 2 6" xfId="3659"/>
    <cellStyle name="20% - Accent2 2 3 2 6 2" xfId="9122"/>
    <cellStyle name="20% - Accent2 2 3 2 7" xfId="4283"/>
    <cellStyle name="20% - Accent2 2 3 2 7 2" xfId="9746"/>
    <cellStyle name="20% - Accent2 2 3 2 8" xfId="4922"/>
    <cellStyle name="20% - Accent2 2 3 2 8 2" xfId="10385"/>
    <cellStyle name="20% - Accent2 2 3 2 9" xfId="5780"/>
    <cellStyle name="20% - Accent2 2 3 3" xfId="460"/>
    <cellStyle name="20% - Accent2 2 3 3 2" xfId="1029"/>
    <cellStyle name="20% - Accent2 2 3 3 2 2" xfId="2017"/>
    <cellStyle name="20% - Accent2 2 3 3 2 2 2" xfId="7480"/>
    <cellStyle name="20% - Accent2 2 3 3 2 3" xfId="6492"/>
    <cellStyle name="20% - Accent2 2 3 3 3" xfId="1450"/>
    <cellStyle name="20% - Accent2 2 3 3 3 2" xfId="6913"/>
    <cellStyle name="20% - Accent2 2 3 3 4" xfId="2598"/>
    <cellStyle name="20% - Accent2 2 3 3 4 2" xfId="8061"/>
    <cellStyle name="20% - Accent2 2 3 3 5" xfId="3194"/>
    <cellStyle name="20% - Accent2 2 3 3 5 2" xfId="8657"/>
    <cellStyle name="20% - Accent2 2 3 3 6" xfId="3804"/>
    <cellStyle name="20% - Accent2 2 3 3 6 2" xfId="9267"/>
    <cellStyle name="20% - Accent2 2 3 3 7" xfId="4428"/>
    <cellStyle name="20% - Accent2 2 3 3 7 2" xfId="9891"/>
    <cellStyle name="20% - Accent2 2 3 3 8" xfId="5067"/>
    <cellStyle name="20% - Accent2 2 3 3 8 2" xfId="10530"/>
    <cellStyle name="20% - Accent2 2 3 3 9" xfId="5925"/>
    <cellStyle name="20% - Accent2 2 3 4" xfId="739"/>
    <cellStyle name="20% - Accent2 2 3 4 2" xfId="1727"/>
    <cellStyle name="20% - Accent2 2 3 4 2 2" xfId="7190"/>
    <cellStyle name="20% - Accent2 2 3 4 3" xfId="2308"/>
    <cellStyle name="20% - Accent2 2 3 4 3 2" xfId="7771"/>
    <cellStyle name="20% - Accent2 2 3 4 4" xfId="2904"/>
    <cellStyle name="20% - Accent2 2 3 4 4 2" xfId="8367"/>
    <cellStyle name="20% - Accent2 2 3 4 5" xfId="3514"/>
    <cellStyle name="20% - Accent2 2 3 4 5 2" xfId="8977"/>
    <cellStyle name="20% - Accent2 2 3 4 6" xfId="4138"/>
    <cellStyle name="20% - Accent2 2 3 4 6 2" xfId="9601"/>
    <cellStyle name="20% - Accent2 2 3 4 7" xfId="4777"/>
    <cellStyle name="20% - Accent2 2 3 4 7 2" xfId="10240"/>
    <cellStyle name="20% - Accent2 2 3 4 8" xfId="6202"/>
    <cellStyle name="20% - Accent2 2 3 5" xfId="620"/>
    <cellStyle name="20% - Accent2 2 3 5 2" xfId="1610"/>
    <cellStyle name="20% - Accent2 2 3 5 2 2" xfId="7073"/>
    <cellStyle name="20% - Accent2 2 3 5 3" xfId="6085"/>
    <cellStyle name="20% - Accent2 2 3 6" xfId="1160"/>
    <cellStyle name="20% - Accent2 2 3 6 2" xfId="6623"/>
    <cellStyle name="20% - Accent2 2 3 7" xfId="2191"/>
    <cellStyle name="20% - Accent2 2 3 7 2" xfId="7654"/>
    <cellStyle name="20% - Accent2 2 3 8" xfId="2787"/>
    <cellStyle name="20% - Accent2 2 3 8 2" xfId="8250"/>
    <cellStyle name="20% - Accent2 2 3 9" xfId="3397"/>
    <cellStyle name="20% - Accent2 2 3 9 2" xfId="8860"/>
    <cellStyle name="20% - Accent2 2 4" xfId="136"/>
    <cellStyle name="20% - Accent2 2 4 10" xfId="4036"/>
    <cellStyle name="20% - Accent2 2 4 10 2" xfId="9499"/>
    <cellStyle name="20% - Accent2 2 4 11" xfId="4675"/>
    <cellStyle name="20% - Accent2 2 4 11 2" xfId="10138"/>
    <cellStyle name="20% - Accent2 2 4 12" xfId="5650"/>
    <cellStyle name="20% - Accent2 2 4 2" xfId="330"/>
    <cellStyle name="20% - Accent2 2 4 2 2" xfId="899"/>
    <cellStyle name="20% - Accent2 2 4 2 2 2" xfId="1887"/>
    <cellStyle name="20% - Accent2 2 4 2 2 2 2" xfId="7350"/>
    <cellStyle name="20% - Accent2 2 4 2 2 3" xfId="6362"/>
    <cellStyle name="20% - Accent2 2 4 2 3" xfId="1320"/>
    <cellStyle name="20% - Accent2 2 4 2 3 2" xfId="6783"/>
    <cellStyle name="20% - Accent2 2 4 2 4" xfId="2468"/>
    <cellStyle name="20% - Accent2 2 4 2 4 2" xfId="7931"/>
    <cellStyle name="20% - Accent2 2 4 2 5" xfId="3064"/>
    <cellStyle name="20% - Accent2 2 4 2 5 2" xfId="8527"/>
    <cellStyle name="20% - Accent2 2 4 2 6" xfId="3674"/>
    <cellStyle name="20% - Accent2 2 4 2 6 2" xfId="9137"/>
    <cellStyle name="20% - Accent2 2 4 2 7" xfId="4298"/>
    <cellStyle name="20% - Accent2 2 4 2 7 2" xfId="9761"/>
    <cellStyle name="20% - Accent2 2 4 2 8" xfId="4937"/>
    <cellStyle name="20% - Accent2 2 4 2 8 2" xfId="10400"/>
    <cellStyle name="20% - Accent2 2 4 2 9" xfId="5795"/>
    <cellStyle name="20% - Accent2 2 4 3" xfId="475"/>
    <cellStyle name="20% - Accent2 2 4 3 2" xfId="1044"/>
    <cellStyle name="20% - Accent2 2 4 3 2 2" xfId="2032"/>
    <cellStyle name="20% - Accent2 2 4 3 2 2 2" xfId="7495"/>
    <cellStyle name="20% - Accent2 2 4 3 2 3" xfId="6507"/>
    <cellStyle name="20% - Accent2 2 4 3 3" xfId="1465"/>
    <cellStyle name="20% - Accent2 2 4 3 3 2" xfId="6928"/>
    <cellStyle name="20% - Accent2 2 4 3 4" xfId="2613"/>
    <cellStyle name="20% - Accent2 2 4 3 4 2" xfId="8076"/>
    <cellStyle name="20% - Accent2 2 4 3 5" xfId="3209"/>
    <cellStyle name="20% - Accent2 2 4 3 5 2" xfId="8672"/>
    <cellStyle name="20% - Accent2 2 4 3 6" xfId="3819"/>
    <cellStyle name="20% - Accent2 2 4 3 6 2" xfId="9282"/>
    <cellStyle name="20% - Accent2 2 4 3 7" xfId="4443"/>
    <cellStyle name="20% - Accent2 2 4 3 7 2" xfId="9906"/>
    <cellStyle name="20% - Accent2 2 4 3 8" xfId="5082"/>
    <cellStyle name="20% - Accent2 2 4 3 8 2" xfId="10545"/>
    <cellStyle name="20% - Accent2 2 4 3 9" xfId="5940"/>
    <cellStyle name="20% - Accent2 2 4 4" xfId="754"/>
    <cellStyle name="20% - Accent2 2 4 4 2" xfId="1742"/>
    <cellStyle name="20% - Accent2 2 4 4 2 2" xfId="7205"/>
    <cellStyle name="20% - Accent2 2 4 4 3" xfId="2323"/>
    <cellStyle name="20% - Accent2 2 4 4 3 2" xfId="7786"/>
    <cellStyle name="20% - Accent2 2 4 4 4" xfId="2919"/>
    <cellStyle name="20% - Accent2 2 4 4 4 2" xfId="8382"/>
    <cellStyle name="20% - Accent2 2 4 4 5" xfId="3529"/>
    <cellStyle name="20% - Accent2 2 4 4 5 2" xfId="8992"/>
    <cellStyle name="20% - Accent2 2 4 4 6" xfId="4153"/>
    <cellStyle name="20% - Accent2 2 4 4 6 2" xfId="9616"/>
    <cellStyle name="20% - Accent2 2 4 4 7" xfId="4792"/>
    <cellStyle name="20% - Accent2 2 4 4 7 2" xfId="10255"/>
    <cellStyle name="20% - Accent2 2 4 4 8" xfId="6217"/>
    <cellStyle name="20% - Accent2 2 4 5" xfId="635"/>
    <cellStyle name="20% - Accent2 2 4 5 2" xfId="1625"/>
    <cellStyle name="20% - Accent2 2 4 5 2 2" xfId="7088"/>
    <cellStyle name="20% - Accent2 2 4 5 3" xfId="6100"/>
    <cellStyle name="20% - Accent2 2 4 6" xfId="1175"/>
    <cellStyle name="20% - Accent2 2 4 6 2" xfId="6638"/>
    <cellStyle name="20% - Accent2 2 4 7" xfId="2206"/>
    <cellStyle name="20% - Accent2 2 4 7 2" xfId="7669"/>
    <cellStyle name="20% - Accent2 2 4 8" xfId="2802"/>
    <cellStyle name="20% - Accent2 2 4 8 2" xfId="8265"/>
    <cellStyle name="20% - Accent2 2 4 9" xfId="3412"/>
    <cellStyle name="20% - Accent2 2 4 9 2" xfId="8875"/>
    <cellStyle name="20% - Accent2 2 5" xfId="165"/>
    <cellStyle name="20% - Accent2 2 5 10" xfId="4065"/>
    <cellStyle name="20% - Accent2 2 5 10 2" xfId="9528"/>
    <cellStyle name="20% - Accent2 2 5 11" xfId="4704"/>
    <cellStyle name="20% - Accent2 2 5 11 2" xfId="10167"/>
    <cellStyle name="20% - Accent2 2 5 12" xfId="5679"/>
    <cellStyle name="20% - Accent2 2 5 2" xfId="359"/>
    <cellStyle name="20% - Accent2 2 5 2 2" xfId="928"/>
    <cellStyle name="20% - Accent2 2 5 2 2 2" xfId="1916"/>
    <cellStyle name="20% - Accent2 2 5 2 2 2 2" xfId="7379"/>
    <cellStyle name="20% - Accent2 2 5 2 2 3" xfId="6391"/>
    <cellStyle name="20% - Accent2 2 5 2 3" xfId="1349"/>
    <cellStyle name="20% - Accent2 2 5 2 3 2" xfId="6812"/>
    <cellStyle name="20% - Accent2 2 5 2 4" xfId="2497"/>
    <cellStyle name="20% - Accent2 2 5 2 4 2" xfId="7960"/>
    <cellStyle name="20% - Accent2 2 5 2 5" xfId="3093"/>
    <cellStyle name="20% - Accent2 2 5 2 5 2" xfId="8556"/>
    <cellStyle name="20% - Accent2 2 5 2 6" xfId="3703"/>
    <cellStyle name="20% - Accent2 2 5 2 6 2" xfId="9166"/>
    <cellStyle name="20% - Accent2 2 5 2 7" xfId="4327"/>
    <cellStyle name="20% - Accent2 2 5 2 7 2" xfId="9790"/>
    <cellStyle name="20% - Accent2 2 5 2 8" xfId="4966"/>
    <cellStyle name="20% - Accent2 2 5 2 8 2" xfId="10429"/>
    <cellStyle name="20% - Accent2 2 5 2 9" xfId="5824"/>
    <cellStyle name="20% - Accent2 2 5 3" xfId="504"/>
    <cellStyle name="20% - Accent2 2 5 3 2" xfId="1073"/>
    <cellStyle name="20% - Accent2 2 5 3 2 2" xfId="2061"/>
    <cellStyle name="20% - Accent2 2 5 3 2 2 2" xfId="7524"/>
    <cellStyle name="20% - Accent2 2 5 3 2 3" xfId="6536"/>
    <cellStyle name="20% - Accent2 2 5 3 3" xfId="1494"/>
    <cellStyle name="20% - Accent2 2 5 3 3 2" xfId="6957"/>
    <cellStyle name="20% - Accent2 2 5 3 4" xfId="2642"/>
    <cellStyle name="20% - Accent2 2 5 3 4 2" xfId="8105"/>
    <cellStyle name="20% - Accent2 2 5 3 5" xfId="3238"/>
    <cellStyle name="20% - Accent2 2 5 3 5 2" xfId="8701"/>
    <cellStyle name="20% - Accent2 2 5 3 6" xfId="3848"/>
    <cellStyle name="20% - Accent2 2 5 3 6 2" xfId="9311"/>
    <cellStyle name="20% - Accent2 2 5 3 7" xfId="4472"/>
    <cellStyle name="20% - Accent2 2 5 3 7 2" xfId="9935"/>
    <cellStyle name="20% - Accent2 2 5 3 8" xfId="5111"/>
    <cellStyle name="20% - Accent2 2 5 3 8 2" xfId="10574"/>
    <cellStyle name="20% - Accent2 2 5 3 9" xfId="5969"/>
    <cellStyle name="20% - Accent2 2 5 4" xfId="783"/>
    <cellStyle name="20% - Accent2 2 5 4 2" xfId="1771"/>
    <cellStyle name="20% - Accent2 2 5 4 2 2" xfId="7234"/>
    <cellStyle name="20% - Accent2 2 5 4 3" xfId="2352"/>
    <cellStyle name="20% - Accent2 2 5 4 3 2" xfId="7815"/>
    <cellStyle name="20% - Accent2 2 5 4 4" xfId="2948"/>
    <cellStyle name="20% - Accent2 2 5 4 4 2" xfId="8411"/>
    <cellStyle name="20% - Accent2 2 5 4 5" xfId="3558"/>
    <cellStyle name="20% - Accent2 2 5 4 5 2" xfId="9021"/>
    <cellStyle name="20% - Accent2 2 5 4 6" xfId="4182"/>
    <cellStyle name="20% - Accent2 2 5 4 6 2" xfId="9645"/>
    <cellStyle name="20% - Accent2 2 5 4 7" xfId="4821"/>
    <cellStyle name="20% - Accent2 2 5 4 7 2" xfId="10284"/>
    <cellStyle name="20% - Accent2 2 5 4 8" xfId="6246"/>
    <cellStyle name="20% - Accent2 2 5 5" xfId="664"/>
    <cellStyle name="20% - Accent2 2 5 5 2" xfId="1654"/>
    <cellStyle name="20% - Accent2 2 5 5 2 2" xfId="7117"/>
    <cellStyle name="20% - Accent2 2 5 5 3" xfId="6129"/>
    <cellStyle name="20% - Accent2 2 5 6" xfId="1204"/>
    <cellStyle name="20% - Accent2 2 5 6 2" xfId="6667"/>
    <cellStyle name="20% - Accent2 2 5 7" xfId="2235"/>
    <cellStyle name="20% - Accent2 2 5 7 2" xfId="7698"/>
    <cellStyle name="20% - Accent2 2 5 8" xfId="2831"/>
    <cellStyle name="20% - Accent2 2 5 8 2" xfId="8294"/>
    <cellStyle name="20% - Accent2 2 5 9" xfId="3441"/>
    <cellStyle name="20% - Accent2 2 5 9 2" xfId="8904"/>
    <cellStyle name="20% - Accent2 2 6" xfId="248"/>
    <cellStyle name="20% - Accent2 2 7" xfId="208"/>
    <cellStyle name="20% - Accent2 2 7 2" xfId="826"/>
    <cellStyle name="20% - Accent2 2 7 2 2" xfId="1814"/>
    <cellStyle name="20% - Accent2 2 7 2 2 2" xfId="7277"/>
    <cellStyle name="20% - Accent2 2 7 2 3" xfId="6289"/>
    <cellStyle name="20% - Accent2 2 7 3" xfId="1247"/>
    <cellStyle name="20% - Accent2 2 7 3 2" xfId="6710"/>
    <cellStyle name="20% - Accent2 2 7 4" xfId="2395"/>
    <cellStyle name="20% - Accent2 2 7 4 2" xfId="7858"/>
    <cellStyle name="20% - Accent2 2 7 5" xfId="2991"/>
    <cellStyle name="20% - Accent2 2 7 5 2" xfId="8454"/>
    <cellStyle name="20% - Accent2 2 7 6" xfId="3601"/>
    <cellStyle name="20% - Accent2 2 7 6 2" xfId="9064"/>
    <cellStyle name="20% - Accent2 2 7 7" xfId="4225"/>
    <cellStyle name="20% - Accent2 2 7 7 2" xfId="9688"/>
    <cellStyle name="20% - Accent2 2 7 8" xfId="4864"/>
    <cellStyle name="20% - Accent2 2 7 8 2" xfId="10327"/>
    <cellStyle name="20% - Accent2 2 7 9" xfId="5722"/>
    <cellStyle name="20% - Accent2 2 8" xfId="402"/>
    <cellStyle name="20% - Accent2 2 8 2" xfId="971"/>
    <cellStyle name="20% - Accent2 2 8 2 2" xfId="1959"/>
    <cellStyle name="20% - Accent2 2 8 2 2 2" xfId="7422"/>
    <cellStyle name="20% - Accent2 2 8 2 3" xfId="6434"/>
    <cellStyle name="20% - Accent2 2 8 3" xfId="1392"/>
    <cellStyle name="20% - Accent2 2 8 3 2" xfId="6855"/>
    <cellStyle name="20% - Accent2 2 8 4" xfId="2540"/>
    <cellStyle name="20% - Accent2 2 8 4 2" xfId="8003"/>
    <cellStyle name="20% - Accent2 2 8 5" xfId="3136"/>
    <cellStyle name="20% - Accent2 2 8 5 2" xfId="8599"/>
    <cellStyle name="20% - Accent2 2 8 6" xfId="3746"/>
    <cellStyle name="20% - Accent2 2 8 6 2" xfId="9209"/>
    <cellStyle name="20% - Accent2 2 8 7" xfId="4370"/>
    <cellStyle name="20% - Accent2 2 8 7 2" xfId="9833"/>
    <cellStyle name="20% - Accent2 2 8 8" xfId="5009"/>
    <cellStyle name="20% - Accent2 2 8 8 2" xfId="10472"/>
    <cellStyle name="20% - Accent2 2 8 9" xfId="5867"/>
    <cellStyle name="20% - Accent2 2 9" xfId="562"/>
    <cellStyle name="20% - Accent2 2 9 2" xfId="1552"/>
    <cellStyle name="20% - Accent2 2 9 2 2" xfId="7015"/>
    <cellStyle name="20% - Accent2 2 9 3" xfId="6027"/>
    <cellStyle name="20% - Accent2 3" xfId="150"/>
    <cellStyle name="20% - Accent2 3 10" xfId="2743"/>
    <cellStyle name="20% - Accent2 3 10 2" xfId="8206"/>
    <cellStyle name="20% - Accent2 3 11" xfId="3353"/>
    <cellStyle name="20% - Accent2 3 11 2" xfId="8816"/>
    <cellStyle name="20% - Accent2 3 12" xfId="3977"/>
    <cellStyle name="20% - Accent2 3 12 2" xfId="9440"/>
    <cellStyle name="20% - Accent2 3 13" xfId="4616"/>
    <cellStyle name="20% - Accent2 3 13 2" xfId="10079"/>
    <cellStyle name="20% - Accent2 3 14" xfId="5364"/>
    <cellStyle name="20% - Accent2 3 15" xfId="5664"/>
    <cellStyle name="20% - Accent2 3 2" xfId="179"/>
    <cellStyle name="20% - Accent2 3 2 10" xfId="4079"/>
    <cellStyle name="20% - Accent2 3 2 10 2" xfId="9542"/>
    <cellStyle name="20% - Accent2 3 2 11" xfId="4718"/>
    <cellStyle name="20% - Accent2 3 2 11 2" xfId="10181"/>
    <cellStyle name="20% - Accent2 3 2 12" xfId="5693"/>
    <cellStyle name="20% - Accent2 3 2 2" xfId="373"/>
    <cellStyle name="20% - Accent2 3 2 2 2" xfId="942"/>
    <cellStyle name="20% - Accent2 3 2 2 2 2" xfId="1930"/>
    <cellStyle name="20% - Accent2 3 2 2 2 2 2" xfId="7393"/>
    <cellStyle name="20% - Accent2 3 2 2 2 3" xfId="6405"/>
    <cellStyle name="20% - Accent2 3 2 2 3" xfId="1363"/>
    <cellStyle name="20% - Accent2 3 2 2 3 2" xfId="6826"/>
    <cellStyle name="20% - Accent2 3 2 2 4" xfId="2511"/>
    <cellStyle name="20% - Accent2 3 2 2 4 2" xfId="7974"/>
    <cellStyle name="20% - Accent2 3 2 2 5" xfId="3107"/>
    <cellStyle name="20% - Accent2 3 2 2 5 2" xfId="8570"/>
    <cellStyle name="20% - Accent2 3 2 2 6" xfId="3717"/>
    <cellStyle name="20% - Accent2 3 2 2 6 2" xfId="9180"/>
    <cellStyle name="20% - Accent2 3 2 2 7" xfId="4341"/>
    <cellStyle name="20% - Accent2 3 2 2 7 2" xfId="9804"/>
    <cellStyle name="20% - Accent2 3 2 2 8" xfId="4980"/>
    <cellStyle name="20% - Accent2 3 2 2 8 2" xfId="10443"/>
    <cellStyle name="20% - Accent2 3 2 2 9" xfId="5838"/>
    <cellStyle name="20% - Accent2 3 2 3" xfId="518"/>
    <cellStyle name="20% - Accent2 3 2 3 2" xfId="1087"/>
    <cellStyle name="20% - Accent2 3 2 3 2 2" xfId="2075"/>
    <cellStyle name="20% - Accent2 3 2 3 2 2 2" xfId="7538"/>
    <cellStyle name="20% - Accent2 3 2 3 2 3" xfId="6550"/>
    <cellStyle name="20% - Accent2 3 2 3 3" xfId="1508"/>
    <cellStyle name="20% - Accent2 3 2 3 3 2" xfId="6971"/>
    <cellStyle name="20% - Accent2 3 2 3 4" xfId="2656"/>
    <cellStyle name="20% - Accent2 3 2 3 4 2" xfId="8119"/>
    <cellStyle name="20% - Accent2 3 2 3 5" xfId="3252"/>
    <cellStyle name="20% - Accent2 3 2 3 5 2" xfId="8715"/>
    <cellStyle name="20% - Accent2 3 2 3 6" xfId="3862"/>
    <cellStyle name="20% - Accent2 3 2 3 6 2" xfId="9325"/>
    <cellStyle name="20% - Accent2 3 2 3 7" xfId="4486"/>
    <cellStyle name="20% - Accent2 3 2 3 7 2" xfId="9949"/>
    <cellStyle name="20% - Accent2 3 2 3 8" xfId="5125"/>
    <cellStyle name="20% - Accent2 3 2 3 8 2" xfId="10588"/>
    <cellStyle name="20% - Accent2 3 2 3 9" xfId="5983"/>
    <cellStyle name="20% - Accent2 3 2 4" xfId="797"/>
    <cellStyle name="20% - Accent2 3 2 4 2" xfId="1785"/>
    <cellStyle name="20% - Accent2 3 2 4 2 2" xfId="7248"/>
    <cellStyle name="20% - Accent2 3 2 4 3" xfId="2366"/>
    <cellStyle name="20% - Accent2 3 2 4 3 2" xfId="7829"/>
    <cellStyle name="20% - Accent2 3 2 4 4" xfId="2962"/>
    <cellStyle name="20% - Accent2 3 2 4 4 2" xfId="8425"/>
    <cellStyle name="20% - Accent2 3 2 4 5" xfId="3572"/>
    <cellStyle name="20% - Accent2 3 2 4 5 2" xfId="9035"/>
    <cellStyle name="20% - Accent2 3 2 4 6" xfId="4196"/>
    <cellStyle name="20% - Accent2 3 2 4 6 2" xfId="9659"/>
    <cellStyle name="20% - Accent2 3 2 4 7" xfId="4835"/>
    <cellStyle name="20% - Accent2 3 2 4 7 2" xfId="10298"/>
    <cellStyle name="20% - Accent2 3 2 4 8" xfId="6260"/>
    <cellStyle name="20% - Accent2 3 2 5" xfId="678"/>
    <cellStyle name="20% - Accent2 3 2 5 2" xfId="1668"/>
    <cellStyle name="20% - Accent2 3 2 5 2 2" xfId="7131"/>
    <cellStyle name="20% - Accent2 3 2 5 3" xfId="6143"/>
    <cellStyle name="20% - Accent2 3 2 6" xfId="1218"/>
    <cellStyle name="20% - Accent2 3 2 6 2" xfId="6681"/>
    <cellStyle name="20% - Accent2 3 2 7" xfId="2249"/>
    <cellStyle name="20% - Accent2 3 2 7 2" xfId="7712"/>
    <cellStyle name="20% - Accent2 3 2 8" xfId="2845"/>
    <cellStyle name="20% - Accent2 3 2 8 2" xfId="8308"/>
    <cellStyle name="20% - Accent2 3 2 9" xfId="3455"/>
    <cellStyle name="20% - Accent2 3 2 9 2" xfId="8918"/>
    <cellStyle name="20% - Accent2 3 3" xfId="344"/>
    <cellStyle name="20% - Accent2 3 3 10" xfId="4689"/>
    <cellStyle name="20% - Accent2 3 3 10 2" xfId="10152"/>
    <cellStyle name="20% - Accent2 3 3 11" xfId="5809"/>
    <cellStyle name="20% - Accent2 3 3 2" xfId="489"/>
    <cellStyle name="20% - Accent2 3 3 2 2" xfId="1058"/>
    <cellStyle name="20% - Accent2 3 3 2 2 2" xfId="2046"/>
    <cellStyle name="20% - Accent2 3 3 2 2 2 2" xfId="7509"/>
    <cellStyle name="20% - Accent2 3 3 2 2 3" xfId="6521"/>
    <cellStyle name="20% - Accent2 3 3 2 3" xfId="1479"/>
    <cellStyle name="20% - Accent2 3 3 2 3 2" xfId="6942"/>
    <cellStyle name="20% - Accent2 3 3 2 4" xfId="2627"/>
    <cellStyle name="20% - Accent2 3 3 2 4 2" xfId="8090"/>
    <cellStyle name="20% - Accent2 3 3 2 5" xfId="3223"/>
    <cellStyle name="20% - Accent2 3 3 2 5 2" xfId="8686"/>
    <cellStyle name="20% - Accent2 3 3 2 6" xfId="3833"/>
    <cellStyle name="20% - Accent2 3 3 2 6 2" xfId="9296"/>
    <cellStyle name="20% - Accent2 3 3 2 7" xfId="4457"/>
    <cellStyle name="20% - Accent2 3 3 2 7 2" xfId="9920"/>
    <cellStyle name="20% - Accent2 3 3 2 8" xfId="5096"/>
    <cellStyle name="20% - Accent2 3 3 2 8 2" xfId="10559"/>
    <cellStyle name="20% - Accent2 3 3 2 9" xfId="5954"/>
    <cellStyle name="20% - Accent2 3 3 3" xfId="913"/>
    <cellStyle name="20% - Accent2 3 3 3 2" xfId="1901"/>
    <cellStyle name="20% - Accent2 3 3 3 2 2" xfId="7364"/>
    <cellStyle name="20% - Accent2 3 3 3 3" xfId="2482"/>
    <cellStyle name="20% - Accent2 3 3 3 3 2" xfId="7945"/>
    <cellStyle name="20% - Accent2 3 3 3 4" xfId="3078"/>
    <cellStyle name="20% - Accent2 3 3 3 4 2" xfId="8541"/>
    <cellStyle name="20% - Accent2 3 3 3 5" xfId="3688"/>
    <cellStyle name="20% - Accent2 3 3 3 5 2" xfId="9151"/>
    <cellStyle name="20% - Accent2 3 3 3 6" xfId="4312"/>
    <cellStyle name="20% - Accent2 3 3 3 6 2" xfId="9775"/>
    <cellStyle name="20% - Accent2 3 3 3 7" xfId="4951"/>
    <cellStyle name="20% - Accent2 3 3 3 7 2" xfId="10414"/>
    <cellStyle name="20% - Accent2 3 3 3 8" xfId="6376"/>
    <cellStyle name="20% - Accent2 3 3 4" xfId="649"/>
    <cellStyle name="20% - Accent2 3 3 4 2" xfId="1639"/>
    <cellStyle name="20% - Accent2 3 3 4 2 2" xfId="7102"/>
    <cellStyle name="20% - Accent2 3 3 4 3" xfId="6114"/>
    <cellStyle name="20% - Accent2 3 3 5" xfId="1334"/>
    <cellStyle name="20% - Accent2 3 3 5 2" xfId="6797"/>
    <cellStyle name="20% - Accent2 3 3 6" xfId="2220"/>
    <cellStyle name="20% - Accent2 3 3 6 2" xfId="7683"/>
    <cellStyle name="20% - Accent2 3 3 7" xfId="2816"/>
    <cellStyle name="20% - Accent2 3 3 7 2" xfId="8279"/>
    <cellStyle name="20% - Accent2 3 3 8" xfId="3426"/>
    <cellStyle name="20% - Accent2 3 3 8 2" xfId="8889"/>
    <cellStyle name="20% - Accent2 3 3 9" xfId="4050"/>
    <cellStyle name="20% - Accent2 3 3 9 2" xfId="9513"/>
    <cellStyle name="20% - Accent2 3 4" xfId="222"/>
    <cellStyle name="20% - Accent2 3 4 2" xfId="840"/>
    <cellStyle name="20% - Accent2 3 4 2 2" xfId="1828"/>
    <cellStyle name="20% - Accent2 3 4 2 2 2" xfId="7291"/>
    <cellStyle name="20% - Accent2 3 4 2 3" xfId="6303"/>
    <cellStyle name="20% - Accent2 3 4 3" xfId="1261"/>
    <cellStyle name="20% - Accent2 3 4 3 2" xfId="6724"/>
    <cellStyle name="20% - Accent2 3 4 4" xfId="2409"/>
    <cellStyle name="20% - Accent2 3 4 4 2" xfId="7872"/>
    <cellStyle name="20% - Accent2 3 4 5" xfId="3005"/>
    <cellStyle name="20% - Accent2 3 4 5 2" xfId="8468"/>
    <cellStyle name="20% - Accent2 3 4 6" xfId="3615"/>
    <cellStyle name="20% - Accent2 3 4 6 2" xfId="9078"/>
    <cellStyle name="20% - Accent2 3 4 7" xfId="4239"/>
    <cellStyle name="20% - Accent2 3 4 7 2" xfId="9702"/>
    <cellStyle name="20% - Accent2 3 4 8" xfId="4878"/>
    <cellStyle name="20% - Accent2 3 4 8 2" xfId="10341"/>
    <cellStyle name="20% - Accent2 3 4 9" xfId="5736"/>
    <cellStyle name="20% - Accent2 3 5" xfId="416"/>
    <cellStyle name="20% - Accent2 3 5 2" xfId="985"/>
    <cellStyle name="20% - Accent2 3 5 2 2" xfId="1973"/>
    <cellStyle name="20% - Accent2 3 5 2 2 2" xfId="7436"/>
    <cellStyle name="20% - Accent2 3 5 2 3" xfId="6448"/>
    <cellStyle name="20% - Accent2 3 5 3" xfId="1406"/>
    <cellStyle name="20% - Accent2 3 5 3 2" xfId="6869"/>
    <cellStyle name="20% - Accent2 3 5 4" xfId="2554"/>
    <cellStyle name="20% - Accent2 3 5 4 2" xfId="8017"/>
    <cellStyle name="20% - Accent2 3 5 5" xfId="3150"/>
    <cellStyle name="20% - Accent2 3 5 5 2" xfId="8613"/>
    <cellStyle name="20% - Accent2 3 5 6" xfId="3760"/>
    <cellStyle name="20% - Accent2 3 5 6 2" xfId="9223"/>
    <cellStyle name="20% - Accent2 3 5 7" xfId="4384"/>
    <cellStyle name="20% - Accent2 3 5 7 2" xfId="9847"/>
    <cellStyle name="20% - Accent2 3 5 8" xfId="5023"/>
    <cellStyle name="20% - Accent2 3 5 8 2" xfId="10486"/>
    <cellStyle name="20% - Accent2 3 5 9" xfId="5881"/>
    <cellStyle name="20% - Accent2 3 6" xfId="768"/>
    <cellStyle name="20% - Accent2 3 6 2" xfId="1756"/>
    <cellStyle name="20% - Accent2 3 6 2 2" xfId="7219"/>
    <cellStyle name="20% - Accent2 3 6 3" xfId="2337"/>
    <cellStyle name="20% - Accent2 3 6 3 2" xfId="7800"/>
    <cellStyle name="20% - Accent2 3 6 4" xfId="2933"/>
    <cellStyle name="20% - Accent2 3 6 4 2" xfId="8396"/>
    <cellStyle name="20% - Accent2 3 6 5" xfId="3543"/>
    <cellStyle name="20% - Accent2 3 6 5 2" xfId="9006"/>
    <cellStyle name="20% - Accent2 3 6 6" xfId="4167"/>
    <cellStyle name="20% - Accent2 3 6 6 2" xfId="9630"/>
    <cellStyle name="20% - Accent2 3 6 7" xfId="4806"/>
    <cellStyle name="20% - Accent2 3 6 7 2" xfId="10269"/>
    <cellStyle name="20% - Accent2 3 6 8" xfId="6231"/>
    <cellStyle name="20% - Accent2 3 7" xfId="576"/>
    <cellStyle name="20% - Accent2 3 7 2" xfId="1566"/>
    <cellStyle name="20% - Accent2 3 7 2 2" xfId="7029"/>
    <cellStyle name="20% - Accent2 3 7 3" xfId="6041"/>
    <cellStyle name="20% - Accent2 3 8" xfId="1189"/>
    <cellStyle name="20% - Accent2 3 8 2" xfId="6652"/>
    <cellStyle name="20% - Accent2 3 9" xfId="2147"/>
    <cellStyle name="20% - Accent2 3 9 2" xfId="7610"/>
    <cellStyle name="20% - Accent2 4" xfId="193"/>
    <cellStyle name="20% - Accent2 4 10" xfId="3367"/>
    <cellStyle name="20% - Accent2 4 10 2" xfId="8830"/>
    <cellStyle name="20% - Accent2 4 11" xfId="3991"/>
    <cellStyle name="20% - Accent2 4 11 2" xfId="9454"/>
    <cellStyle name="20% - Accent2 4 12" xfId="4630"/>
    <cellStyle name="20% - Accent2 4 12 2" xfId="10093"/>
    <cellStyle name="20% - Accent2 4 13" xfId="5380"/>
    <cellStyle name="20% - Accent2 4 14" xfId="5707"/>
    <cellStyle name="20% - Accent2 4 2" xfId="387"/>
    <cellStyle name="20% - Accent2 4 2 10" xfId="4732"/>
    <cellStyle name="20% - Accent2 4 2 10 2" xfId="10195"/>
    <cellStyle name="20% - Accent2 4 2 11" xfId="5852"/>
    <cellStyle name="20% - Accent2 4 2 2" xfId="532"/>
    <cellStyle name="20% - Accent2 4 2 2 2" xfId="1101"/>
    <cellStyle name="20% - Accent2 4 2 2 2 2" xfId="2089"/>
    <cellStyle name="20% - Accent2 4 2 2 2 2 2" xfId="7552"/>
    <cellStyle name="20% - Accent2 4 2 2 2 3" xfId="6564"/>
    <cellStyle name="20% - Accent2 4 2 2 3" xfId="1522"/>
    <cellStyle name="20% - Accent2 4 2 2 3 2" xfId="6985"/>
    <cellStyle name="20% - Accent2 4 2 2 4" xfId="2670"/>
    <cellStyle name="20% - Accent2 4 2 2 4 2" xfId="8133"/>
    <cellStyle name="20% - Accent2 4 2 2 5" xfId="3266"/>
    <cellStyle name="20% - Accent2 4 2 2 5 2" xfId="8729"/>
    <cellStyle name="20% - Accent2 4 2 2 6" xfId="3876"/>
    <cellStyle name="20% - Accent2 4 2 2 6 2" xfId="9339"/>
    <cellStyle name="20% - Accent2 4 2 2 7" xfId="4500"/>
    <cellStyle name="20% - Accent2 4 2 2 7 2" xfId="9963"/>
    <cellStyle name="20% - Accent2 4 2 2 8" xfId="5139"/>
    <cellStyle name="20% - Accent2 4 2 2 8 2" xfId="10602"/>
    <cellStyle name="20% - Accent2 4 2 2 9" xfId="5997"/>
    <cellStyle name="20% - Accent2 4 2 3" xfId="956"/>
    <cellStyle name="20% - Accent2 4 2 3 2" xfId="1944"/>
    <cellStyle name="20% - Accent2 4 2 3 2 2" xfId="7407"/>
    <cellStyle name="20% - Accent2 4 2 3 3" xfId="2525"/>
    <cellStyle name="20% - Accent2 4 2 3 3 2" xfId="7988"/>
    <cellStyle name="20% - Accent2 4 2 3 4" xfId="3121"/>
    <cellStyle name="20% - Accent2 4 2 3 4 2" xfId="8584"/>
    <cellStyle name="20% - Accent2 4 2 3 5" xfId="3731"/>
    <cellStyle name="20% - Accent2 4 2 3 5 2" xfId="9194"/>
    <cellStyle name="20% - Accent2 4 2 3 6" xfId="4355"/>
    <cellStyle name="20% - Accent2 4 2 3 6 2" xfId="9818"/>
    <cellStyle name="20% - Accent2 4 2 3 7" xfId="4994"/>
    <cellStyle name="20% - Accent2 4 2 3 7 2" xfId="10457"/>
    <cellStyle name="20% - Accent2 4 2 3 8" xfId="6419"/>
    <cellStyle name="20% - Accent2 4 2 4" xfId="692"/>
    <cellStyle name="20% - Accent2 4 2 4 2" xfId="1682"/>
    <cellStyle name="20% - Accent2 4 2 4 2 2" xfId="7145"/>
    <cellStyle name="20% - Accent2 4 2 4 3" xfId="6157"/>
    <cellStyle name="20% - Accent2 4 2 5" xfId="1377"/>
    <cellStyle name="20% - Accent2 4 2 5 2" xfId="6840"/>
    <cellStyle name="20% - Accent2 4 2 6" xfId="2263"/>
    <cellStyle name="20% - Accent2 4 2 6 2" xfId="7726"/>
    <cellStyle name="20% - Accent2 4 2 7" xfId="2859"/>
    <cellStyle name="20% - Accent2 4 2 7 2" xfId="8322"/>
    <cellStyle name="20% - Accent2 4 2 8" xfId="3469"/>
    <cellStyle name="20% - Accent2 4 2 8 2" xfId="8932"/>
    <cellStyle name="20% - Accent2 4 2 9" xfId="4093"/>
    <cellStyle name="20% - Accent2 4 2 9 2" xfId="9556"/>
    <cellStyle name="20% - Accent2 4 3" xfId="236"/>
    <cellStyle name="20% - Accent2 4 3 2" xfId="854"/>
    <cellStyle name="20% - Accent2 4 3 2 2" xfId="1842"/>
    <cellStyle name="20% - Accent2 4 3 2 2 2" xfId="7305"/>
    <cellStyle name="20% - Accent2 4 3 2 3" xfId="6317"/>
    <cellStyle name="20% - Accent2 4 3 3" xfId="1275"/>
    <cellStyle name="20% - Accent2 4 3 3 2" xfId="6738"/>
    <cellStyle name="20% - Accent2 4 3 4" xfId="2423"/>
    <cellStyle name="20% - Accent2 4 3 4 2" xfId="7886"/>
    <cellStyle name="20% - Accent2 4 3 5" xfId="3019"/>
    <cellStyle name="20% - Accent2 4 3 5 2" xfId="8482"/>
    <cellStyle name="20% - Accent2 4 3 6" xfId="3629"/>
    <cellStyle name="20% - Accent2 4 3 6 2" xfId="9092"/>
    <cellStyle name="20% - Accent2 4 3 7" xfId="4253"/>
    <cellStyle name="20% - Accent2 4 3 7 2" xfId="9716"/>
    <cellStyle name="20% - Accent2 4 3 8" xfId="4892"/>
    <cellStyle name="20% - Accent2 4 3 8 2" xfId="10355"/>
    <cellStyle name="20% - Accent2 4 3 9" xfId="5750"/>
    <cellStyle name="20% - Accent2 4 4" xfId="430"/>
    <cellStyle name="20% - Accent2 4 4 2" xfId="999"/>
    <cellStyle name="20% - Accent2 4 4 2 2" xfId="1987"/>
    <cellStyle name="20% - Accent2 4 4 2 2 2" xfId="7450"/>
    <cellStyle name="20% - Accent2 4 4 2 3" xfId="6462"/>
    <cellStyle name="20% - Accent2 4 4 3" xfId="1420"/>
    <cellStyle name="20% - Accent2 4 4 3 2" xfId="6883"/>
    <cellStyle name="20% - Accent2 4 4 4" xfId="2568"/>
    <cellStyle name="20% - Accent2 4 4 4 2" xfId="8031"/>
    <cellStyle name="20% - Accent2 4 4 5" xfId="3164"/>
    <cellStyle name="20% - Accent2 4 4 5 2" xfId="8627"/>
    <cellStyle name="20% - Accent2 4 4 6" xfId="3774"/>
    <cellStyle name="20% - Accent2 4 4 6 2" xfId="9237"/>
    <cellStyle name="20% - Accent2 4 4 7" xfId="4398"/>
    <cellStyle name="20% - Accent2 4 4 7 2" xfId="9861"/>
    <cellStyle name="20% - Accent2 4 4 8" xfId="5037"/>
    <cellStyle name="20% - Accent2 4 4 8 2" xfId="10500"/>
    <cellStyle name="20% - Accent2 4 4 9" xfId="5895"/>
    <cellStyle name="20% - Accent2 4 5" xfId="811"/>
    <cellStyle name="20% - Accent2 4 5 2" xfId="1799"/>
    <cellStyle name="20% - Accent2 4 5 2 2" xfId="7262"/>
    <cellStyle name="20% - Accent2 4 5 3" xfId="2380"/>
    <cellStyle name="20% - Accent2 4 5 3 2" xfId="7843"/>
    <cellStyle name="20% - Accent2 4 5 4" xfId="2976"/>
    <cellStyle name="20% - Accent2 4 5 4 2" xfId="8439"/>
    <cellStyle name="20% - Accent2 4 5 5" xfId="3586"/>
    <cellStyle name="20% - Accent2 4 5 5 2" xfId="9049"/>
    <cellStyle name="20% - Accent2 4 5 6" xfId="4210"/>
    <cellStyle name="20% - Accent2 4 5 6 2" xfId="9673"/>
    <cellStyle name="20% - Accent2 4 5 7" xfId="4849"/>
    <cellStyle name="20% - Accent2 4 5 7 2" xfId="10312"/>
    <cellStyle name="20% - Accent2 4 5 8" xfId="6274"/>
    <cellStyle name="20% - Accent2 4 6" xfId="590"/>
    <cellStyle name="20% - Accent2 4 6 2" xfId="1580"/>
    <cellStyle name="20% - Accent2 4 6 2 2" xfId="7043"/>
    <cellStyle name="20% - Accent2 4 6 3" xfId="6055"/>
    <cellStyle name="20% - Accent2 4 7" xfId="1232"/>
    <cellStyle name="20% - Accent2 4 7 2" xfId="6695"/>
    <cellStyle name="20% - Accent2 4 8" xfId="2161"/>
    <cellStyle name="20% - Accent2 4 8 2" xfId="7624"/>
    <cellStyle name="20% - Accent2 4 9" xfId="2757"/>
    <cellStyle name="20% - Accent2 4 9 2" xfId="8220"/>
    <cellStyle name="20% - Accent2 5" xfId="547"/>
    <cellStyle name="20% - Accent2 5 10" xfId="5395"/>
    <cellStyle name="20% - Accent2 5 11" xfId="6012"/>
    <cellStyle name="20% - Accent2 5 2" xfId="1116"/>
    <cellStyle name="20% - Accent2 5 2 2" xfId="2104"/>
    <cellStyle name="20% - Accent2 5 2 2 2" xfId="7567"/>
    <cellStyle name="20% - Accent2 5 2 3" xfId="2685"/>
    <cellStyle name="20% - Accent2 5 2 3 2" xfId="8148"/>
    <cellStyle name="20% - Accent2 5 2 4" xfId="3281"/>
    <cellStyle name="20% - Accent2 5 2 4 2" xfId="8744"/>
    <cellStyle name="20% - Accent2 5 2 5" xfId="3891"/>
    <cellStyle name="20% - Accent2 5 2 5 2" xfId="9354"/>
    <cellStyle name="20% - Accent2 5 2 6" xfId="4515"/>
    <cellStyle name="20% - Accent2 5 2 6 2" xfId="9978"/>
    <cellStyle name="20% - Accent2 5 2 7" xfId="5154"/>
    <cellStyle name="20% - Accent2 5 2 7 2" xfId="10617"/>
    <cellStyle name="20% - Accent2 5 2 8" xfId="6579"/>
    <cellStyle name="20% - Accent2 5 3" xfId="707"/>
    <cellStyle name="20% - Accent2 5 3 2" xfId="1697"/>
    <cellStyle name="20% - Accent2 5 3 2 2" xfId="7160"/>
    <cellStyle name="20% - Accent2 5 3 3" xfId="6172"/>
    <cellStyle name="20% - Accent2 5 4" xfId="1537"/>
    <cellStyle name="20% - Accent2 5 4 2" xfId="7000"/>
    <cellStyle name="20% - Accent2 5 5" xfId="2278"/>
    <cellStyle name="20% - Accent2 5 5 2" xfId="7741"/>
    <cellStyle name="20% - Accent2 5 6" xfId="2874"/>
    <cellStyle name="20% - Accent2 5 6 2" xfId="8337"/>
    <cellStyle name="20% - Accent2 5 7" xfId="3484"/>
    <cellStyle name="20% - Accent2 5 7 2" xfId="8947"/>
    <cellStyle name="20% - Accent2 5 8" xfId="4108"/>
    <cellStyle name="20% - Accent2 5 8 2" xfId="9571"/>
    <cellStyle name="20% - Accent2 5 9" xfId="4747"/>
    <cellStyle name="20% - Accent2 5 9 2" xfId="10210"/>
    <cellStyle name="20% - Accent2 6" xfId="1130"/>
    <cellStyle name="20% - Accent2 6 2" xfId="2118"/>
    <cellStyle name="20% - Accent2 6 2 2" xfId="7581"/>
    <cellStyle name="20% - Accent2 6 3" xfId="2699"/>
    <cellStyle name="20% - Accent2 6 3 2" xfId="8162"/>
    <cellStyle name="20% - Accent2 6 4" xfId="3295"/>
    <cellStyle name="20% - Accent2 6 4 2" xfId="8758"/>
    <cellStyle name="20% - Accent2 6 5" xfId="3905"/>
    <cellStyle name="20% - Accent2 6 5 2" xfId="9368"/>
    <cellStyle name="20% - Accent2 6 6" xfId="4529"/>
    <cellStyle name="20% - Accent2 6 6 2" xfId="9992"/>
    <cellStyle name="20% - Accent2 6 7" xfId="5168"/>
    <cellStyle name="20% - Accent2 6 7 2" xfId="10631"/>
    <cellStyle name="20% - Accent2 6 8" xfId="5411"/>
    <cellStyle name="20% - Accent2 6 9" xfId="6593"/>
    <cellStyle name="20% - Accent2 7" xfId="2714"/>
    <cellStyle name="20% - Accent2 7 2" xfId="3310"/>
    <cellStyle name="20% - Accent2 7 2 2" xfId="8773"/>
    <cellStyle name="20% - Accent2 7 3" xfId="3920"/>
    <cellStyle name="20% - Accent2 7 3 2" xfId="9383"/>
    <cellStyle name="20% - Accent2 7 4" xfId="4544"/>
    <cellStyle name="20% - Accent2 7 4 2" xfId="10007"/>
    <cellStyle name="20% - Accent2 7 5" xfId="5183"/>
    <cellStyle name="20% - Accent2 7 5 2" xfId="10646"/>
    <cellStyle name="20% - Accent2 7 6" xfId="5427"/>
    <cellStyle name="20% - Accent2 7 7" xfId="8177"/>
    <cellStyle name="20% - Accent2 8" xfId="3324"/>
    <cellStyle name="20% - Accent2 8 2" xfId="3934"/>
    <cellStyle name="20% - Accent2 8 2 2" xfId="9397"/>
    <cellStyle name="20% - Accent2 8 3" xfId="4558"/>
    <cellStyle name="20% - Accent2 8 3 2" xfId="10021"/>
    <cellStyle name="20% - Accent2 8 4" xfId="5197"/>
    <cellStyle name="20% - Accent2 8 4 2" xfId="10660"/>
    <cellStyle name="20% - Accent2 8 5" xfId="5442"/>
    <cellStyle name="20% - Accent2 8 6" xfId="8787"/>
    <cellStyle name="20% - Accent2 9" xfId="3948"/>
    <cellStyle name="20% - Accent2 9 2" xfId="4572"/>
    <cellStyle name="20% - Accent2 9 2 2" xfId="10035"/>
    <cellStyle name="20% - Accent2 9 3" xfId="5211"/>
    <cellStyle name="20% - Accent2 9 3 2" xfId="10674"/>
    <cellStyle name="20% - Accent2 9 4" xfId="5460"/>
    <cellStyle name="20% - Accent2 9 5" xfId="9411"/>
    <cellStyle name="20% - Accent3" xfId="5322" builtinId="38" customBuiltin="1"/>
    <cellStyle name="20% - Accent3 10" xfId="4589"/>
    <cellStyle name="20% - Accent3 10 2" xfId="5228"/>
    <cellStyle name="20% - Accent3 10 2 2" xfId="10691"/>
    <cellStyle name="20% - Accent3 10 3" xfId="5480"/>
    <cellStyle name="20% - Accent3 10 4" xfId="10052"/>
    <cellStyle name="20% - Accent3 11" xfId="5281"/>
    <cellStyle name="20% - Accent3 11 2" xfId="5496"/>
    <cellStyle name="20% - Accent3 12" xfId="5510"/>
    <cellStyle name="20% - Accent3 13" xfId="5524"/>
    <cellStyle name="20% - Accent3 14" xfId="5539"/>
    <cellStyle name="20% - Accent3 15" xfId="5554"/>
    <cellStyle name="20% - Accent3 16" xfId="5570"/>
    <cellStyle name="20% - Accent3 17" xfId="5587"/>
    <cellStyle name="20% - Accent3 2" xfId="21"/>
    <cellStyle name="20% - Accent3 2 10" xfId="2135"/>
    <cellStyle name="20% - Accent3 2 10 2" xfId="7598"/>
    <cellStyle name="20% - Accent3 2 11" xfId="2731"/>
    <cellStyle name="20% - Accent3 2 11 2" xfId="8194"/>
    <cellStyle name="20% - Accent3 2 12" xfId="3341"/>
    <cellStyle name="20% - Accent3 2 12 2" xfId="8804"/>
    <cellStyle name="20% - Accent3 2 13" xfId="3965"/>
    <cellStyle name="20% - Accent3 2 13 2" xfId="9428"/>
    <cellStyle name="20% - Accent3 2 14" xfId="4604"/>
    <cellStyle name="20% - Accent3 2 14 2" xfId="10067"/>
    <cellStyle name="20% - Accent3 2 15" xfId="5351"/>
    <cellStyle name="20% - Accent3 2 2" xfId="101"/>
    <cellStyle name="20% - Accent3 2 2 10" xfId="4008"/>
    <cellStyle name="20% - Accent3 2 2 10 2" xfId="9471"/>
    <cellStyle name="20% - Accent3 2 2 11" xfId="4647"/>
    <cellStyle name="20% - Accent3 2 2 11 2" xfId="10110"/>
    <cellStyle name="20% - Accent3 2 2 12" xfId="5622"/>
    <cellStyle name="20% - Accent3 2 2 2" xfId="301"/>
    <cellStyle name="20% - Accent3 2 2 2 2" xfId="871"/>
    <cellStyle name="20% - Accent3 2 2 2 2 2" xfId="1859"/>
    <cellStyle name="20% - Accent3 2 2 2 2 2 2" xfId="7322"/>
    <cellStyle name="20% - Accent3 2 2 2 2 3" xfId="6334"/>
    <cellStyle name="20% - Accent3 2 2 2 3" xfId="1292"/>
    <cellStyle name="20% - Accent3 2 2 2 3 2" xfId="6755"/>
    <cellStyle name="20% - Accent3 2 2 2 4" xfId="2440"/>
    <cellStyle name="20% - Accent3 2 2 2 4 2" xfId="7903"/>
    <cellStyle name="20% - Accent3 2 2 2 5" xfId="3036"/>
    <cellStyle name="20% - Accent3 2 2 2 5 2" xfId="8499"/>
    <cellStyle name="20% - Accent3 2 2 2 6" xfId="3646"/>
    <cellStyle name="20% - Accent3 2 2 2 6 2" xfId="9109"/>
    <cellStyle name="20% - Accent3 2 2 2 7" xfId="4270"/>
    <cellStyle name="20% - Accent3 2 2 2 7 2" xfId="9733"/>
    <cellStyle name="20% - Accent3 2 2 2 8" xfId="4909"/>
    <cellStyle name="20% - Accent3 2 2 2 8 2" xfId="10372"/>
    <cellStyle name="20% - Accent3 2 2 2 9" xfId="5767"/>
    <cellStyle name="20% - Accent3 2 2 3" xfId="447"/>
    <cellStyle name="20% - Accent3 2 2 3 2" xfId="1016"/>
    <cellStyle name="20% - Accent3 2 2 3 2 2" xfId="2004"/>
    <cellStyle name="20% - Accent3 2 2 3 2 2 2" xfId="7467"/>
    <cellStyle name="20% - Accent3 2 2 3 2 3" xfId="6479"/>
    <cellStyle name="20% - Accent3 2 2 3 3" xfId="1437"/>
    <cellStyle name="20% - Accent3 2 2 3 3 2" xfId="6900"/>
    <cellStyle name="20% - Accent3 2 2 3 4" xfId="2585"/>
    <cellStyle name="20% - Accent3 2 2 3 4 2" xfId="8048"/>
    <cellStyle name="20% - Accent3 2 2 3 5" xfId="3181"/>
    <cellStyle name="20% - Accent3 2 2 3 5 2" xfId="8644"/>
    <cellStyle name="20% - Accent3 2 2 3 6" xfId="3791"/>
    <cellStyle name="20% - Accent3 2 2 3 6 2" xfId="9254"/>
    <cellStyle name="20% - Accent3 2 2 3 7" xfId="4415"/>
    <cellStyle name="20% - Accent3 2 2 3 7 2" xfId="9878"/>
    <cellStyle name="20% - Accent3 2 2 3 8" xfId="5054"/>
    <cellStyle name="20% - Accent3 2 2 3 8 2" xfId="10517"/>
    <cellStyle name="20% - Accent3 2 2 3 9" xfId="5912"/>
    <cellStyle name="20% - Accent3 2 2 4" xfId="726"/>
    <cellStyle name="20% - Accent3 2 2 4 2" xfId="1714"/>
    <cellStyle name="20% - Accent3 2 2 4 2 2" xfId="7177"/>
    <cellStyle name="20% - Accent3 2 2 4 3" xfId="2295"/>
    <cellStyle name="20% - Accent3 2 2 4 3 2" xfId="7758"/>
    <cellStyle name="20% - Accent3 2 2 4 4" xfId="2891"/>
    <cellStyle name="20% - Accent3 2 2 4 4 2" xfId="8354"/>
    <cellStyle name="20% - Accent3 2 2 4 5" xfId="3501"/>
    <cellStyle name="20% - Accent3 2 2 4 5 2" xfId="8964"/>
    <cellStyle name="20% - Accent3 2 2 4 6" xfId="4125"/>
    <cellStyle name="20% - Accent3 2 2 4 6 2" xfId="9588"/>
    <cellStyle name="20% - Accent3 2 2 4 7" xfId="4764"/>
    <cellStyle name="20% - Accent3 2 2 4 7 2" xfId="10227"/>
    <cellStyle name="20% - Accent3 2 2 4 8" xfId="6189"/>
    <cellStyle name="20% - Accent3 2 2 5" xfId="607"/>
    <cellStyle name="20% - Accent3 2 2 5 2" xfId="1597"/>
    <cellStyle name="20% - Accent3 2 2 5 2 2" xfId="7060"/>
    <cellStyle name="20% - Accent3 2 2 5 3" xfId="6072"/>
    <cellStyle name="20% - Accent3 2 2 6" xfId="1147"/>
    <cellStyle name="20% - Accent3 2 2 6 2" xfId="6610"/>
    <cellStyle name="20% - Accent3 2 2 7" xfId="2178"/>
    <cellStyle name="20% - Accent3 2 2 7 2" xfId="7641"/>
    <cellStyle name="20% - Accent3 2 2 8" xfId="2774"/>
    <cellStyle name="20% - Accent3 2 2 8 2" xfId="8237"/>
    <cellStyle name="20% - Accent3 2 2 9" xfId="3384"/>
    <cellStyle name="20% - Accent3 2 2 9 2" xfId="8847"/>
    <cellStyle name="20% - Accent3 2 3" xfId="123"/>
    <cellStyle name="20% - Accent3 2 3 10" xfId="4023"/>
    <cellStyle name="20% - Accent3 2 3 10 2" xfId="9486"/>
    <cellStyle name="20% - Accent3 2 3 11" xfId="4662"/>
    <cellStyle name="20% - Accent3 2 3 11 2" xfId="10125"/>
    <cellStyle name="20% - Accent3 2 3 12" xfId="5637"/>
    <cellStyle name="20% - Accent3 2 3 2" xfId="316"/>
    <cellStyle name="20% - Accent3 2 3 2 2" xfId="886"/>
    <cellStyle name="20% - Accent3 2 3 2 2 2" xfId="1874"/>
    <cellStyle name="20% - Accent3 2 3 2 2 2 2" xfId="7337"/>
    <cellStyle name="20% - Accent3 2 3 2 2 3" xfId="6349"/>
    <cellStyle name="20% - Accent3 2 3 2 3" xfId="1307"/>
    <cellStyle name="20% - Accent3 2 3 2 3 2" xfId="6770"/>
    <cellStyle name="20% - Accent3 2 3 2 4" xfId="2455"/>
    <cellStyle name="20% - Accent3 2 3 2 4 2" xfId="7918"/>
    <cellStyle name="20% - Accent3 2 3 2 5" xfId="3051"/>
    <cellStyle name="20% - Accent3 2 3 2 5 2" xfId="8514"/>
    <cellStyle name="20% - Accent3 2 3 2 6" xfId="3661"/>
    <cellStyle name="20% - Accent3 2 3 2 6 2" xfId="9124"/>
    <cellStyle name="20% - Accent3 2 3 2 7" xfId="4285"/>
    <cellStyle name="20% - Accent3 2 3 2 7 2" xfId="9748"/>
    <cellStyle name="20% - Accent3 2 3 2 8" xfId="4924"/>
    <cellStyle name="20% - Accent3 2 3 2 8 2" xfId="10387"/>
    <cellStyle name="20% - Accent3 2 3 2 9" xfId="5782"/>
    <cellStyle name="20% - Accent3 2 3 3" xfId="462"/>
    <cellStyle name="20% - Accent3 2 3 3 2" xfId="1031"/>
    <cellStyle name="20% - Accent3 2 3 3 2 2" xfId="2019"/>
    <cellStyle name="20% - Accent3 2 3 3 2 2 2" xfId="7482"/>
    <cellStyle name="20% - Accent3 2 3 3 2 3" xfId="6494"/>
    <cellStyle name="20% - Accent3 2 3 3 3" xfId="1452"/>
    <cellStyle name="20% - Accent3 2 3 3 3 2" xfId="6915"/>
    <cellStyle name="20% - Accent3 2 3 3 4" xfId="2600"/>
    <cellStyle name="20% - Accent3 2 3 3 4 2" xfId="8063"/>
    <cellStyle name="20% - Accent3 2 3 3 5" xfId="3196"/>
    <cellStyle name="20% - Accent3 2 3 3 5 2" xfId="8659"/>
    <cellStyle name="20% - Accent3 2 3 3 6" xfId="3806"/>
    <cellStyle name="20% - Accent3 2 3 3 6 2" xfId="9269"/>
    <cellStyle name="20% - Accent3 2 3 3 7" xfId="4430"/>
    <cellStyle name="20% - Accent3 2 3 3 7 2" xfId="9893"/>
    <cellStyle name="20% - Accent3 2 3 3 8" xfId="5069"/>
    <cellStyle name="20% - Accent3 2 3 3 8 2" xfId="10532"/>
    <cellStyle name="20% - Accent3 2 3 3 9" xfId="5927"/>
    <cellStyle name="20% - Accent3 2 3 4" xfId="741"/>
    <cellStyle name="20% - Accent3 2 3 4 2" xfId="1729"/>
    <cellStyle name="20% - Accent3 2 3 4 2 2" xfId="7192"/>
    <cellStyle name="20% - Accent3 2 3 4 3" xfId="2310"/>
    <cellStyle name="20% - Accent3 2 3 4 3 2" xfId="7773"/>
    <cellStyle name="20% - Accent3 2 3 4 4" xfId="2906"/>
    <cellStyle name="20% - Accent3 2 3 4 4 2" xfId="8369"/>
    <cellStyle name="20% - Accent3 2 3 4 5" xfId="3516"/>
    <cellStyle name="20% - Accent3 2 3 4 5 2" xfId="8979"/>
    <cellStyle name="20% - Accent3 2 3 4 6" xfId="4140"/>
    <cellStyle name="20% - Accent3 2 3 4 6 2" xfId="9603"/>
    <cellStyle name="20% - Accent3 2 3 4 7" xfId="4779"/>
    <cellStyle name="20% - Accent3 2 3 4 7 2" xfId="10242"/>
    <cellStyle name="20% - Accent3 2 3 4 8" xfId="6204"/>
    <cellStyle name="20% - Accent3 2 3 5" xfId="622"/>
    <cellStyle name="20% - Accent3 2 3 5 2" xfId="1612"/>
    <cellStyle name="20% - Accent3 2 3 5 2 2" xfId="7075"/>
    <cellStyle name="20% - Accent3 2 3 5 3" xfId="6087"/>
    <cellStyle name="20% - Accent3 2 3 6" xfId="1162"/>
    <cellStyle name="20% - Accent3 2 3 6 2" xfId="6625"/>
    <cellStyle name="20% - Accent3 2 3 7" xfId="2193"/>
    <cellStyle name="20% - Accent3 2 3 7 2" xfId="7656"/>
    <cellStyle name="20% - Accent3 2 3 8" xfId="2789"/>
    <cellStyle name="20% - Accent3 2 3 8 2" xfId="8252"/>
    <cellStyle name="20% - Accent3 2 3 9" xfId="3399"/>
    <cellStyle name="20% - Accent3 2 3 9 2" xfId="8862"/>
    <cellStyle name="20% - Accent3 2 4" xfId="138"/>
    <cellStyle name="20% - Accent3 2 4 10" xfId="4038"/>
    <cellStyle name="20% - Accent3 2 4 10 2" xfId="9501"/>
    <cellStyle name="20% - Accent3 2 4 11" xfId="4677"/>
    <cellStyle name="20% - Accent3 2 4 11 2" xfId="10140"/>
    <cellStyle name="20% - Accent3 2 4 12" xfId="5652"/>
    <cellStyle name="20% - Accent3 2 4 2" xfId="332"/>
    <cellStyle name="20% - Accent3 2 4 2 2" xfId="901"/>
    <cellStyle name="20% - Accent3 2 4 2 2 2" xfId="1889"/>
    <cellStyle name="20% - Accent3 2 4 2 2 2 2" xfId="7352"/>
    <cellStyle name="20% - Accent3 2 4 2 2 3" xfId="6364"/>
    <cellStyle name="20% - Accent3 2 4 2 3" xfId="1322"/>
    <cellStyle name="20% - Accent3 2 4 2 3 2" xfId="6785"/>
    <cellStyle name="20% - Accent3 2 4 2 4" xfId="2470"/>
    <cellStyle name="20% - Accent3 2 4 2 4 2" xfId="7933"/>
    <cellStyle name="20% - Accent3 2 4 2 5" xfId="3066"/>
    <cellStyle name="20% - Accent3 2 4 2 5 2" xfId="8529"/>
    <cellStyle name="20% - Accent3 2 4 2 6" xfId="3676"/>
    <cellStyle name="20% - Accent3 2 4 2 6 2" xfId="9139"/>
    <cellStyle name="20% - Accent3 2 4 2 7" xfId="4300"/>
    <cellStyle name="20% - Accent3 2 4 2 7 2" xfId="9763"/>
    <cellStyle name="20% - Accent3 2 4 2 8" xfId="4939"/>
    <cellStyle name="20% - Accent3 2 4 2 8 2" xfId="10402"/>
    <cellStyle name="20% - Accent3 2 4 2 9" xfId="5797"/>
    <cellStyle name="20% - Accent3 2 4 3" xfId="477"/>
    <cellStyle name="20% - Accent3 2 4 3 2" xfId="1046"/>
    <cellStyle name="20% - Accent3 2 4 3 2 2" xfId="2034"/>
    <cellStyle name="20% - Accent3 2 4 3 2 2 2" xfId="7497"/>
    <cellStyle name="20% - Accent3 2 4 3 2 3" xfId="6509"/>
    <cellStyle name="20% - Accent3 2 4 3 3" xfId="1467"/>
    <cellStyle name="20% - Accent3 2 4 3 3 2" xfId="6930"/>
    <cellStyle name="20% - Accent3 2 4 3 4" xfId="2615"/>
    <cellStyle name="20% - Accent3 2 4 3 4 2" xfId="8078"/>
    <cellStyle name="20% - Accent3 2 4 3 5" xfId="3211"/>
    <cellStyle name="20% - Accent3 2 4 3 5 2" xfId="8674"/>
    <cellStyle name="20% - Accent3 2 4 3 6" xfId="3821"/>
    <cellStyle name="20% - Accent3 2 4 3 6 2" xfId="9284"/>
    <cellStyle name="20% - Accent3 2 4 3 7" xfId="4445"/>
    <cellStyle name="20% - Accent3 2 4 3 7 2" xfId="9908"/>
    <cellStyle name="20% - Accent3 2 4 3 8" xfId="5084"/>
    <cellStyle name="20% - Accent3 2 4 3 8 2" xfId="10547"/>
    <cellStyle name="20% - Accent3 2 4 3 9" xfId="5942"/>
    <cellStyle name="20% - Accent3 2 4 4" xfId="756"/>
    <cellStyle name="20% - Accent3 2 4 4 2" xfId="1744"/>
    <cellStyle name="20% - Accent3 2 4 4 2 2" xfId="7207"/>
    <cellStyle name="20% - Accent3 2 4 4 3" xfId="2325"/>
    <cellStyle name="20% - Accent3 2 4 4 3 2" xfId="7788"/>
    <cellStyle name="20% - Accent3 2 4 4 4" xfId="2921"/>
    <cellStyle name="20% - Accent3 2 4 4 4 2" xfId="8384"/>
    <cellStyle name="20% - Accent3 2 4 4 5" xfId="3531"/>
    <cellStyle name="20% - Accent3 2 4 4 5 2" xfId="8994"/>
    <cellStyle name="20% - Accent3 2 4 4 6" xfId="4155"/>
    <cellStyle name="20% - Accent3 2 4 4 6 2" xfId="9618"/>
    <cellStyle name="20% - Accent3 2 4 4 7" xfId="4794"/>
    <cellStyle name="20% - Accent3 2 4 4 7 2" xfId="10257"/>
    <cellStyle name="20% - Accent3 2 4 4 8" xfId="6219"/>
    <cellStyle name="20% - Accent3 2 4 5" xfId="637"/>
    <cellStyle name="20% - Accent3 2 4 5 2" xfId="1627"/>
    <cellStyle name="20% - Accent3 2 4 5 2 2" xfId="7090"/>
    <cellStyle name="20% - Accent3 2 4 5 3" xfId="6102"/>
    <cellStyle name="20% - Accent3 2 4 6" xfId="1177"/>
    <cellStyle name="20% - Accent3 2 4 6 2" xfId="6640"/>
    <cellStyle name="20% - Accent3 2 4 7" xfId="2208"/>
    <cellStyle name="20% - Accent3 2 4 7 2" xfId="7671"/>
    <cellStyle name="20% - Accent3 2 4 8" xfId="2804"/>
    <cellStyle name="20% - Accent3 2 4 8 2" xfId="8267"/>
    <cellStyle name="20% - Accent3 2 4 9" xfId="3414"/>
    <cellStyle name="20% - Accent3 2 4 9 2" xfId="8877"/>
    <cellStyle name="20% - Accent3 2 5" xfId="167"/>
    <cellStyle name="20% - Accent3 2 5 10" xfId="4067"/>
    <cellStyle name="20% - Accent3 2 5 10 2" xfId="9530"/>
    <cellStyle name="20% - Accent3 2 5 11" xfId="4706"/>
    <cellStyle name="20% - Accent3 2 5 11 2" xfId="10169"/>
    <cellStyle name="20% - Accent3 2 5 12" xfId="5681"/>
    <cellStyle name="20% - Accent3 2 5 2" xfId="361"/>
    <cellStyle name="20% - Accent3 2 5 2 2" xfId="930"/>
    <cellStyle name="20% - Accent3 2 5 2 2 2" xfId="1918"/>
    <cellStyle name="20% - Accent3 2 5 2 2 2 2" xfId="7381"/>
    <cellStyle name="20% - Accent3 2 5 2 2 3" xfId="6393"/>
    <cellStyle name="20% - Accent3 2 5 2 3" xfId="1351"/>
    <cellStyle name="20% - Accent3 2 5 2 3 2" xfId="6814"/>
    <cellStyle name="20% - Accent3 2 5 2 4" xfId="2499"/>
    <cellStyle name="20% - Accent3 2 5 2 4 2" xfId="7962"/>
    <cellStyle name="20% - Accent3 2 5 2 5" xfId="3095"/>
    <cellStyle name="20% - Accent3 2 5 2 5 2" xfId="8558"/>
    <cellStyle name="20% - Accent3 2 5 2 6" xfId="3705"/>
    <cellStyle name="20% - Accent3 2 5 2 6 2" xfId="9168"/>
    <cellStyle name="20% - Accent3 2 5 2 7" xfId="4329"/>
    <cellStyle name="20% - Accent3 2 5 2 7 2" xfId="9792"/>
    <cellStyle name="20% - Accent3 2 5 2 8" xfId="4968"/>
    <cellStyle name="20% - Accent3 2 5 2 8 2" xfId="10431"/>
    <cellStyle name="20% - Accent3 2 5 2 9" xfId="5826"/>
    <cellStyle name="20% - Accent3 2 5 3" xfId="506"/>
    <cellStyle name="20% - Accent3 2 5 3 2" xfId="1075"/>
    <cellStyle name="20% - Accent3 2 5 3 2 2" xfId="2063"/>
    <cellStyle name="20% - Accent3 2 5 3 2 2 2" xfId="7526"/>
    <cellStyle name="20% - Accent3 2 5 3 2 3" xfId="6538"/>
    <cellStyle name="20% - Accent3 2 5 3 3" xfId="1496"/>
    <cellStyle name="20% - Accent3 2 5 3 3 2" xfId="6959"/>
    <cellStyle name="20% - Accent3 2 5 3 4" xfId="2644"/>
    <cellStyle name="20% - Accent3 2 5 3 4 2" xfId="8107"/>
    <cellStyle name="20% - Accent3 2 5 3 5" xfId="3240"/>
    <cellStyle name="20% - Accent3 2 5 3 5 2" xfId="8703"/>
    <cellStyle name="20% - Accent3 2 5 3 6" xfId="3850"/>
    <cellStyle name="20% - Accent3 2 5 3 6 2" xfId="9313"/>
    <cellStyle name="20% - Accent3 2 5 3 7" xfId="4474"/>
    <cellStyle name="20% - Accent3 2 5 3 7 2" xfId="9937"/>
    <cellStyle name="20% - Accent3 2 5 3 8" xfId="5113"/>
    <cellStyle name="20% - Accent3 2 5 3 8 2" xfId="10576"/>
    <cellStyle name="20% - Accent3 2 5 3 9" xfId="5971"/>
    <cellStyle name="20% - Accent3 2 5 4" xfId="785"/>
    <cellStyle name="20% - Accent3 2 5 4 2" xfId="1773"/>
    <cellStyle name="20% - Accent3 2 5 4 2 2" xfId="7236"/>
    <cellStyle name="20% - Accent3 2 5 4 3" xfId="2354"/>
    <cellStyle name="20% - Accent3 2 5 4 3 2" xfId="7817"/>
    <cellStyle name="20% - Accent3 2 5 4 4" xfId="2950"/>
    <cellStyle name="20% - Accent3 2 5 4 4 2" xfId="8413"/>
    <cellStyle name="20% - Accent3 2 5 4 5" xfId="3560"/>
    <cellStyle name="20% - Accent3 2 5 4 5 2" xfId="9023"/>
    <cellStyle name="20% - Accent3 2 5 4 6" xfId="4184"/>
    <cellStyle name="20% - Accent3 2 5 4 6 2" xfId="9647"/>
    <cellStyle name="20% - Accent3 2 5 4 7" xfId="4823"/>
    <cellStyle name="20% - Accent3 2 5 4 7 2" xfId="10286"/>
    <cellStyle name="20% - Accent3 2 5 4 8" xfId="6248"/>
    <cellStyle name="20% - Accent3 2 5 5" xfId="666"/>
    <cellStyle name="20% - Accent3 2 5 5 2" xfId="1656"/>
    <cellStyle name="20% - Accent3 2 5 5 2 2" xfId="7119"/>
    <cellStyle name="20% - Accent3 2 5 5 3" xfId="6131"/>
    <cellStyle name="20% - Accent3 2 5 6" xfId="1206"/>
    <cellStyle name="20% - Accent3 2 5 6 2" xfId="6669"/>
    <cellStyle name="20% - Accent3 2 5 7" xfId="2237"/>
    <cellStyle name="20% - Accent3 2 5 7 2" xfId="7700"/>
    <cellStyle name="20% - Accent3 2 5 8" xfId="2833"/>
    <cellStyle name="20% - Accent3 2 5 8 2" xfId="8296"/>
    <cellStyle name="20% - Accent3 2 5 9" xfId="3443"/>
    <cellStyle name="20% - Accent3 2 5 9 2" xfId="8906"/>
    <cellStyle name="20% - Accent3 2 6" xfId="249"/>
    <cellStyle name="20% - Accent3 2 7" xfId="210"/>
    <cellStyle name="20% - Accent3 2 7 2" xfId="828"/>
    <cellStyle name="20% - Accent3 2 7 2 2" xfId="1816"/>
    <cellStyle name="20% - Accent3 2 7 2 2 2" xfId="7279"/>
    <cellStyle name="20% - Accent3 2 7 2 3" xfId="6291"/>
    <cellStyle name="20% - Accent3 2 7 3" xfId="1249"/>
    <cellStyle name="20% - Accent3 2 7 3 2" xfId="6712"/>
    <cellStyle name="20% - Accent3 2 7 4" xfId="2397"/>
    <cellStyle name="20% - Accent3 2 7 4 2" xfId="7860"/>
    <cellStyle name="20% - Accent3 2 7 5" xfId="2993"/>
    <cellStyle name="20% - Accent3 2 7 5 2" xfId="8456"/>
    <cellStyle name="20% - Accent3 2 7 6" xfId="3603"/>
    <cellStyle name="20% - Accent3 2 7 6 2" xfId="9066"/>
    <cellStyle name="20% - Accent3 2 7 7" xfId="4227"/>
    <cellStyle name="20% - Accent3 2 7 7 2" xfId="9690"/>
    <cellStyle name="20% - Accent3 2 7 8" xfId="4866"/>
    <cellStyle name="20% - Accent3 2 7 8 2" xfId="10329"/>
    <cellStyle name="20% - Accent3 2 7 9" xfId="5724"/>
    <cellStyle name="20% - Accent3 2 8" xfId="404"/>
    <cellStyle name="20% - Accent3 2 8 2" xfId="973"/>
    <cellStyle name="20% - Accent3 2 8 2 2" xfId="1961"/>
    <cellStyle name="20% - Accent3 2 8 2 2 2" xfId="7424"/>
    <cellStyle name="20% - Accent3 2 8 2 3" xfId="6436"/>
    <cellStyle name="20% - Accent3 2 8 3" xfId="1394"/>
    <cellStyle name="20% - Accent3 2 8 3 2" xfId="6857"/>
    <cellStyle name="20% - Accent3 2 8 4" xfId="2542"/>
    <cellStyle name="20% - Accent3 2 8 4 2" xfId="8005"/>
    <cellStyle name="20% - Accent3 2 8 5" xfId="3138"/>
    <cellStyle name="20% - Accent3 2 8 5 2" xfId="8601"/>
    <cellStyle name="20% - Accent3 2 8 6" xfId="3748"/>
    <cellStyle name="20% - Accent3 2 8 6 2" xfId="9211"/>
    <cellStyle name="20% - Accent3 2 8 7" xfId="4372"/>
    <cellStyle name="20% - Accent3 2 8 7 2" xfId="9835"/>
    <cellStyle name="20% - Accent3 2 8 8" xfId="5011"/>
    <cellStyle name="20% - Accent3 2 8 8 2" xfId="10474"/>
    <cellStyle name="20% - Accent3 2 8 9" xfId="5869"/>
    <cellStyle name="20% - Accent3 2 9" xfId="564"/>
    <cellStyle name="20% - Accent3 2 9 2" xfId="1554"/>
    <cellStyle name="20% - Accent3 2 9 2 2" xfId="7017"/>
    <cellStyle name="20% - Accent3 2 9 3" xfId="6029"/>
    <cellStyle name="20% - Accent3 3" xfId="152"/>
    <cellStyle name="20% - Accent3 3 10" xfId="2745"/>
    <cellStyle name="20% - Accent3 3 10 2" xfId="8208"/>
    <cellStyle name="20% - Accent3 3 11" xfId="3355"/>
    <cellStyle name="20% - Accent3 3 11 2" xfId="8818"/>
    <cellStyle name="20% - Accent3 3 12" xfId="3979"/>
    <cellStyle name="20% - Accent3 3 12 2" xfId="9442"/>
    <cellStyle name="20% - Accent3 3 13" xfId="4618"/>
    <cellStyle name="20% - Accent3 3 13 2" xfId="10081"/>
    <cellStyle name="20% - Accent3 3 14" xfId="5366"/>
    <cellStyle name="20% - Accent3 3 15" xfId="5666"/>
    <cellStyle name="20% - Accent3 3 2" xfId="181"/>
    <cellStyle name="20% - Accent3 3 2 10" xfId="4081"/>
    <cellStyle name="20% - Accent3 3 2 10 2" xfId="9544"/>
    <cellStyle name="20% - Accent3 3 2 11" xfId="4720"/>
    <cellStyle name="20% - Accent3 3 2 11 2" xfId="10183"/>
    <cellStyle name="20% - Accent3 3 2 12" xfId="5695"/>
    <cellStyle name="20% - Accent3 3 2 2" xfId="375"/>
    <cellStyle name="20% - Accent3 3 2 2 2" xfId="944"/>
    <cellStyle name="20% - Accent3 3 2 2 2 2" xfId="1932"/>
    <cellStyle name="20% - Accent3 3 2 2 2 2 2" xfId="7395"/>
    <cellStyle name="20% - Accent3 3 2 2 2 3" xfId="6407"/>
    <cellStyle name="20% - Accent3 3 2 2 3" xfId="1365"/>
    <cellStyle name="20% - Accent3 3 2 2 3 2" xfId="6828"/>
    <cellStyle name="20% - Accent3 3 2 2 4" xfId="2513"/>
    <cellStyle name="20% - Accent3 3 2 2 4 2" xfId="7976"/>
    <cellStyle name="20% - Accent3 3 2 2 5" xfId="3109"/>
    <cellStyle name="20% - Accent3 3 2 2 5 2" xfId="8572"/>
    <cellStyle name="20% - Accent3 3 2 2 6" xfId="3719"/>
    <cellStyle name="20% - Accent3 3 2 2 6 2" xfId="9182"/>
    <cellStyle name="20% - Accent3 3 2 2 7" xfId="4343"/>
    <cellStyle name="20% - Accent3 3 2 2 7 2" xfId="9806"/>
    <cellStyle name="20% - Accent3 3 2 2 8" xfId="4982"/>
    <cellStyle name="20% - Accent3 3 2 2 8 2" xfId="10445"/>
    <cellStyle name="20% - Accent3 3 2 2 9" xfId="5840"/>
    <cellStyle name="20% - Accent3 3 2 3" xfId="520"/>
    <cellStyle name="20% - Accent3 3 2 3 2" xfId="1089"/>
    <cellStyle name="20% - Accent3 3 2 3 2 2" xfId="2077"/>
    <cellStyle name="20% - Accent3 3 2 3 2 2 2" xfId="7540"/>
    <cellStyle name="20% - Accent3 3 2 3 2 3" xfId="6552"/>
    <cellStyle name="20% - Accent3 3 2 3 3" xfId="1510"/>
    <cellStyle name="20% - Accent3 3 2 3 3 2" xfId="6973"/>
    <cellStyle name="20% - Accent3 3 2 3 4" xfId="2658"/>
    <cellStyle name="20% - Accent3 3 2 3 4 2" xfId="8121"/>
    <cellStyle name="20% - Accent3 3 2 3 5" xfId="3254"/>
    <cellStyle name="20% - Accent3 3 2 3 5 2" xfId="8717"/>
    <cellStyle name="20% - Accent3 3 2 3 6" xfId="3864"/>
    <cellStyle name="20% - Accent3 3 2 3 6 2" xfId="9327"/>
    <cellStyle name="20% - Accent3 3 2 3 7" xfId="4488"/>
    <cellStyle name="20% - Accent3 3 2 3 7 2" xfId="9951"/>
    <cellStyle name="20% - Accent3 3 2 3 8" xfId="5127"/>
    <cellStyle name="20% - Accent3 3 2 3 8 2" xfId="10590"/>
    <cellStyle name="20% - Accent3 3 2 3 9" xfId="5985"/>
    <cellStyle name="20% - Accent3 3 2 4" xfId="799"/>
    <cellStyle name="20% - Accent3 3 2 4 2" xfId="1787"/>
    <cellStyle name="20% - Accent3 3 2 4 2 2" xfId="7250"/>
    <cellStyle name="20% - Accent3 3 2 4 3" xfId="2368"/>
    <cellStyle name="20% - Accent3 3 2 4 3 2" xfId="7831"/>
    <cellStyle name="20% - Accent3 3 2 4 4" xfId="2964"/>
    <cellStyle name="20% - Accent3 3 2 4 4 2" xfId="8427"/>
    <cellStyle name="20% - Accent3 3 2 4 5" xfId="3574"/>
    <cellStyle name="20% - Accent3 3 2 4 5 2" xfId="9037"/>
    <cellStyle name="20% - Accent3 3 2 4 6" xfId="4198"/>
    <cellStyle name="20% - Accent3 3 2 4 6 2" xfId="9661"/>
    <cellStyle name="20% - Accent3 3 2 4 7" xfId="4837"/>
    <cellStyle name="20% - Accent3 3 2 4 7 2" xfId="10300"/>
    <cellStyle name="20% - Accent3 3 2 4 8" xfId="6262"/>
    <cellStyle name="20% - Accent3 3 2 5" xfId="680"/>
    <cellStyle name="20% - Accent3 3 2 5 2" xfId="1670"/>
    <cellStyle name="20% - Accent3 3 2 5 2 2" xfId="7133"/>
    <cellStyle name="20% - Accent3 3 2 5 3" xfId="6145"/>
    <cellStyle name="20% - Accent3 3 2 6" xfId="1220"/>
    <cellStyle name="20% - Accent3 3 2 6 2" xfId="6683"/>
    <cellStyle name="20% - Accent3 3 2 7" xfId="2251"/>
    <cellStyle name="20% - Accent3 3 2 7 2" xfId="7714"/>
    <cellStyle name="20% - Accent3 3 2 8" xfId="2847"/>
    <cellStyle name="20% - Accent3 3 2 8 2" xfId="8310"/>
    <cellStyle name="20% - Accent3 3 2 9" xfId="3457"/>
    <cellStyle name="20% - Accent3 3 2 9 2" xfId="8920"/>
    <cellStyle name="20% - Accent3 3 3" xfId="346"/>
    <cellStyle name="20% - Accent3 3 3 10" xfId="4691"/>
    <cellStyle name="20% - Accent3 3 3 10 2" xfId="10154"/>
    <cellStyle name="20% - Accent3 3 3 11" xfId="5811"/>
    <cellStyle name="20% - Accent3 3 3 2" xfId="491"/>
    <cellStyle name="20% - Accent3 3 3 2 2" xfId="1060"/>
    <cellStyle name="20% - Accent3 3 3 2 2 2" xfId="2048"/>
    <cellStyle name="20% - Accent3 3 3 2 2 2 2" xfId="7511"/>
    <cellStyle name="20% - Accent3 3 3 2 2 3" xfId="6523"/>
    <cellStyle name="20% - Accent3 3 3 2 3" xfId="1481"/>
    <cellStyle name="20% - Accent3 3 3 2 3 2" xfId="6944"/>
    <cellStyle name="20% - Accent3 3 3 2 4" xfId="2629"/>
    <cellStyle name="20% - Accent3 3 3 2 4 2" xfId="8092"/>
    <cellStyle name="20% - Accent3 3 3 2 5" xfId="3225"/>
    <cellStyle name="20% - Accent3 3 3 2 5 2" xfId="8688"/>
    <cellStyle name="20% - Accent3 3 3 2 6" xfId="3835"/>
    <cellStyle name="20% - Accent3 3 3 2 6 2" xfId="9298"/>
    <cellStyle name="20% - Accent3 3 3 2 7" xfId="4459"/>
    <cellStyle name="20% - Accent3 3 3 2 7 2" xfId="9922"/>
    <cellStyle name="20% - Accent3 3 3 2 8" xfId="5098"/>
    <cellStyle name="20% - Accent3 3 3 2 8 2" xfId="10561"/>
    <cellStyle name="20% - Accent3 3 3 2 9" xfId="5956"/>
    <cellStyle name="20% - Accent3 3 3 3" xfId="915"/>
    <cellStyle name="20% - Accent3 3 3 3 2" xfId="1903"/>
    <cellStyle name="20% - Accent3 3 3 3 2 2" xfId="7366"/>
    <cellStyle name="20% - Accent3 3 3 3 3" xfId="2484"/>
    <cellStyle name="20% - Accent3 3 3 3 3 2" xfId="7947"/>
    <cellStyle name="20% - Accent3 3 3 3 4" xfId="3080"/>
    <cellStyle name="20% - Accent3 3 3 3 4 2" xfId="8543"/>
    <cellStyle name="20% - Accent3 3 3 3 5" xfId="3690"/>
    <cellStyle name="20% - Accent3 3 3 3 5 2" xfId="9153"/>
    <cellStyle name="20% - Accent3 3 3 3 6" xfId="4314"/>
    <cellStyle name="20% - Accent3 3 3 3 6 2" xfId="9777"/>
    <cellStyle name="20% - Accent3 3 3 3 7" xfId="4953"/>
    <cellStyle name="20% - Accent3 3 3 3 7 2" xfId="10416"/>
    <cellStyle name="20% - Accent3 3 3 3 8" xfId="6378"/>
    <cellStyle name="20% - Accent3 3 3 4" xfId="651"/>
    <cellStyle name="20% - Accent3 3 3 4 2" xfId="1641"/>
    <cellStyle name="20% - Accent3 3 3 4 2 2" xfId="7104"/>
    <cellStyle name="20% - Accent3 3 3 4 3" xfId="6116"/>
    <cellStyle name="20% - Accent3 3 3 5" xfId="1336"/>
    <cellStyle name="20% - Accent3 3 3 5 2" xfId="6799"/>
    <cellStyle name="20% - Accent3 3 3 6" xfId="2222"/>
    <cellStyle name="20% - Accent3 3 3 6 2" xfId="7685"/>
    <cellStyle name="20% - Accent3 3 3 7" xfId="2818"/>
    <cellStyle name="20% - Accent3 3 3 7 2" xfId="8281"/>
    <cellStyle name="20% - Accent3 3 3 8" xfId="3428"/>
    <cellStyle name="20% - Accent3 3 3 8 2" xfId="8891"/>
    <cellStyle name="20% - Accent3 3 3 9" xfId="4052"/>
    <cellStyle name="20% - Accent3 3 3 9 2" xfId="9515"/>
    <cellStyle name="20% - Accent3 3 4" xfId="224"/>
    <cellStyle name="20% - Accent3 3 4 2" xfId="842"/>
    <cellStyle name="20% - Accent3 3 4 2 2" xfId="1830"/>
    <cellStyle name="20% - Accent3 3 4 2 2 2" xfId="7293"/>
    <cellStyle name="20% - Accent3 3 4 2 3" xfId="6305"/>
    <cellStyle name="20% - Accent3 3 4 3" xfId="1263"/>
    <cellStyle name="20% - Accent3 3 4 3 2" xfId="6726"/>
    <cellStyle name="20% - Accent3 3 4 4" xfId="2411"/>
    <cellStyle name="20% - Accent3 3 4 4 2" xfId="7874"/>
    <cellStyle name="20% - Accent3 3 4 5" xfId="3007"/>
    <cellStyle name="20% - Accent3 3 4 5 2" xfId="8470"/>
    <cellStyle name="20% - Accent3 3 4 6" xfId="3617"/>
    <cellStyle name="20% - Accent3 3 4 6 2" xfId="9080"/>
    <cellStyle name="20% - Accent3 3 4 7" xfId="4241"/>
    <cellStyle name="20% - Accent3 3 4 7 2" xfId="9704"/>
    <cellStyle name="20% - Accent3 3 4 8" xfId="4880"/>
    <cellStyle name="20% - Accent3 3 4 8 2" xfId="10343"/>
    <cellStyle name="20% - Accent3 3 4 9" xfId="5738"/>
    <cellStyle name="20% - Accent3 3 5" xfId="418"/>
    <cellStyle name="20% - Accent3 3 5 2" xfId="987"/>
    <cellStyle name="20% - Accent3 3 5 2 2" xfId="1975"/>
    <cellStyle name="20% - Accent3 3 5 2 2 2" xfId="7438"/>
    <cellStyle name="20% - Accent3 3 5 2 3" xfId="6450"/>
    <cellStyle name="20% - Accent3 3 5 3" xfId="1408"/>
    <cellStyle name="20% - Accent3 3 5 3 2" xfId="6871"/>
    <cellStyle name="20% - Accent3 3 5 4" xfId="2556"/>
    <cellStyle name="20% - Accent3 3 5 4 2" xfId="8019"/>
    <cellStyle name="20% - Accent3 3 5 5" xfId="3152"/>
    <cellStyle name="20% - Accent3 3 5 5 2" xfId="8615"/>
    <cellStyle name="20% - Accent3 3 5 6" xfId="3762"/>
    <cellStyle name="20% - Accent3 3 5 6 2" xfId="9225"/>
    <cellStyle name="20% - Accent3 3 5 7" xfId="4386"/>
    <cellStyle name="20% - Accent3 3 5 7 2" xfId="9849"/>
    <cellStyle name="20% - Accent3 3 5 8" xfId="5025"/>
    <cellStyle name="20% - Accent3 3 5 8 2" xfId="10488"/>
    <cellStyle name="20% - Accent3 3 5 9" xfId="5883"/>
    <cellStyle name="20% - Accent3 3 6" xfId="770"/>
    <cellStyle name="20% - Accent3 3 6 2" xfId="1758"/>
    <cellStyle name="20% - Accent3 3 6 2 2" xfId="7221"/>
    <cellStyle name="20% - Accent3 3 6 3" xfId="2339"/>
    <cellStyle name="20% - Accent3 3 6 3 2" xfId="7802"/>
    <cellStyle name="20% - Accent3 3 6 4" xfId="2935"/>
    <cellStyle name="20% - Accent3 3 6 4 2" xfId="8398"/>
    <cellStyle name="20% - Accent3 3 6 5" xfId="3545"/>
    <cellStyle name="20% - Accent3 3 6 5 2" xfId="9008"/>
    <cellStyle name="20% - Accent3 3 6 6" xfId="4169"/>
    <cellStyle name="20% - Accent3 3 6 6 2" xfId="9632"/>
    <cellStyle name="20% - Accent3 3 6 7" xfId="4808"/>
    <cellStyle name="20% - Accent3 3 6 7 2" xfId="10271"/>
    <cellStyle name="20% - Accent3 3 6 8" xfId="6233"/>
    <cellStyle name="20% - Accent3 3 7" xfId="578"/>
    <cellStyle name="20% - Accent3 3 7 2" xfId="1568"/>
    <cellStyle name="20% - Accent3 3 7 2 2" xfId="7031"/>
    <cellStyle name="20% - Accent3 3 7 3" xfId="6043"/>
    <cellStyle name="20% - Accent3 3 8" xfId="1191"/>
    <cellStyle name="20% - Accent3 3 8 2" xfId="6654"/>
    <cellStyle name="20% - Accent3 3 9" xfId="2149"/>
    <cellStyle name="20% - Accent3 3 9 2" xfId="7612"/>
    <cellStyle name="20% - Accent3 4" xfId="195"/>
    <cellStyle name="20% - Accent3 4 10" xfId="3369"/>
    <cellStyle name="20% - Accent3 4 10 2" xfId="8832"/>
    <cellStyle name="20% - Accent3 4 11" xfId="3993"/>
    <cellStyle name="20% - Accent3 4 11 2" xfId="9456"/>
    <cellStyle name="20% - Accent3 4 12" xfId="4632"/>
    <cellStyle name="20% - Accent3 4 12 2" xfId="10095"/>
    <cellStyle name="20% - Accent3 4 13" xfId="5382"/>
    <cellStyle name="20% - Accent3 4 14" xfId="5709"/>
    <cellStyle name="20% - Accent3 4 2" xfId="389"/>
    <cellStyle name="20% - Accent3 4 2 10" xfId="4734"/>
    <cellStyle name="20% - Accent3 4 2 10 2" xfId="10197"/>
    <cellStyle name="20% - Accent3 4 2 11" xfId="5854"/>
    <cellStyle name="20% - Accent3 4 2 2" xfId="534"/>
    <cellStyle name="20% - Accent3 4 2 2 2" xfId="1103"/>
    <cellStyle name="20% - Accent3 4 2 2 2 2" xfId="2091"/>
    <cellStyle name="20% - Accent3 4 2 2 2 2 2" xfId="7554"/>
    <cellStyle name="20% - Accent3 4 2 2 2 3" xfId="6566"/>
    <cellStyle name="20% - Accent3 4 2 2 3" xfId="1524"/>
    <cellStyle name="20% - Accent3 4 2 2 3 2" xfId="6987"/>
    <cellStyle name="20% - Accent3 4 2 2 4" xfId="2672"/>
    <cellStyle name="20% - Accent3 4 2 2 4 2" xfId="8135"/>
    <cellStyle name="20% - Accent3 4 2 2 5" xfId="3268"/>
    <cellStyle name="20% - Accent3 4 2 2 5 2" xfId="8731"/>
    <cellStyle name="20% - Accent3 4 2 2 6" xfId="3878"/>
    <cellStyle name="20% - Accent3 4 2 2 6 2" xfId="9341"/>
    <cellStyle name="20% - Accent3 4 2 2 7" xfId="4502"/>
    <cellStyle name="20% - Accent3 4 2 2 7 2" xfId="9965"/>
    <cellStyle name="20% - Accent3 4 2 2 8" xfId="5141"/>
    <cellStyle name="20% - Accent3 4 2 2 8 2" xfId="10604"/>
    <cellStyle name="20% - Accent3 4 2 2 9" xfId="5999"/>
    <cellStyle name="20% - Accent3 4 2 3" xfId="958"/>
    <cellStyle name="20% - Accent3 4 2 3 2" xfId="1946"/>
    <cellStyle name="20% - Accent3 4 2 3 2 2" xfId="7409"/>
    <cellStyle name="20% - Accent3 4 2 3 3" xfId="2527"/>
    <cellStyle name="20% - Accent3 4 2 3 3 2" xfId="7990"/>
    <cellStyle name="20% - Accent3 4 2 3 4" xfId="3123"/>
    <cellStyle name="20% - Accent3 4 2 3 4 2" xfId="8586"/>
    <cellStyle name="20% - Accent3 4 2 3 5" xfId="3733"/>
    <cellStyle name="20% - Accent3 4 2 3 5 2" xfId="9196"/>
    <cellStyle name="20% - Accent3 4 2 3 6" xfId="4357"/>
    <cellStyle name="20% - Accent3 4 2 3 6 2" xfId="9820"/>
    <cellStyle name="20% - Accent3 4 2 3 7" xfId="4996"/>
    <cellStyle name="20% - Accent3 4 2 3 7 2" xfId="10459"/>
    <cellStyle name="20% - Accent3 4 2 3 8" xfId="6421"/>
    <cellStyle name="20% - Accent3 4 2 4" xfId="694"/>
    <cellStyle name="20% - Accent3 4 2 4 2" xfId="1684"/>
    <cellStyle name="20% - Accent3 4 2 4 2 2" xfId="7147"/>
    <cellStyle name="20% - Accent3 4 2 4 3" xfId="6159"/>
    <cellStyle name="20% - Accent3 4 2 5" xfId="1379"/>
    <cellStyle name="20% - Accent3 4 2 5 2" xfId="6842"/>
    <cellStyle name="20% - Accent3 4 2 6" xfId="2265"/>
    <cellStyle name="20% - Accent3 4 2 6 2" xfId="7728"/>
    <cellStyle name="20% - Accent3 4 2 7" xfId="2861"/>
    <cellStyle name="20% - Accent3 4 2 7 2" xfId="8324"/>
    <cellStyle name="20% - Accent3 4 2 8" xfId="3471"/>
    <cellStyle name="20% - Accent3 4 2 8 2" xfId="8934"/>
    <cellStyle name="20% - Accent3 4 2 9" xfId="4095"/>
    <cellStyle name="20% - Accent3 4 2 9 2" xfId="9558"/>
    <cellStyle name="20% - Accent3 4 3" xfId="238"/>
    <cellStyle name="20% - Accent3 4 3 2" xfId="856"/>
    <cellStyle name="20% - Accent3 4 3 2 2" xfId="1844"/>
    <cellStyle name="20% - Accent3 4 3 2 2 2" xfId="7307"/>
    <cellStyle name="20% - Accent3 4 3 2 3" xfId="6319"/>
    <cellStyle name="20% - Accent3 4 3 3" xfId="1277"/>
    <cellStyle name="20% - Accent3 4 3 3 2" xfId="6740"/>
    <cellStyle name="20% - Accent3 4 3 4" xfId="2425"/>
    <cellStyle name="20% - Accent3 4 3 4 2" xfId="7888"/>
    <cellStyle name="20% - Accent3 4 3 5" xfId="3021"/>
    <cellStyle name="20% - Accent3 4 3 5 2" xfId="8484"/>
    <cellStyle name="20% - Accent3 4 3 6" xfId="3631"/>
    <cellStyle name="20% - Accent3 4 3 6 2" xfId="9094"/>
    <cellStyle name="20% - Accent3 4 3 7" xfId="4255"/>
    <cellStyle name="20% - Accent3 4 3 7 2" xfId="9718"/>
    <cellStyle name="20% - Accent3 4 3 8" xfId="4894"/>
    <cellStyle name="20% - Accent3 4 3 8 2" xfId="10357"/>
    <cellStyle name="20% - Accent3 4 3 9" xfId="5752"/>
    <cellStyle name="20% - Accent3 4 4" xfId="432"/>
    <cellStyle name="20% - Accent3 4 4 2" xfId="1001"/>
    <cellStyle name="20% - Accent3 4 4 2 2" xfId="1989"/>
    <cellStyle name="20% - Accent3 4 4 2 2 2" xfId="7452"/>
    <cellStyle name="20% - Accent3 4 4 2 3" xfId="6464"/>
    <cellStyle name="20% - Accent3 4 4 3" xfId="1422"/>
    <cellStyle name="20% - Accent3 4 4 3 2" xfId="6885"/>
    <cellStyle name="20% - Accent3 4 4 4" xfId="2570"/>
    <cellStyle name="20% - Accent3 4 4 4 2" xfId="8033"/>
    <cellStyle name="20% - Accent3 4 4 5" xfId="3166"/>
    <cellStyle name="20% - Accent3 4 4 5 2" xfId="8629"/>
    <cellStyle name="20% - Accent3 4 4 6" xfId="3776"/>
    <cellStyle name="20% - Accent3 4 4 6 2" xfId="9239"/>
    <cellStyle name="20% - Accent3 4 4 7" xfId="4400"/>
    <cellStyle name="20% - Accent3 4 4 7 2" xfId="9863"/>
    <cellStyle name="20% - Accent3 4 4 8" xfId="5039"/>
    <cellStyle name="20% - Accent3 4 4 8 2" xfId="10502"/>
    <cellStyle name="20% - Accent3 4 4 9" xfId="5897"/>
    <cellStyle name="20% - Accent3 4 5" xfId="813"/>
    <cellStyle name="20% - Accent3 4 5 2" xfId="1801"/>
    <cellStyle name="20% - Accent3 4 5 2 2" xfId="7264"/>
    <cellStyle name="20% - Accent3 4 5 3" xfId="2382"/>
    <cellStyle name="20% - Accent3 4 5 3 2" xfId="7845"/>
    <cellStyle name="20% - Accent3 4 5 4" xfId="2978"/>
    <cellStyle name="20% - Accent3 4 5 4 2" xfId="8441"/>
    <cellStyle name="20% - Accent3 4 5 5" xfId="3588"/>
    <cellStyle name="20% - Accent3 4 5 5 2" xfId="9051"/>
    <cellStyle name="20% - Accent3 4 5 6" xfId="4212"/>
    <cellStyle name="20% - Accent3 4 5 6 2" xfId="9675"/>
    <cellStyle name="20% - Accent3 4 5 7" xfId="4851"/>
    <cellStyle name="20% - Accent3 4 5 7 2" xfId="10314"/>
    <cellStyle name="20% - Accent3 4 5 8" xfId="6276"/>
    <cellStyle name="20% - Accent3 4 6" xfId="592"/>
    <cellStyle name="20% - Accent3 4 6 2" xfId="1582"/>
    <cellStyle name="20% - Accent3 4 6 2 2" xfId="7045"/>
    <cellStyle name="20% - Accent3 4 6 3" xfId="6057"/>
    <cellStyle name="20% - Accent3 4 7" xfId="1234"/>
    <cellStyle name="20% - Accent3 4 7 2" xfId="6697"/>
    <cellStyle name="20% - Accent3 4 8" xfId="2163"/>
    <cellStyle name="20% - Accent3 4 8 2" xfId="7626"/>
    <cellStyle name="20% - Accent3 4 9" xfId="2759"/>
    <cellStyle name="20% - Accent3 4 9 2" xfId="8222"/>
    <cellStyle name="20% - Accent3 5" xfId="549"/>
    <cellStyle name="20% - Accent3 5 10" xfId="5397"/>
    <cellStyle name="20% - Accent3 5 11" xfId="6014"/>
    <cellStyle name="20% - Accent3 5 2" xfId="1118"/>
    <cellStyle name="20% - Accent3 5 2 2" xfId="2106"/>
    <cellStyle name="20% - Accent3 5 2 2 2" xfId="7569"/>
    <cellStyle name="20% - Accent3 5 2 3" xfId="2687"/>
    <cellStyle name="20% - Accent3 5 2 3 2" xfId="8150"/>
    <cellStyle name="20% - Accent3 5 2 4" xfId="3283"/>
    <cellStyle name="20% - Accent3 5 2 4 2" xfId="8746"/>
    <cellStyle name="20% - Accent3 5 2 5" xfId="3893"/>
    <cellStyle name="20% - Accent3 5 2 5 2" xfId="9356"/>
    <cellStyle name="20% - Accent3 5 2 6" xfId="4517"/>
    <cellStyle name="20% - Accent3 5 2 6 2" xfId="9980"/>
    <cellStyle name="20% - Accent3 5 2 7" xfId="5156"/>
    <cellStyle name="20% - Accent3 5 2 7 2" xfId="10619"/>
    <cellStyle name="20% - Accent3 5 2 8" xfId="6581"/>
    <cellStyle name="20% - Accent3 5 3" xfId="709"/>
    <cellStyle name="20% - Accent3 5 3 2" xfId="1699"/>
    <cellStyle name="20% - Accent3 5 3 2 2" xfId="7162"/>
    <cellStyle name="20% - Accent3 5 3 3" xfId="6174"/>
    <cellStyle name="20% - Accent3 5 4" xfId="1539"/>
    <cellStyle name="20% - Accent3 5 4 2" xfId="7002"/>
    <cellStyle name="20% - Accent3 5 5" xfId="2280"/>
    <cellStyle name="20% - Accent3 5 5 2" xfId="7743"/>
    <cellStyle name="20% - Accent3 5 6" xfId="2876"/>
    <cellStyle name="20% - Accent3 5 6 2" xfId="8339"/>
    <cellStyle name="20% - Accent3 5 7" xfId="3486"/>
    <cellStyle name="20% - Accent3 5 7 2" xfId="8949"/>
    <cellStyle name="20% - Accent3 5 8" xfId="4110"/>
    <cellStyle name="20% - Accent3 5 8 2" xfId="9573"/>
    <cellStyle name="20% - Accent3 5 9" xfId="4749"/>
    <cellStyle name="20% - Accent3 5 9 2" xfId="10212"/>
    <cellStyle name="20% - Accent3 6" xfId="1132"/>
    <cellStyle name="20% - Accent3 6 2" xfId="2120"/>
    <cellStyle name="20% - Accent3 6 2 2" xfId="7583"/>
    <cellStyle name="20% - Accent3 6 3" xfId="2701"/>
    <cellStyle name="20% - Accent3 6 3 2" xfId="8164"/>
    <cellStyle name="20% - Accent3 6 4" xfId="3297"/>
    <cellStyle name="20% - Accent3 6 4 2" xfId="8760"/>
    <cellStyle name="20% - Accent3 6 5" xfId="3907"/>
    <cellStyle name="20% - Accent3 6 5 2" xfId="9370"/>
    <cellStyle name="20% - Accent3 6 6" xfId="4531"/>
    <cellStyle name="20% - Accent3 6 6 2" xfId="9994"/>
    <cellStyle name="20% - Accent3 6 7" xfId="5170"/>
    <cellStyle name="20% - Accent3 6 7 2" xfId="10633"/>
    <cellStyle name="20% - Accent3 6 8" xfId="5413"/>
    <cellStyle name="20% - Accent3 6 9" xfId="6595"/>
    <cellStyle name="20% - Accent3 7" xfId="2716"/>
    <cellStyle name="20% - Accent3 7 2" xfId="3312"/>
    <cellStyle name="20% - Accent3 7 2 2" xfId="8775"/>
    <cellStyle name="20% - Accent3 7 3" xfId="3922"/>
    <cellStyle name="20% - Accent3 7 3 2" xfId="9385"/>
    <cellStyle name="20% - Accent3 7 4" xfId="4546"/>
    <cellStyle name="20% - Accent3 7 4 2" xfId="10009"/>
    <cellStyle name="20% - Accent3 7 5" xfId="5185"/>
    <cellStyle name="20% - Accent3 7 5 2" xfId="10648"/>
    <cellStyle name="20% - Accent3 7 6" xfId="5429"/>
    <cellStyle name="20% - Accent3 7 7" xfId="8179"/>
    <cellStyle name="20% - Accent3 8" xfId="3326"/>
    <cellStyle name="20% - Accent3 8 2" xfId="3936"/>
    <cellStyle name="20% - Accent3 8 2 2" xfId="9399"/>
    <cellStyle name="20% - Accent3 8 3" xfId="4560"/>
    <cellStyle name="20% - Accent3 8 3 2" xfId="10023"/>
    <cellStyle name="20% - Accent3 8 4" xfId="5199"/>
    <cellStyle name="20% - Accent3 8 4 2" xfId="10662"/>
    <cellStyle name="20% - Accent3 8 5" xfId="5444"/>
    <cellStyle name="20% - Accent3 8 6" xfId="8789"/>
    <cellStyle name="20% - Accent3 9" xfId="3950"/>
    <cellStyle name="20% - Accent3 9 2" xfId="4574"/>
    <cellStyle name="20% - Accent3 9 2 2" xfId="10037"/>
    <cellStyle name="20% - Accent3 9 3" xfId="5213"/>
    <cellStyle name="20% - Accent3 9 3 2" xfId="10676"/>
    <cellStyle name="20% - Accent3 9 4" xfId="5462"/>
    <cellStyle name="20% - Accent3 9 5" xfId="9413"/>
    <cellStyle name="20% - Accent4" xfId="5326" builtinId="42" customBuiltin="1"/>
    <cellStyle name="20% - Accent4 10" xfId="4591"/>
    <cellStyle name="20% - Accent4 10 2" xfId="5230"/>
    <cellStyle name="20% - Accent4 10 2 2" xfId="10693"/>
    <cellStyle name="20% - Accent4 10 3" xfId="5482"/>
    <cellStyle name="20% - Accent4 10 4" xfId="10054"/>
    <cellStyle name="20% - Accent4 11" xfId="5285"/>
    <cellStyle name="20% - Accent4 11 2" xfId="5498"/>
    <cellStyle name="20% - Accent4 12" xfId="5512"/>
    <cellStyle name="20% - Accent4 13" xfId="5526"/>
    <cellStyle name="20% - Accent4 14" xfId="5541"/>
    <cellStyle name="20% - Accent4 15" xfId="5556"/>
    <cellStyle name="20% - Accent4 16" xfId="5572"/>
    <cellStyle name="20% - Accent4 17" xfId="5589"/>
    <cellStyle name="20% - Accent4 2" xfId="22"/>
    <cellStyle name="20% - Accent4 2 10" xfId="2137"/>
    <cellStyle name="20% - Accent4 2 10 2" xfId="7600"/>
    <cellStyle name="20% - Accent4 2 11" xfId="2733"/>
    <cellStyle name="20% - Accent4 2 11 2" xfId="8196"/>
    <cellStyle name="20% - Accent4 2 12" xfId="3343"/>
    <cellStyle name="20% - Accent4 2 12 2" xfId="8806"/>
    <cellStyle name="20% - Accent4 2 13" xfId="3967"/>
    <cellStyle name="20% - Accent4 2 13 2" xfId="9430"/>
    <cellStyle name="20% - Accent4 2 14" xfId="4606"/>
    <cellStyle name="20% - Accent4 2 14 2" xfId="10069"/>
    <cellStyle name="20% - Accent4 2 15" xfId="5353"/>
    <cellStyle name="20% - Accent4 2 2" xfId="105"/>
    <cellStyle name="20% - Accent4 2 2 10" xfId="4010"/>
    <cellStyle name="20% - Accent4 2 2 10 2" xfId="9473"/>
    <cellStyle name="20% - Accent4 2 2 11" xfId="4649"/>
    <cellStyle name="20% - Accent4 2 2 11 2" xfId="10112"/>
    <cellStyle name="20% - Accent4 2 2 12" xfId="5624"/>
    <cellStyle name="20% - Accent4 2 2 2" xfId="303"/>
    <cellStyle name="20% - Accent4 2 2 2 2" xfId="873"/>
    <cellStyle name="20% - Accent4 2 2 2 2 2" xfId="1861"/>
    <cellStyle name="20% - Accent4 2 2 2 2 2 2" xfId="7324"/>
    <cellStyle name="20% - Accent4 2 2 2 2 3" xfId="6336"/>
    <cellStyle name="20% - Accent4 2 2 2 3" xfId="1294"/>
    <cellStyle name="20% - Accent4 2 2 2 3 2" xfId="6757"/>
    <cellStyle name="20% - Accent4 2 2 2 4" xfId="2442"/>
    <cellStyle name="20% - Accent4 2 2 2 4 2" xfId="7905"/>
    <cellStyle name="20% - Accent4 2 2 2 5" xfId="3038"/>
    <cellStyle name="20% - Accent4 2 2 2 5 2" xfId="8501"/>
    <cellStyle name="20% - Accent4 2 2 2 6" xfId="3648"/>
    <cellStyle name="20% - Accent4 2 2 2 6 2" xfId="9111"/>
    <cellStyle name="20% - Accent4 2 2 2 7" xfId="4272"/>
    <cellStyle name="20% - Accent4 2 2 2 7 2" xfId="9735"/>
    <cellStyle name="20% - Accent4 2 2 2 8" xfId="4911"/>
    <cellStyle name="20% - Accent4 2 2 2 8 2" xfId="10374"/>
    <cellStyle name="20% - Accent4 2 2 2 9" xfId="5769"/>
    <cellStyle name="20% - Accent4 2 2 3" xfId="449"/>
    <cellStyle name="20% - Accent4 2 2 3 2" xfId="1018"/>
    <cellStyle name="20% - Accent4 2 2 3 2 2" xfId="2006"/>
    <cellStyle name="20% - Accent4 2 2 3 2 2 2" xfId="7469"/>
    <cellStyle name="20% - Accent4 2 2 3 2 3" xfId="6481"/>
    <cellStyle name="20% - Accent4 2 2 3 3" xfId="1439"/>
    <cellStyle name="20% - Accent4 2 2 3 3 2" xfId="6902"/>
    <cellStyle name="20% - Accent4 2 2 3 4" xfId="2587"/>
    <cellStyle name="20% - Accent4 2 2 3 4 2" xfId="8050"/>
    <cellStyle name="20% - Accent4 2 2 3 5" xfId="3183"/>
    <cellStyle name="20% - Accent4 2 2 3 5 2" xfId="8646"/>
    <cellStyle name="20% - Accent4 2 2 3 6" xfId="3793"/>
    <cellStyle name="20% - Accent4 2 2 3 6 2" xfId="9256"/>
    <cellStyle name="20% - Accent4 2 2 3 7" xfId="4417"/>
    <cellStyle name="20% - Accent4 2 2 3 7 2" xfId="9880"/>
    <cellStyle name="20% - Accent4 2 2 3 8" xfId="5056"/>
    <cellStyle name="20% - Accent4 2 2 3 8 2" xfId="10519"/>
    <cellStyle name="20% - Accent4 2 2 3 9" xfId="5914"/>
    <cellStyle name="20% - Accent4 2 2 4" xfId="728"/>
    <cellStyle name="20% - Accent4 2 2 4 2" xfId="1716"/>
    <cellStyle name="20% - Accent4 2 2 4 2 2" xfId="7179"/>
    <cellStyle name="20% - Accent4 2 2 4 3" xfId="2297"/>
    <cellStyle name="20% - Accent4 2 2 4 3 2" xfId="7760"/>
    <cellStyle name="20% - Accent4 2 2 4 4" xfId="2893"/>
    <cellStyle name="20% - Accent4 2 2 4 4 2" xfId="8356"/>
    <cellStyle name="20% - Accent4 2 2 4 5" xfId="3503"/>
    <cellStyle name="20% - Accent4 2 2 4 5 2" xfId="8966"/>
    <cellStyle name="20% - Accent4 2 2 4 6" xfId="4127"/>
    <cellStyle name="20% - Accent4 2 2 4 6 2" xfId="9590"/>
    <cellStyle name="20% - Accent4 2 2 4 7" xfId="4766"/>
    <cellStyle name="20% - Accent4 2 2 4 7 2" xfId="10229"/>
    <cellStyle name="20% - Accent4 2 2 4 8" xfId="6191"/>
    <cellStyle name="20% - Accent4 2 2 5" xfId="609"/>
    <cellStyle name="20% - Accent4 2 2 5 2" xfId="1599"/>
    <cellStyle name="20% - Accent4 2 2 5 2 2" xfId="7062"/>
    <cellStyle name="20% - Accent4 2 2 5 3" xfId="6074"/>
    <cellStyle name="20% - Accent4 2 2 6" xfId="1149"/>
    <cellStyle name="20% - Accent4 2 2 6 2" xfId="6612"/>
    <cellStyle name="20% - Accent4 2 2 7" xfId="2180"/>
    <cellStyle name="20% - Accent4 2 2 7 2" xfId="7643"/>
    <cellStyle name="20% - Accent4 2 2 8" xfId="2776"/>
    <cellStyle name="20% - Accent4 2 2 8 2" xfId="8239"/>
    <cellStyle name="20% - Accent4 2 2 9" xfId="3386"/>
    <cellStyle name="20% - Accent4 2 2 9 2" xfId="8849"/>
    <cellStyle name="20% - Accent4 2 3" xfId="125"/>
    <cellStyle name="20% - Accent4 2 3 10" xfId="4025"/>
    <cellStyle name="20% - Accent4 2 3 10 2" xfId="9488"/>
    <cellStyle name="20% - Accent4 2 3 11" xfId="4664"/>
    <cellStyle name="20% - Accent4 2 3 11 2" xfId="10127"/>
    <cellStyle name="20% - Accent4 2 3 12" xfId="5639"/>
    <cellStyle name="20% - Accent4 2 3 2" xfId="318"/>
    <cellStyle name="20% - Accent4 2 3 2 2" xfId="888"/>
    <cellStyle name="20% - Accent4 2 3 2 2 2" xfId="1876"/>
    <cellStyle name="20% - Accent4 2 3 2 2 2 2" xfId="7339"/>
    <cellStyle name="20% - Accent4 2 3 2 2 3" xfId="6351"/>
    <cellStyle name="20% - Accent4 2 3 2 3" xfId="1309"/>
    <cellStyle name="20% - Accent4 2 3 2 3 2" xfId="6772"/>
    <cellStyle name="20% - Accent4 2 3 2 4" xfId="2457"/>
    <cellStyle name="20% - Accent4 2 3 2 4 2" xfId="7920"/>
    <cellStyle name="20% - Accent4 2 3 2 5" xfId="3053"/>
    <cellStyle name="20% - Accent4 2 3 2 5 2" xfId="8516"/>
    <cellStyle name="20% - Accent4 2 3 2 6" xfId="3663"/>
    <cellStyle name="20% - Accent4 2 3 2 6 2" xfId="9126"/>
    <cellStyle name="20% - Accent4 2 3 2 7" xfId="4287"/>
    <cellStyle name="20% - Accent4 2 3 2 7 2" xfId="9750"/>
    <cellStyle name="20% - Accent4 2 3 2 8" xfId="4926"/>
    <cellStyle name="20% - Accent4 2 3 2 8 2" xfId="10389"/>
    <cellStyle name="20% - Accent4 2 3 2 9" xfId="5784"/>
    <cellStyle name="20% - Accent4 2 3 3" xfId="464"/>
    <cellStyle name="20% - Accent4 2 3 3 2" xfId="1033"/>
    <cellStyle name="20% - Accent4 2 3 3 2 2" xfId="2021"/>
    <cellStyle name="20% - Accent4 2 3 3 2 2 2" xfId="7484"/>
    <cellStyle name="20% - Accent4 2 3 3 2 3" xfId="6496"/>
    <cellStyle name="20% - Accent4 2 3 3 3" xfId="1454"/>
    <cellStyle name="20% - Accent4 2 3 3 3 2" xfId="6917"/>
    <cellStyle name="20% - Accent4 2 3 3 4" xfId="2602"/>
    <cellStyle name="20% - Accent4 2 3 3 4 2" xfId="8065"/>
    <cellStyle name="20% - Accent4 2 3 3 5" xfId="3198"/>
    <cellStyle name="20% - Accent4 2 3 3 5 2" xfId="8661"/>
    <cellStyle name="20% - Accent4 2 3 3 6" xfId="3808"/>
    <cellStyle name="20% - Accent4 2 3 3 6 2" xfId="9271"/>
    <cellStyle name="20% - Accent4 2 3 3 7" xfId="4432"/>
    <cellStyle name="20% - Accent4 2 3 3 7 2" xfId="9895"/>
    <cellStyle name="20% - Accent4 2 3 3 8" xfId="5071"/>
    <cellStyle name="20% - Accent4 2 3 3 8 2" xfId="10534"/>
    <cellStyle name="20% - Accent4 2 3 3 9" xfId="5929"/>
    <cellStyle name="20% - Accent4 2 3 4" xfId="743"/>
    <cellStyle name="20% - Accent4 2 3 4 2" xfId="1731"/>
    <cellStyle name="20% - Accent4 2 3 4 2 2" xfId="7194"/>
    <cellStyle name="20% - Accent4 2 3 4 3" xfId="2312"/>
    <cellStyle name="20% - Accent4 2 3 4 3 2" xfId="7775"/>
    <cellStyle name="20% - Accent4 2 3 4 4" xfId="2908"/>
    <cellStyle name="20% - Accent4 2 3 4 4 2" xfId="8371"/>
    <cellStyle name="20% - Accent4 2 3 4 5" xfId="3518"/>
    <cellStyle name="20% - Accent4 2 3 4 5 2" xfId="8981"/>
    <cellStyle name="20% - Accent4 2 3 4 6" xfId="4142"/>
    <cellStyle name="20% - Accent4 2 3 4 6 2" xfId="9605"/>
    <cellStyle name="20% - Accent4 2 3 4 7" xfId="4781"/>
    <cellStyle name="20% - Accent4 2 3 4 7 2" xfId="10244"/>
    <cellStyle name="20% - Accent4 2 3 4 8" xfId="6206"/>
    <cellStyle name="20% - Accent4 2 3 5" xfId="624"/>
    <cellStyle name="20% - Accent4 2 3 5 2" xfId="1614"/>
    <cellStyle name="20% - Accent4 2 3 5 2 2" xfId="7077"/>
    <cellStyle name="20% - Accent4 2 3 5 3" xfId="6089"/>
    <cellStyle name="20% - Accent4 2 3 6" xfId="1164"/>
    <cellStyle name="20% - Accent4 2 3 6 2" xfId="6627"/>
    <cellStyle name="20% - Accent4 2 3 7" xfId="2195"/>
    <cellStyle name="20% - Accent4 2 3 7 2" xfId="7658"/>
    <cellStyle name="20% - Accent4 2 3 8" xfId="2791"/>
    <cellStyle name="20% - Accent4 2 3 8 2" xfId="8254"/>
    <cellStyle name="20% - Accent4 2 3 9" xfId="3401"/>
    <cellStyle name="20% - Accent4 2 3 9 2" xfId="8864"/>
    <cellStyle name="20% - Accent4 2 4" xfId="140"/>
    <cellStyle name="20% - Accent4 2 4 10" xfId="4040"/>
    <cellStyle name="20% - Accent4 2 4 10 2" xfId="9503"/>
    <cellStyle name="20% - Accent4 2 4 11" xfId="4679"/>
    <cellStyle name="20% - Accent4 2 4 11 2" xfId="10142"/>
    <cellStyle name="20% - Accent4 2 4 12" xfId="5654"/>
    <cellStyle name="20% - Accent4 2 4 2" xfId="334"/>
    <cellStyle name="20% - Accent4 2 4 2 2" xfId="903"/>
    <cellStyle name="20% - Accent4 2 4 2 2 2" xfId="1891"/>
    <cellStyle name="20% - Accent4 2 4 2 2 2 2" xfId="7354"/>
    <cellStyle name="20% - Accent4 2 4 2 2 3" xfId="6366"/>
    <cellStyle name="20% - Accent4 2 4 2 3" xfId="1324"/>
    <cellStyle name="20% - Accent4 2 4 2 3 2" xfId="6787"/>
    <cellStyle name="20% - Accent4 2 4 2 4" xfId="2472"/>
    <cellStyle name="20% - Accent4 2 4 2 4 2" xfId="7935"/>
    <cellStyle name="20% - Accent4 2 4 2 5" xfId="3068"/>
    <cellStyle name="20% - Accent4 2 4 2 5 2" xfId="8531"/>
    <cellStyle name="20% - Accent4 2 4 2 6" xfId="3678"/>
    <cellStyle name="20% - Accent4 2 4 2 6 2" xfId="9141"/>
    <cellStyle name="20% - Accent4 2 4 2 7" xfId="4302"/>
    <cellStyle name="20% - Accent4 2 4 2 7 2" xfId="9765"/>
    <cellStyle name="20% - Accent4 2 4 2 8" xfId="4941"/>
    <cellStyle name="20% - Accent4 2 4 2 8 2" xfId="10404"/>
    <cellStyle name="20% - Accent4 2 4 2 9" xfId="5799"/>
    <cellStyle name="20% - Accent4 2 4 3" xfId="479"/>
    <cellStyle name="20% - Accent4 2 4 3 2" xfId="1048"/>
    <cellStyle name="20% - Accent4 2 4 3 2 2" xfId="2036"/>
    <cellStyle name="20% - Accent4 2 4 3 2 2 2" xfId="7499"/>
    <cellStyle name="20% - Accent4 2 4 3 2 3" xfId="6511"/>
    <cellStyle name="20% - Accent4 2 4 3 3" xfId="1469"/>
    <cellStyle name="20% - Accent4 2 4 3 3 2" xfId="6932"/>
    <cellStyle name="20% - Accent4 2 4 3 4" xfId="2617"/>
    <cellStyle name="20% - Accent4 2 4 3 4 2" xfId="8080"/>
    <cellStyle name="20% - Accent4 2 4 3 5" xfId="3213"/>
    <cellStyle name="20% - Accent4 2 4 3 5 2" xfId="8676"/>
    <cellStyle name="20% - Accent4 2 4 3 6" xfId="3823"/>
    <cellStyle name="20% - Accent4 2 4 3 6 2" xfId="9286"/>
    <cellStyle name="20% - Accent4 2 4 3 7" xfId="4447"/>
    <cellStyle name="20% - Accent4 2 4 3 7 2" xfId="9910"/>
    <cellStyle name="20% - Accent4 2 4 3 8" xfId="5086"/>
    <cellStyle name="20% - Accent4 2 4 3 8 2" xfId="10549"/>
    <cellStyle name="20% - Accent4 2 4 3 9" xfId="5944"/>
    <cellStyle name="20% - Accent4 2 4 4" xfId="758"/>
    <cellStyle name="20% - Accent4 2 4 4 2" xfId="1746"/>
    <cellStyle name="20% - Accent4 2 4 4 2 2" xfId="7209"/>
    <cellStyle name="20% - Accent4 2 4 4 3" xfId="2327"/>
    <cellStyle name="20% - Accent4 2 4 4 3 2" xfId="7790"/>
    <cellStyle name="20% - Accent4 2 4 4 4" xfId="2923"/>
    <cellStyle name="20% - Accent4 2 4 4 4 2" xfId="8386"/>
    <cellStyle name="20% - Accent4 2 4 4 5" xfId="3533"/>
    <cellStyle name="20% - Accent4 2 4 4 5 2" xfId="8996"/>
    <cellStyle name="20% - Accent4 2 4 4 6" xfId="4157"/>
    <cellStyle name="20% - Accent4 2 4 4 6 2" xfId="9620"/>
    <cellStyle name="20% - Accent4 2 4 4 7" xfId="4796"/>
    <cellStyle name="20% - Accent4 2 4 4 7 2" xfId="10259"/>
    <cellStyle name="20% - Accent4 2 4 4 8" xfId="6221"/>
    <cellStyle name="20% - Accent4 2 4 5" xfId="639"/>
    <cellStyle name="20% - Accent4 2 4 5 2" xfId="1629"/>
    <cellStyle name="20% - Accent4 2 4 5 2 2" xfId="7092"/>
    <cellStyle name="20% - Accent4 2 4 5 3" xfId="6104"/>
    <cellStyle name="20% - Accent4 2 4 6" xfId="1179"/>
    <cellStyle name="20% - Accent4 2 4 6 2" xfId="6642"/>
    <cellStyle name="20% - Accent4 2 4 7" xfId="2210"/>
    <cellStyle name="20% - Accent4 2 4 7 2" xfId="7673"/>
    <cellStyle name="20% - Accent4 2 4 8" xfId="2806"/>
    <cellStyle name="20% - Accent4 2 4 8 2" xfId="8269"/>
    <cellStyle name="20% - Accent4 2 4 9" xfId="3416"/>
    <cellStyle name="20% - Accent4 2 4 9 2" xfId="8879"/>
    <cellStyle name="20% - Accent4 2 5" xfId="169"/>
    <cellStyle name="20% - Accent4 2 5 10" xfId="4069"/>
    <cellStyle name="20% - Accent4 2 5 10 2" xfId="9532"/>
    <cellStyle name="20% - Accent4 2 5 11" xfId="4708"/>
    <cellStyle name="20% - Accent4 2 5 11 2" xfId="10171"/>
    <cellStyle name="20% - Accent4 2 5 12" xfId="5683"/>
    <cellStyle name="20% - Accent4 2 5 2" xfId="363"/>
    <cellStyle name="20% - Accent4 2 5 2 2" xfId="932"/>
    <cellStyle name="20% - Accent4 2 5 2 2 2" xfId="1920"/>
    <cellStyle name="20% - Accent4 2 5 2 2 2 2" xfId="7383"/>
    <cellStyle name="20% - Accent4 2 5 2 2 3" xfId="6395"/>
    <cellStyle name="20% - Accent4 2 5 2 3" xfId="1353"/>
    <cellStyle name="20% - Accent4 2 5 2 3 2" xfId="6816"/>
    <cellStyle name="20% - Accent4 2 5 2 4" xfId="2501"/>
    <cellStyle name="20% - Accent4 2 5 2 4 2" xfId="7964"/>
    <cellStyle name="20% - Accent4 2 5 2 5" xfId="3097"/>
    <cellStyle name="20% - Accent4 2 5 2 5 2" xfId="8560"/>
    <cellStyle name="20% - Accent4 2 5 2 6" xfId="3707"/>
    <cellStyle name="20% - Accent4 2 5 2 6 2" xfId="9170"/>
    <cellStyle name="20% - Accent4 2 5 2 7" xfId="4331"/>
    <cellStyle name="20% - Accent4 2 5 2 7 2" xfId="9794"/>
    <cellStyle name="20% - Accent4 2 5 2 8" xfId="4970"/>
    <cellStyle name="20% - Accent4 2 5 2 8 2" xfId="10433"/>
    <cellStyle name="20% - Accent4 2 5 2 9" xfId="5828"/>
    <cellStyle name="20% - Accent4 2 5 3" xfId="508"/>
    <cellStyle name="20% - Accent4 2 5 3 2" xfId="1077"/>
    <cellStyle name="20% - Accent4 2 5 3 2 2" xfId="2065"/>
    <cellStyle name="20% - Accent4 2 5 3 2 2 2" xfId="7528"/>
    <cellStyle name="20% - Accent4 2 5 3 2 3" xfId="6540"/>
    <cellStyle name="20% - Accent4 2 5 3 3" xfId="1498"/>
    <cellStyle name="20% - Accent4 2 5 3 3 2" xfId="6961"/>
    <cellStyle name="20% - Accent4 2 5 3 4" xfId="2646"/>
    <cellStyle name="20% - Accent4 2 5 3 4 2" xfId="8109"/>
    <cellStyle name="20% - Accent4 2 5 3 5" xfId="3242"/>
    <cellStyle name="20% - Accent4 2 5 3 5 2" xfId="8705"/>
    <cellStyle name="20% - Accent4 2 5 3 6" xfId="3852"/>
    <cellStyle name="20% - Accent4 2 5 3 6 2" xfId="9315"/>
    <cellStyle name="20% - Accent4 2 5 3 7" xfId="4476"/>
    <cellStyle name="20% - Accent4 2 5 3 7 2" xfId="9939"/>
    <cellStyle name="20% - Accent4 2 5 3 8" xfId="5115"/>
    <cellStyle name="20% - Accent4 2 5 3 8 2" xfId="10578"/>
    <cellStyle name="20% - Accent4 2 5 3 9" xfId="5973"/>
    <cellStyle name="20% - Accent4 2 5 4" xfId="787"/>
    <cellStyle name="20% - Accent4 2 5 4 2" xfId="1775"/>
    <cellStyle name="20% - Accent4 2 5 4 2 2" xfId="7238"/>
    <cellStyle name="20% - Accent4 2 5 4 3" xfId="2356"/>
    <cellStyle name="20% - Accent4 2 5 4 3 2" xfId="7819"/>
    <cellStyle name="20% - Accent4 2 5 4 4" xfId="2952"/>
    <cellStyle name="20% - Accent4 2 5 4 4 2" xfId="8415"/>
    <cellStyle name="20% - Accent4 2 5 4 5" xfId="3562"/>
    <cellStyle name="20% - Accent4 2 5 4 5 2" xfId="9025"/>
    <cellStyle name="20% - Accent4 2 5 4 6" xfId="4186"/>
    <cellStyle name="20% - Accent4 2 5 4 6 2" xfId="9649"/>
    <cellStyle name="20% - Accent4 2 5 4 7" xfId="4825"/>
    <cellStyle name="20% - Accent4 2 5 4 7 2" xfId="10288"/>
    <cellStyle name="20% - Accent4 2 5 4 8" xfId="6250"/>
    <cellStyle name="20% - Accent4 2 5 5" xfId="668"/>
    <cellStyle name="20% - Accent4 2 5 5 2" xfId="1658"/>
    <cellStyle name="20% - Accent4 2 5 5 2 2" xfId="7121"/>
    <cellStyle name="20% - Accent4 2 5 5 3" xfId="6133"/>
    <cellStyle name="20% - Accent4 2 5 6" xfId="1208"/>
    <cellStyle name="20% - Accent4 2 5 6 2" xfId="6671"/>
    <cellStyle name="20% - Accent4 2 5 7" xfId="2239"/>
    <cellStyle name="20% - Accent4 2 5 7 2" xfId="7702"/>
    <cellStyle name="20% - Accent4 2 5 8" xfId="2835"/>
    <cellStyle name="20% - Accent4 2 5 8 2" xfId="8298"/>
    <cellStyle name="20% - Accent4 2 5 9" xfId="3445"/>
    <cellStyle name="20% - Accent4 2 5 9 2" xfId="8908"/>
    <cellStyle name="20% - Accent4 2 6" xfId="250"/>
    <cellStyle name="20% - Accent4 2 7" xfId="212"/>
    <cellStyle name="20% - Accent4 2 7 2" xfId="830"/>
    <cellStyle name="20% - Accent4 2 7 2 2" xfId="1818"/>
    <cellStyle name="20% - Accent4 2 7 2 2 2" xfId="7281"/>
    <cellStyle name="20% - Accent4 2 7 2 3" xfId="6293"/>
    <cellStyle name="20% - Accent4 2 7 3" xfId="1251"/>
    <cellStyle name="20% - Accent4 2 7 3 2" xfId="6714"/>
    <cellStyle name="20% - Accent4 2 7 4" xfId="2399"/>
    <cellStyle name="20% - Accent4 2 7 4 2" xfId="7862"/>
    <cellStyle name="20% - Accent4 2 7 5" xfId="2995"/>
    <cellStyle name="20% - Accent4 2 7 5 2" xfId="8458"/>
    <cellStyle name="20% - Accent4 2 7 6" xfId="3605"/>
    <cellStyle name="20% - Accent4 2 7 6 2" xfId="9068"/>
    <cellStyle name="20% - Accent4 2 7 7" xfId="4229"/>
    <cellStyle name="20% - Accent4 2 7 7 2" xfId="9692"/>
    <cellStyle name="20% - Accent4 2 7 8" xfId="4868"/>
    <cellStyle name="20% - Accent4 2 7 8 2" xfId="10331"/>
    <cellStyle name="20% - Accent4 2 7 9" xfId="5726"/>
    <cellStyle name="20% - Accent4 2 8" xfId="406"/>
    <cellStyle name="20% - Accent4 2 8 2" xfId="975"/>
    <cellStyle name="20% - Accent4 2 8 2 2" xfId="1963"/>
    <cellStyle name="20% - Accent4 2 8 2 2 2" xfId="7426"/>
    <cellStyle name="20% - Accent4 2 8 2 3" xfId="6438"/>
    <cellStyle name="20% - Accent4 2 8 3" xfId="1396"/>
    <cellStyle name="20% - Accent4 2 8 3 2" xfId="6859"/>
    <cellStyle name="20% - Accent4 2 8 4" xfId="2544"/>
    <cellStyle name="20% - Accent4 2 8 4 2" xfId="8007"/>
    <cellStyle name="20% - Accent4 2 8 5" xfId="3140"/>
    <cellStyle name="20% - Accent4 2 8 5 2" xfId="8603"/>
    <cellStyle name="20% - Accent4 2 8 6" xfId="3750"/>
    <cellStyle name="20% - Accent4 2 8 6 2" xfId="9213"/>
    <cellStyle name="20% - Accent4 2 8 7" xfId="4374"/>
    <cellStyle name="20% - Accent4 2 8 7 2" xfId="9837"/>
    <cellStyle name="20% - Accent4 2 8 8" xfId="5013"/>
    <cellStyle name="20% - Accent4 2 8 8 2" xfId="10476"/>
    <cellStyle name="20% - Accent4 2 8 9" xfId="5871"/>
    <cellStyle name="20% - Accent4 2 9" xfId="566"/>
    <cellStyle name="20% - Accent4 2 9 2" xfId="1556"/>
    <cellStyle name="20% - Accent4 2 9 2 2" xfId="7019"/>
    <cellStyle name="20% - Accent4 2 9 3" xfId="6031"/>
    <cellStyle name="20% - Accent4 3" xfId="154"/>
    <cellStyle name="20% - Accent4 3 10" xfId="2747"/>
    <cellStyle name="20% - Accent4 3 10 2" xfId="8210"/>
    <cellStyle name="20% - Accent4 3 11" xfId="3357"/>
    <cellStyle name="20% - Accent4 3 11 2" xfId="8820"/>
    <cellStyle name="20% - Accent4 3 12" xfId="3981"/>
    <cellStyle name="20% - Accent4 3 12 2" xfId="9444"/>
    <cellStyle name="20% - Accent4 3 13" xfId="4620"/>
    <cellStyle name="20% - Accent4 3 13 2" xfId="10083"/>
    <cellStyle name="20% - Accent4 3 14" xfId="5368"/>
    <cellStyle name="20% - Accent4 3 15" xfId="5668"/>
    <cellStyle name="20% - Accent4 3 2" xfId="183"/>
    <cellStyle name="20% - Accent4 3 2 10" xfId="4083"/>
    <cellStyle name="20% - Accent4 3 2 10 2" xfId="9546"/>
    <cellStyle name="20% - Accent4 3 2 11" xfId="4722"/>
    <cellStyle name="20% - Accent4 3 2 11 2" xfId="10185"/>
    <cellStyle name="20% - Accent4 3 2 12" xfId="5697"/>
    <cellStyle name="20% - Accent4 3 2 2" xfId="377"/>
    <cellStyle name="20% - Accent4 3 2 2 2" xfId="946"/>
    <cellStyle name="20% - Accent4 3 2 2 2 2" xfId="1934"/>
    <cellStyle name="20% - Accent4 3 2 2 2 2 2" xfId="7397"/>
    <cellStyle name="20% - Accent4 3 2 2 2 3" xfId="6409"/>
    <cellStyle name="20% - Accent4 3 2 2 3" xfId="1367"/>
    <cellStyle name="20% - Accent4 3 2 2 3 2" xfId="6830"/>
    <cellStyle name="20% - Accent4 3 2 2 4" xfId="2515"/>
    <cellStyle name="20% - Accent4 3 2 2 4 2" xfId="7978"/>
    <cellStyle name="20% - Accent4 3 2 2 5" xfId="3111"/>
    <cellStyle name="20% - Accent4 3 2 2 5 2" xfId="8574"/>
    <cellStyle name="20% - Accent4 3 2 2 6" xfId="3721"/>
    <cellStyle name="20% - Accent4 3 2 2 6 2" xfId="9184"/>
    <cellStyle name="20% - Accent4 3 2 2 7" xfId="4345"/>
    <cellStyle name="20% - Accent4 3 2 2 7 2" xfId="9808"/>
    <cellStyle name="20% - Accent4 3 2 2 8" xfId="4984"/>
    <cellStyle name="20% - Accent4 3 2 2 8 2" xfId="10447"/>
    <cellStyle name="20% - Accent4 3 2 2 9" xfId="5842"/>
    <cellStyle name="20% - Accent4 3 2 3" xfId="522"/>
    <cellStyle name="20% - Accent4 3 2 3 2" xfId="1091"/>
    <cellStyle name="20% - Accent4 3 2 3 2 2" xfId="2079"/>
    <cellStyle name="20% - Accent4 3 2 3 2 2 2" xfId="7542"/>
    <cellStyle name="20% - Accent4 3 2 3 2 3" xfId="6554"/>
    <cellStyle name="20% - Accent4 3 2 3 3" xfId="1512"/>
    <cellStyle name="20% - Accent4 3 2 3 3 2" xfId="6975"/>
    <cellStyle name="20% - Accent4 3 2 3 4" xfId="2660"/>
    <cellStyle name="20% - Accent4 3 2 3 4 2" xfId="8123"/>
    <cellStyle name="20% - Accent4 3 2 3 5" xfId="3256"/>
    <cellStyle name="20% - Accent4 3 2 3 5 2" xfId="8719"/>
    <cellStyle name="20% - Accent4 3 2 3 6" xfId="3866"/>
    <cellStyle name="20% - Accent4 3 2 3 6 2" xfId="9329"/>
    <cellStyle name="20% - Accent4 3 2 3 7" xfId="4490"/>
    <cellStyle name="20% - Accent4 3 2 3 7 2" xfId="9953"/>
    <cellStyle name="20% - Accent4 3 2 3 8" xfId="5129"/>
    <cellStyle name="20% - Accent4 3 2 3 8 2" xfId="10592"/>
    <cellStyle name="20% - Accent4 3 2 3 9" xfId="5987"/>
    <cellStyle name="20% - Accent4 3 2 4" xfId="801"/>
    <cellStyle name="20% - Accent4 3 2 4 2" xfId="1789"/>
    <cellStyle name="20% - Accent4 3 2 4 2 2" xfId="7252"/>
    <cellStyle name="20% - Accent4 3 2 4 3" xfId="2370"/>
    <cellStyle name="20% - Accent4 3 2 4 3 2" xfId="7833"/>
    <cellStyle name="20% - Accent4 3 2 4 4" xfId="2966"/>
    <cellStyle name="20% - Accent4 3 2 4 4 2" xfId="8429"/>
    <cellStyle name="20% - Accent4 3 2 4 5" xfId="3576"/>
    <cellStyle name="20% - Accent4 3 2 4 5 2" xfId="9039"/>
    <cellStyle name="20% - Accent4 3 2 4 6" xfId="4200"/>
    <cellStyle name="20% - Accent4 3 2 4 6 2" xfId="9663"/>
    <cellStyle name="20% - Accent4 3 2 4 7" xfId="4839"/>
    <cellStyle name="20% - Accent4 3 2 4 7 2" xfId="10302"/>
    <cellStyle name="20% - Accent4 3 2 4 8" xfId="6264"/>
    <cellStyle name="20% - Accent4 3 2 5" xfId="682"/>
    <cellStyle name="20% - Accent4 3 2 5 2" xfId="1672"/>
    <cellStyle name="20% - Accent4 3 2 5 2 2" xfId="7135"/>
    <cellStyle name="20% - Accent4 3 2 5 3" xfId="6147"/>
    <cellStyle name="20% - Accent4 3 2 6" xfId="1222"/>
    <cellStyle name="20% - Accent4 3 2 6 2" xfId="6685"/>
    <cellStyle name="20% - Accent4 3 2 7" xfId="2253"/>
    <cellStyle name="20% - Accent4 3 2 7 2" xfId="7716"/>
    <cellStyle name="20% - Accent4 3 2 8" xfId="2849"/>
    <cellStyle name="20% - Accent4 3 2 8 2" xfId="8312"/>
    <cellStyle name="20% - Accent4 3 2 9" xfId="3459"/>
    <cellStyle name="20% - Accent4 3 2 9 2" xfId="8922"/>
    <cellStyle name="20% - Accent4 3 3" xfId="348"/>
    <cellStyle name="20% - Accent4 3 3 10" xfId="4693"/>
    <cellStyle name="20% - Accent4 3 3 10 2" xfId="10156"/>
    <cellStyle name="20% - Accent4 3 3 11" xfId="5813"/>
    <cellStyle name="20% - Accent4 3 3 2" xfId="493"/>
    <cellStyle name="20% - Accent4 3 3 2 2" xfId="1062"/>
    <cellStyle name="20% - Accent4 3 3 2 2 2" xfId="2050"/>
    <cellStyle name="20% - Accent4 3 3 2 2 2 2" xfId="7513"/>
    <cellStyle name="20% - Accent4 3 3 2 2 3" xfId="6525"/>
    <cellStyle name="20% - Accent4 3 3 2 3" xfId="1483"/>
    <cellStyle name="20% - Accent4 3 3 2 3 2" xfId="6946"/>
    <cellStyle name="20% - Accent4 3 3 2 4" xfId="2631"/>
    <cellStyle name="20% - Accent4 3 3 2 4 2" xfId="8094"/>
    <cellStyle name="20% - Accent4 3 3 2 5" xfId="3227"/>
    <cellStyle name="20% - Accent4 3 3 2 5 2" xfId="8690"/>
    <cellStyle name="20% - Accent4 3 3 2 6" xfId="3837"/>
    <cellStyle name="20% - Accent4 3 3 2 6 2" xfId="9300"/>
    <cellStyle name="20% - Accent4 3 3 2 7" xfId="4461"/>
    <cellStyle name="20% - Accent4 3 3 2 7 2" xfId="9924"/>
    <cellStyle name="20% - Accent4 3 3 2 8" xfId="5100"/>
    <cellStyle name="20% - Accent4 3 3 2 8 2" xfId="10563"/>
    <cellStyle name="20% - Accent4 3 3 2 9" xfId="5958"/>
    <cellStyle name="20% - Accent4 3 3 3" xfId="917"/>
    <cellStyle name="20% - Accent4 3 3 3 2" xfId="1905"/>
    <cellStyle name="20% - Accent4 3 3 3 2 2" xfId="7368"/>
    <cellStyle name="20% - Accent4 3 3 3 3" xfId="2486"/>
    <cellStyle name="20% - Accent4 3 3 3 3 2" xfId="7949"/>
    <cellStyle name="20% - Accent4 3 3 3 4" xfId="3082"/>
    <cellStyle name="20% - Accent4 3 3 3 4 2" xfId="8545"/>
    <cellStyle name="20% - Accent4 3 3 3 5" xfId="3692"/>
    <cellStyle name="20% - Accent4 3 3 3 5 2" xfId="9155"/>
    <cellStyle name="20% - Accent4 3 3 3 6" xfId="4316"/>
    <cellStyle name="20% - Accent4 3 3 3 6 2" xfId="9779"/>
    <cellStyle name="20% - Accent4 3 3 3 7" xfId="4955"/>
    <cellStyle name="20% - Accent4 3 3 3 7 2" xfId="10418"/>
    <cellStyle name="20% - Accent4 3 3 3 8" xfId="6380"/>
    <cellStyle name="20% - Accent4 3 3 4" xfId="653"/>
    <cellStyle name="20% - Accent4 3 3 4 2" xfId="1643"/>
    <cellStyle name="20% - Accent4 3 3 4 2 2" xfId="7106"/>
    <cellStyle name="20% - Accent4 3 3 4 3" xfId="6118"/>
    <cellStyle name="20% - Accent4 3 3 5" xfId="1338"/>
    <cellStyle name="20% - Accent4 3 3 5 2" xfId="6801"/>
    <cellStyle name="20% - Accent4 3 3 6" xfId="2224"/>
    <cellStyle name="20% - Accent4 3 3 6 2" xfId="7687"/>
    <cellStyle name="20% - Accent4 3 3 7" xfId="2820"/>
    <cellStyle name="20% - Accent4 3 3 7 2" xfId="8283"/>
    <cellStyle name="20% - Accent4 3 3 8" xfId="3430"/>
    <cellStyle name="20% - Accent4 3 3 8 2" xfId="8893"/>
    <cellStyle name="20% - Accent4 3 3 9" xfId="4054"/>
    <cellStyle name="20% - Accent4 3 3 9 2" xfId="9517"/>
    <cellStyle name="20% - Accent4 3 4" xfId="226"/>
    <cellStyle name="20% - Accent4 3 4 2" xfId="844"/>
    <cellStyle name="20% - Accent4 3 4 2 2" xfId="1832"/>
    <cellStyle name="20% - Accent4 3 4 2 2 2" xfId="7295"/>
    <cellStyle name="20% - Accent4 3 4 2 3" xfId="6307"/>
    <cellStyle name="20% - Accent4 3 4 3" xfId="1265"/>
    <cellStyle name="20% - Accent4 3 4 3 2" xfId="6728"/>
    <cellStyle name="20% - Accent4 3 4 4" xfId="2413"/>
    <cellStyle name="20% - Accent4 3 4 4 2" xfId="7876"/>
    <cellStyle name="20% - Accent4 3 4 5" xfId="3009"/>
    <cellStyle name="20% - Accent4 3 4 5 2" xfId="8472"/>
    <cellStyle name="20% - Accent4 3 4 6" xfId="3619"/>
    <cellStyle name="20% - Accent4 3 4 6 2" xfId="9082"/>
    <cellStyle name="20% - Accent4 3 4 7" xfId="4243"/>
    <cellStyle name="20% - Accent4 3 4 7 2" xfId="9706"/>
    <cellStyle name="20% - Accent4 3 4 8" xfId="4882"/>
    <cellStyle name="20% - Accent4 3 4 8 2" xfId="10345"/>
    <cellStyle name="20% - Accent4 3 4 9" xfId="5740"/>
    <cellStyle name="20% - Accent4 3 5" xfId="420"/>
    <cellStyle name="20% - Accent4 3 5 2" xfId="989"/>
    <cellStyle name="20% - Accent4 3 5 2 2" xfId="1977"/>
    <cellStyle name="20% - Accent4 3 5 2 2 2" xfId="7440"/>
    <cellStyle name="20% - Accent4 3 5 2 3" xfId="6452"/>
    <cellStyle name="20% - Accent4 3 5 3" xfId="1410"/>
    <cellStyle name="20% - Accent4 3 5 3 2" xfId="6873"/>
    <cellStyle name="20% - Accent4 3 5 4" xfId="2558"/>
    <cellStyle name="20% - Accent4 3 5 4 2" xfId="8021"/>
    <cellStyle name="20% - Accent4 3 5 5" xfId="3154"/>
    <cellStyle name="20% - Accent4 3 5 5 2" xfId="8617"/>
    <cellStyle name="20% - Accent4 3 5 6" xfId="3764"/>
    <cellStyle name="20% - Accent4 3 5 6 2" xfId="9227"/>
    <cellStyle name="20% - Accent4 3 5 7" xfId="4388"/>
    <cellStyle name="20% - Accent4 3 5 7 2" xfId="9851"/>
    <cellStyle name="20% - Accent4 3 5 8" xfId="5027"/>
    <cellStyle name="20% - Accent4 3 5 8 2" xfId="10490"/>
    <cellStyle name="20% - Accent4 3 5 9" xfId="5885"/>
    <cellStyle name="20% - Accent4 3 6" xfId="772"/>
    <cellStyle name="20% - Accent4 3 6 2" xfId="1760"/>
    <cellStyle name="20% - Accent4 3 6 2 2" xfId="7223"/>
    <cellStyle name="20% - Accent4 3 6 3" xfId="2341"/>
    <cellStyle name="20% - Accent4 3 6 3 2" xfId="7804"/>
    <cellStyle name="20% - Accent4 3 6 4" xfId="2937"/>
    <cellStyle name="20% - Accent4 3 6 4 2" xfId="8400"/>
    <cellStyle name="20% - Accent4 3 6 5" xfId="3547"/>
    <cellStyle name="20% - Accent4 3 6 5 2" xfId="9010"/>
    <cellStyle name="20% - Accent4 3 6 6" xfId="4171"/>
    <cellStyle name="20% - Accent4 3 6 6 2" xfId="9634"/>
    <cellStyle name="20% - Accent4 3 6 7" xfId="4810"/>
    <cellStyle name="20% - Accent4 3 6 7 2" xfId="10273"/>
    <cellStyle name="20% - Accent4 3 6 8" xfId="6235"/>
    <cellStyle name="20% - Accent4 3 7" xfId="580"/>
    <cellStyle name="20% - Accent4 3 7 2" xfId="1570"/>
    <cellStyle name="20% - Accent4 3 7 2 2" xfId="7033"/>
    <cellStyle name="20% - Accent4 3 7 3" xfId="6045"/>
    <cellStyle name="20% - Accent4 3 8" xfId="1193"/>
    <cellStyle name="20% - Accent4 3 8 2" xfId="6656"/>
    <cellStyle name="20% - Accent4 3 9" xfId="2151"/>
    <cellStyle name="20% - Accent4 3 9 2" xfId="7614"/>
    <cellStyle name="20% - Accent4 4" xfId="197"/>
    <cellStyle name="20% - Accent4 4 10" xfId="3371"/>
    <cellStyle name="20% - Accent4 4 10 2" xfId="8834"/>
    <cellStyle name="20% - Accent4 4 11" xfId="3995"/>
    <cellStyle name="20% - Accent4 4 11 2" xfId="9458"/>
    <cellStyle name="20% - Accent4 4 12" xfId="4634"/>
    <cellStyle name="20% - Accent4 4 12 2" xfId="10097"/>
    <cellStyle name="20% - Accent4 4 13" xfId="5384"/>
    <cellStyle name="20% - Accent4 4 14" xfId="5711"/>
    <cellStyle name="20% - Accent4 4 2" xfId="391"/>
    <cellStyle name="20% - Accent4 4 2 10" xfId="4736"/>
    <cellStyle name="20% - Accent4 4 2 10 2" xfId="10199"/>
    <cellStyle name="20% - Accent4 4 2 11" xfId="5856"/>
    <cellStyle name="20% - Accent4 4 2 2" xfId="536"/>
    <cellStyle name="20% - Accent4 4 2 2 2" xfId="1105"/>
    <cellStyle name="20% - Accent4 4 2 2 2 2" xfId="2093"/>
    <cellStyle name="20% - Accent4 4 2 2 2 2 2" xfId="7556"/>
    <cellStyle name="20% - Accent4 4 2 2 2 3" xfId="6568"/>
    <cellStyle name="20% - Accent4 4 2 2 3" xfId="1526"/>
    <cellStyle name="20% - Accent4 4 2 2 3 2" xfId="6989"/>
    <cellStyle name="20% - Accent4 4 2 2 4" xfId="2674"/>
    <cellStyle name="20% - Accent4 4 2 2 4 2" xfId="8137"/>
    <cellStyle name="20% - Accent4 4 2 2 5" xfId="3270"/>
    <cellStyle name="20% - Accent4 4 2 2 5 2" xfId="8733"/>
    <cellStyle name="20% - Accent4 4 2 2 6" xfId="3880"/>
    <cellStyle name="20% - Accent4 4 2 2 6 2" xfId="9343"/>
    <cellStyle name="20% - Accent4 4 2 2 7" xfId="4504"/>
    <cellStyle name="20% - Accent4 4 2 2 7 2" xfId="9967"/>
    <cellStyle name="20% - Accent4 4 2 2 8" xfId="5143"/>
    <cellStyle name="20% - Accent4 4 2 2 8 2" xfId="10606"/>
    <cellStyle name="20% - Accent4 4 2 2 9" xfId="6001"/>
    <cellStyle name="20% - Accent4 4 2 3" xfId="960"/>
    <cellStyle name="20% - Accent4 4 2 3 2" xfId="1948"/>
    <cellStyle name="20% - Accent4 4 2 3 2 2" xfId="7411"/>
    <cellStyle name="20% - Accent4 4 2 3 3" xfId="2529"/>
    <cellStyle name="20% - Accent4 4 2 3 3 2" xfId="7992"/>
    <cellStyle name="20% - Accent4 4 2 3 4" xfId="3125"/>
    <cellStyle name="20% - Accent4 4 2 3 4 2" xfId="8588"/>
    <cellStyle name="20% - Accent4 4 2 3 5" xfId="3735"/>
    <cellStyle name="20% - Accent4 4 2 3 5 2" xfId="9198"/>
    <cellStyle name="20% - Accent4 4 2 3 6" xfId="4359"/>
    <cellStyle name="20% - Accent4 4 2 3 6 2" xfId="9822"/>
    <cellStyle name="20% - Accent4 4 2 3 7" xfId="4998"/>
    <cellStyle name="20% - Accent4 4 2 3 7 2" xfId="10461"/>
    <cellStyle name="20% - Accent4 4 2 3 8" xfId="6423"/>
    <cellStyle name="20% - Accent4 4 2 4" xfId="696"/>
    <cellStyle name="20% - Accent4 4 2 4 2" xfId="1686"/>
    <cellStyle name="20% - Accent4 4 2 4 2 2" xfId="7149"/>
    <cellStyle name="20% - Accent4 4 2 4 3" xfId="6161"/>
    <cellStyle name="20% - Accent4 4 2 5" xfId="1381"/>
    <cellStyle name="20% - Accent4 4 2 5 2" xfId="6844"/>
    <cellStyle name="20% - Accent4 4 2 6" xfId="2267"/>
    <cellStyle name="20% - Accent4 4 2 6 2" xfId="7730"/>
    <cellStyle name="20% - Accent4 4 2 7" xfId="2863"/>
    <cellStyle name="20% - Accent4 4 2 7 2" xfId="8326"/>
    <cellStyle name="20% - Accent4 4 2 8" xfId="3473"/>
    <cellStyle name="20% - Accent4 4 2 8 2" xfId="8936"/>
    <cellStyle name="20% - Accent4 4 2 9" xfId="4097"/>
    <cellStyle name="20% - Accent4 4 2 9 2" xfId="9560"/>
    <cellStyle name="20% - Accent4 4 3" xfId="240"/>
    <cellStyle name="20% - Accent4 4 3 2" xfId="858"/>
    <cellStyle name="20% - Accent4 4 3 2 2" xfId="1846"/>
    <cellStyle name="20% - Accent4 4 3 2 2 2" xfId="7309"/>
    <cellStyle name="20% - Accent4 4 3 2 3" xfId="6321"/>
    <cellStyle name="20% - Accent4 4 3 3" xfId="1279"/>
    <cellStyle name="20% - Accent4 4 3 3 2" xfId="6742"/>
    <cellStyle name="20% - Accent4 4 3 4" xfId="2427"/>
    <cellStyle name="20% - Accent4 4 3 4 2" xfId="7890"/>
    <cellStyle name="20% - Accent4 4 3 5" xfId="3023"/>
    <cellStyle name="20% - Accent4 4 3 5 2" xfId="8486"/>
    <cellStyle name="20% - Accent4 4 3 6" xfId="3633"/>
    <cellStyle name="20% - Accent4 4 3 6 2" xfId="9096"/>
    <cellStyle name="20% - Accent4 4 3 7" xfId="4257"/>
    <cellStyle name="20% - Accent4 4 3 7 2" xfId="9720"/>
    <cellStyle name="20% - Accent4 4 3 8" xfId="4896"/>
    <cellStyle name="20% - Accent4 4 3 8 2" xfId="10359"/>
    <cellStyle name="20% - Accent4 4 3 9" xfId="5754"/>
    <cellStyle name="20% - Accent4 4 4" xfId="434"/>
    <cellStyle name="20% - Accent4 4 4 2" xfId="1003"/>
    <cellStyle name="20% - Accent4 4 4 2 2" xfId="1991"/>
    <cellStyle name="20% - Accent4 4 4 2 2 2" xfId="7454"/>
    <cellStyle name="20% - Accent4 4 4 2 3" xfId="6466"/>
    <cellStyle name="20% - Accent4 4 4 3" xfId="1424"/>
    <cellStyle name="20% - Accent4 4 4 3 2" xfId="6887"/>
    <cellStyle name="20% - Accent4 4 4 4" xfId="2572"/>
    <cellStyle name="20% - Accent4 4 4 4 2" xfId="8035"/>
    <cellStyle name="20% - Accent4 4 4 5" xfId="3168"/>
    <cellStyle name="20% - Accent4 4 4 5 2" xfId="8631"/>
    <cellStyle name="20% - Accent4 4 4 6" xfId="3778"/>
    <cellStyle name="20% - Accent4 4 4 6 2" xfId="9241"/>
    <cellStyle name="20% - Accent4 4 4 7" xfId="4402"/>
    <cellStyle name="20% - Accent4 4 4 7 2" xfId="9865"/>
    <cellStyle name="20% - Accent4 4 4 8" xfId="5041"/>
    <cellStyle name="20% - Accent4 4 4 8 2" xfId="10504"/>
    <cellStyle name="20% - Accent4 4 4 9" xfId="5899"/>
    <cellStyle name="20% - Accent4 4 5" xfId="815"/>
    <cellStyle name="20% - Accent4 4 5 2" xfId="1803"/>
    <cellStyle name="20% - Accent4 4 5 2 2" xfId="7266"/>
    <cellStyle name="20% - Accent4 4 5 3" xfId="2384"/>
    <cellStyle name="20% - Accent4 4 5 3 2" xfId="7847"/>
    <cellStyle name="20% - Accent4 4 5 4" xfId="2980"/>
    <cellStyle name="20% - Accent4 4 5 4 2" xfId="8443"/>
    <cellStyle name="20% - Accent4 4 5 5" xfId="3590"/>
    <cellStyle name="20% - Accent4 4 5 5 2" xfId="9053"/>
    <cellStyle name="20% - Accent4 4 5 6" xfId="4214"/>
    <cellStyle name="20% - Accent4 4 5 6 2" xfId="9677"/>
    <cellStyle name="20% - Accent4 4 5 7" xfId="4853"/>
    <cellStyle name="20% - Accent4 4 5 7 2" xfId="10316"/>
    <cellStyle name="20% - Accent4 4 5 8" xfId="6278"/>
    <cellStyle name="20% - Accent4 4 6" xfId="594"/>
    <cellStyle name="20% - Accent4 4 6 2" xfId="1584"/>
    <cellStyle name="20% - Accent4 4 6 2 2" xfId="7047"/>
    <cellStyle name="20% - Accent4 4 6 3" xfId="6059"/>
    <cellStyle name="20% - Accent4 4 7" xfId="1236"/>
    <cellStyle name="20% - Accent4 4 7 2" xfId="6699"/>
    <cellStyle name="20% - Accent4 4 8" xfId="2165"/>
    <cellStyle name="20% - Accent4 4 8 2" xfId="7628"/>
    <cellStyle name="20% - Accent4 4 9" xfId="2761"/>
    <cellStyle name="20% - Accent4 4 9 2" xfId="8224"/>
    <cellStyle name="20% - Accent4 5" xfId="551"/>
    <cellStyle name="20% - Accent4 5 10" xfId="5399"/>
    <cellStyle name="20% - Accent4 5 11" xfId="6016"/>
    <cellStyle name="20% - Accent4 5 2" xfId="1120"/>
    <cellStyle name="20% - Accent4 5 2 2" xfId="2108"/>
    <cellStyle name="20% - Accent4 5 2 2 2" xfId="7571"/>
    <cellStyle name="20% - Accent4 5 2 3" xfId="2689"/>
    <cellStyle name="20% - Accent4 5 2 3 2" xfId="8152"/>
    <cellStyle name="20% - Accent4 5 2 4" xfId="3285"/>
    <cellStyle name="20% - Accent4 5 2 4 2" xfId="8748"/>
    <cellStyle name="20% - Accent4 5 2 5" xfId="3895"/>
    <cellStyle name="20% - Accent4 5 2 5 2" xfId="9358"/>
    <cellStyle name="20% - Accent4 5 2 6" xfId="4519"/>
    <cellStyle name="20% - Accent4 5 2 6 2" xfId="9982"/>
    <cellStyle name="20% - Accent4 5 2 7" xfId="5158"/>
    <cellStyle name="20% - Accent4 5 2 7 2" xfId="10621"/>
    <cellStyle name="20% - Accent4 5 2 8" xfId="6583"/>
    <cellStyle name="20% - Accent4 5 3" xfId="711"/>
    <cellStyle name="20% - Accent4 5 3 2" xfId="1701"/>
    <cellStyle name="20% - Accent4 5 3 2 2" xfId="7164"/>
    <cellStyle name="20% - Accent4 5 3 3" xfId="6176"/>
    <cellStyle name="20% - Accent4 5 4" xfId="1541"/>
    <cellStyle name="20% - Accent4 5 4 2" xfId="7004"/>
    <cellStyle name="20% - Accent4 5 5" xfId="2282"/>
    <cellStyle name="20% - Accent4 5 5 2" xfId="7745"/>
    <cellStyle name="20% - Accent4 5 6" xfId="2878"/>
    <cellStyle name="20% - Accent4 5 6 2" xfId="8341"/>
    <cellStyle name="20% - Accent4 5 7" xfId="3488"/>
    <cellStyle name="20% - Accent4 5 7 2" xfId="8951"/>
    <cellStyle name="20% - Accent4 5 8" xfId="4112"/>
    <cellStyle name="20% - Accent4 5 8 2" xfId="9575"/>
    <cellStyle name="20% - Accent4 5 9" xfId="4751"/>
    <cellStyle name="20% - Accent4 5 9 2" xfId="10214"/>
    <cellStyle name="20% - Accent4 6" xfId="1134"/>
    <cellStyle name="20% - Accent4 6 2" xfId="2122"/>
    <cellStyle name="20% - Accent4 6 2 2" xfId="7585"/>
    <cellStyle name="20% - Accent4 6 3" xfId="2703"/>
    <cellStyle name="20% - Accent4 6 3 2" xfId="8166"/>
    <cellStyle name="20% - Accent4 6 4" xfId="3299"/>
    <cellStyle name="20% - Accent4 6 4 2" xfId="8762"/>
    <cellStyle name="20% - Accent4 6 5" xfId="3909"/>
    <cellStyle name="20% - Accent4 6 5 2" xfId="9372"/>
    <cellStyle name="20% - Accent4 6 6" xfId="4533"/>
    <cellStyle name="20% - Accent4 6 6 2" xfId="9996"/>
    <cellStyle name="20% - Accent4 6 7" xfId="5172"/>
    <cellStyle name="20% - Accent4 6 7 2" xfId="10635"/>
    <cellStyle name="20% - Accent4 6 8" xfId="5415"/>
    <cellStyle name="20% - Accent4 6 9" xfId="6597"/>
    <cellStyle name="20% - Accent4 7" xfId="2718"/>
    <cellStyle name="20% - Accent4 7 2" xfId="3314"/>
    <cellStyle name="20% - Accent4 7 2 2" xfId="8777"/>
    <cellStyle name="20% - Accent4 7 3" xfId="3924"/>
    <cellStyle name="20% - Accent4 7 3 2" xfId="9387"/>
    <cellStyle name="20% - Accent4 7 4" xfId="4548"/>
    <cellStyle name="20% - Accent4 7 4 2" xfId="10011"/>
    <cellStyle name="20% - Accent4 7 5" xfId="5187"/>
    <cellStyle name="20% - Accent4 7 5 2" xfId="10650"/>
    <cellStyle name="20% - Accent4 7 6" xfId="5431"/>
    <cellStyle name="20% - Accent4 7 7" xfId="8181"/>
    <cellStyle name="20% - Accent4 8" xfId="3328"/>
    <cellStyle name="20% - Accent4 8 2" xfId="3938"/>
    <cellStyle name="20% - Accent4 8 2 2" xfId="9401"/>
    <cellStyle name="20% - Accent4 8 3" xfId="4562"/>
    <cellStyle name="20% - Accent4 8 3 2" xfId="10025"/>
    <cellStyle name="20% - Accent4 8 4" xfId="5201"/>
    <cellStyle name="20% - Accent4 8 4 2" xfId="10664"/>
    <cellStyle name="20% - Accent4 8 5" xfId="5446"/>
    <cellStyle name="20% - Accent4 8 6" xfId="8791"/>
    <cellStyle name="20% - Accent4 9" xfId="3952"/>
    <cellStyle name="20% - Accent4 9 2" xfId="4576"/>
    <cellStyle name="20% - Accent4 9 2 2" xfId="10039"/>
    <cellStyle name="20% - Accent4 9 3" xfId="5215"/>
    <cellStyle name="20% - Accent4 9 3 2" xfId="10678"/>
    <cellStyle name="20% - Accent4 9 4" xfId="5464"/>
    <cellStyle name="20% - Accent4 9 5" xfId="9415"/>
    <cellStyle name="20% - Accent5" xfId="5330" builtinId="46" customBuiltin="1"/>
    <cellStyle name="20% - Accent5 10" xfId="4593"/>
    <cellStyle name="20% - Accent5 10 2" xfId="5232"/>
    <cellStyle name="20% - Accent5 10 2 2" xfId="10695"/>
    <cellStyle name="20% - Accent5 10 3" xfId="5484"/>
    <cellStyle name="20% - Accent5 10 4" xfId="10056"/>
    <cellStyle name="20% - Accent5 11" xfId="5289"/>
    <cellStyle name="20% - Accent5 11 2" xfId="5500"/>
    <cellStyle name="20% - Accent5 12" xfId="5514"/>
    <cellStyle name="20% - Accent5 13" xfId="5528"/>
    <cellStyle name="20% - Accent5 14" xfId="5543"/>
    <cellStyle name="20% - Accent5 15" xfId="5558"/>
    <cellStyle name="20% - Accent5 16" xfId="5574"/>
    <cellStyle name="20% - Accent5 17" xfId="5591"/>
    <cellStyle name="20% - Accent5 2" xfId="23"/>
    <cellStyle name="20% - Accent5 2 10" xfId="2139"/>
    <cellStyle name="20% - Accent5 2 10 2" xfId="7602"/>
    <cellStyle name="20% - Accent5 2 11" xfId="2735"/>
    <cellStyle name="20% - Accent5 2 11 2" xfId="8198"/>
    <cellStyle name="20% - Accent5 2 12" xfId="3345"/>
    <cellStyle name="20% - Accent5 2 12 2" xfId="8808"/>
    <cellStyle name="20% - Accent5 2 13" xfId="3969"/>
    <cellStyle name="20% - Accent5 2 13 2" xfId="9432"/>
    <cellStyle name="20% - Accent5 2 14" xfId="4608"/>
    <cellStyle name="20% - Accent5 2 14 2" xfId="10071"/>
    <cellStyle name="20% - Accent5 2 15" xfId="5355"/>
    <cellStyle name="20% - Accent5 2 2" xfId="109"/>
    <cellStyle name="20% - Accent5 2 2 10" xfId="4012"/>
    <cellStyle name="20% - Accent5 2 2 10 2" xfId="9475"/>
    <cellStyle name="20% - Accent5 2 2 11" xfId="4651"/>
    <cellStyle name="20% - Accent5 2 2 11 2" xfId="10114"/>
    <cellStyle name="20% - Accent5 2 2 12" xfId="5626"/>
    <cellStyle name="20% - Accent5 2 2 2" xfId="305"/>
    <cellStyle name="20% - Accent5 2 2 2 2" xfId="875"/>
    <cellStyle name="20% - Accent5 2 2 2 2 2" xfId="1863"/>
    <cellStyle name="20% - Accent5 2 2 2 2 2 2" xfId="7326"/>
    <cellStyle name="20% - Accent5 2 2 2 2 3" xfId="6338"/>
    <cellStyle name="20% - Accent5 2 2 2 3" xfId="1296"/>
    <cellStyle name="20% - Accent5 2 2 2 3 2" xfId="6759"/>
    <cellStyle name="20% - Accent5 2 2 2 4" xfId="2444"/>
    <cellStyle name="20% - Accent5 2 2 2 4 2" xfId="7907"/>
    <cellStyle name="20% - Accent5 2 2 2 5" xfId="3040"/>
    <cellStyle name="20% - Accent5 2 2 2 5 2" xfId="8503"/>
    <cellStyle name="20% - Accent5 2 2 2 6" xfId="3650"/>
    <cellStyle name="20% - Accent5 2 2 2 6 2" xfId="9113"/>
    <cellStyle name="20% - Accent5 2 2 2 7" xfId="4274"/>
    <cellStyle name="20% - Accent5 2 2 2 7 2" xfId="9737"/>
    <cellStyle name="20% - Accent5 2 2 2 8" xfId="4913"/>
    <cellStyle name="20% - Accent5 2 2 2 8 2" xfId="10376"/>
    <cellStyle name="20% - Accent5 2 2 2 9" xfId="5771"/>
    <cellStyle name="20% - Accent5 2 2 3" xfId="451"/>
    <cellStyle name="20% - Accent5 2 2 3 2" xfId="1020"/>
    <cellStyle name="20% - Accent5 2 2 3 2 2" xfId="2008"/>
    <cellStyle name="20% - Accent5 2 2 3 2 2 2" xfId="7471"/>
    <cellStyle name="20% - Accent5 2 2 3 2 3" xfId="6483"/>
    <cellStyle name="20% - Accent5 2 2 3 3" xfId="1441"/>
    <cellStyle name="20% - Accent5 2 2 3 3 2" xfId="6904"/>
    <cellStyle name="20% - Accent5 2 2 3 4" xfId="2589"/>
    <cellStyle name="20% - Accent5 2 2 3 4 2" xfId="8052"/>
    <cellStyle name="20% - Accent5 2 2 3 5" xfId="3185"/>
    <cellStyle name="20% - Accent5 2 2 3 5 2" xfId="8648"/>
    <cellStyle name="20% - Accent5 2 2 3 6" xfId="3795"/>
    <cellStyle name="20% - Accent5 2 2 3 6 2" xfId="9258"/>
    <cellStyle name="20% - Accent5 2 2 3 7" xfId="4419"/>
    <cellStyle name="20% - Accent5 2 2 3 7 2" xfId="9882"/>
    <cellStyle name="20% - Accent5 2 2 3 8" xfId="5058"/>
    <cellStyle name="20% - Accent5 2 2 3 8 2" xfId="10521"/>
    <cellStyle name="20% - Accent5 2 2 3 9" xfId="5916"/>
    <cellStyle name="20% - Accent5 2 2 4" xfId="730"/>
    <cellStyle name="20% - Accent5 2 2 4 2" xfId="1718"/>
    <cellStyle name="20% - Accent5 2 2 4 2 2" xfId="7181"/>
    <cellStyle name="20% - Accent5 2 2 4 3" xfId="2299"/>
    <cellStyle name="20% - Accent5 2 2 4 3 2" xfId="7762"/>
    <cellStyle name="20% - Accent5 2 2 4 4" xfId="2895"/>
    <cellStyle name="20% - Accent5 2 2 4 4 2" xfId="8358"/>
    <cellStyle name="20% - Accent5 2 2 4 5" xfId="3505"/>
    <cellStyle name="20% - Accent5 2 2 4 5 2" xfId="8968"/>
    <cellStyle name="20% - Accent5 2 2 4 6" xfId="4129"/>
    <cellStyle name="20% - Accent5 2 2 4 6 2" xfId="9592"/>
    <cellStyle name="20% - Accent5 2 2 4 7" xfId="4768"/>
    <cellStyle name="20% - Accent5 2 2 4 7 2" xfId="10231"/>
    <cellStyle name="20% - Accent5 2 2 4 8" xfId="6193"/>
    <cellStyle name="20% - Accent5 2 2 5" xfId="611"/>
    <cellStyle name="20% - Accent5 2 2 5 2" xfId="1601"/>
    <cellStyle name="20% - Accent5 2 2 5 2 2" xfId="7064"/>
    <cellStyle name="20% - Accent5 2 2 5 3" xfId="6076"/>
    <cellStyle name="20% - Accent5 2 2 6" xfId="1151"/>
    <cellStyle name="20% - Accent5 2 2 6 2" xfId="6614"/>
    <cellStyle name="20% - Accent5 2 2 7" xfId="2182"/>
    <cellStyle name="20% - Accent5 2 2 7 2" xfId="7645"/>
    <cellStyle name="20% - Accent5 2 2 8" xfId="2778"/>
    <cellStyle name="20% - Accent5 2 2 8 2" xfId="8241"/>
    <cellStyle name="20% - Accent5 2 2 9" xfId="3388"/>
    <cellStyle name="20% - Accent5 2 2 9 2" xfId="8851"/>
    <cellStyle name="20% - Accent5 2 3" xfId="127"/>
    <cellStyle name="20% - Accent5 2 3 10" xfId="4027"/>
    <cellStyle name="20% - Accent5 2 3 10 2" xfId="9490"/>
    <cellStyle name="20% - Accent5 2 3 11" xfId="4666"/>
    <cellStyle name="20% - Accent5 2 3 11 2" xfId="10129"/>
    <cellStyle name="20% - Accent5 2 3 12" xfId="5641"/>
    <cellStyle name="20% - Accent5 2 3 2" xfId="320"/>
    <cellStyle name="20% - Accent5 2 3 2 2" xfId="890"/>
    <cellStyle name="20% - Accent5 2 3 2 2 2" xfId="1878"/>
    <cellStyle name="20% - Accent5 2 3 2 2 2 2" xfId="7341"/>
    <cellStyle name="20% - Accent5 2 3 2 2 3" xfId="6353"/>
    <cellStyle name="20% - Accent5 2 3 2 3" xfId="1311"/>
    <cellStyle name="20% - Accent5 2 3 2 3 2" xfId="6774"/>
    <cellStyle name="20% - Accent5 2 3 2 4" xfId="2459"/>
    <cellStyle name="20% - Accent5 2 3 2 4 2" xfId="7922"/>
    <cellStyle name="20% - Accent5 2 3 2 5" xfId="3055"/>
    <cellStyle name="20% - Accent5 2 3 2 5 2" xfId="8518"/>
    <cellStyle name="20% - Accent5 2 3 2 6" xfId="3665"/>
    <cellStyle name="20% - Accent5 2 3 2 6 2" xfId="9128"/>
    <cellStyle name="20% - Accent5 2 3 2 7" xfId="4289"/>
    <cellStyle name="20% - Accent5 2 3 2 7 2" xfId="9752"/>
    <cellStyle name="20% - Accent5 2 3 2 8" xfId="4928"/>
    <cellStyle name="20% - Accent5 2 3 2 8 2" xfId="10391"/>
    <cellStyle name="20% - Accent5 2 3 2 9" xfId="5786"/>
    <cellStyle name="20% - Accent5 2 3 3" xfId="466"/>
    <cellStyle name="20% - Accent5 2 3 3 2" xfId="1035"/>
    <cellStyle name="20% - Accent5 2 3 3 2 2" xfId="2023"/>
    <cellStyle name="20% - Accent5 2 3 3 2 2 2" xfId="7486"/>
    <cellStyle name="20% - Accent5 2 3 3 2 3" xfId="6498"/>
    <cellStyle name="20% - Accent5 2 3 3 3" xfId="1456"/>
    <cellStyle name="20% - Accent5 2 3 3 3 2" xfId="6919"/>
    <cellStyle name="20% - Accent5 2 3 3 4" xfId="2604"/>
    <cellStyle name="20% - Accent5 2 3 3 4 2" xfId="8067"/>
    <cellStyle name="20% - Accent5 2 3 3 5" xfId="3200"/>
    <cellStyle name="20% - Accent5 2 3 3 5 2" xfId="8663"/>
    <cellStyle name="20% - Accent5 2 3 3 6" xfId="3810"/>
    <cellStyle name="20% - Accent5 2 3 3 6 2" xfId="9273"/>
    <cellStyle name="20% - Accent5 2 3 3 7" xfId="4434"/>
    <cellStyle name="20% - Accent5 2 3 3 7 2" xfId="9897"/>
    <cellStyle name="20% - Accent5 2 3 3 8" xfId="5073"/>
    <cellStyle name="20% - Accent5 2 3 3 8 2" xfId="10536"/>
    <cellStyle name="20% - Accent5 2 3 3 9" xfId="5931"/>
    <cellStyle name="20% - Accent5 2 3 4" xfId="745"/>
    <cellStyle name="20% - Accent5 2 3 4 2" xfId="1733"/>
    <cellStyle name="20% - Accent5 2 3 4 2 2" xfId="7196"/>
    <cellStyle name="20% - Accent5 2 3 4 3" xfId="2314"/>
    <cellStyle name="20% - Accent5 2 3 4 3 2" xfId="7777"/>
    <cellStyle name="20% - Accent5 2 3 4 4" xfId="2910"/>
    <cellStyle name="20% - Accent5 2 3 4 4 2" xfId="8373"/>
    <cellStyle name="20% - Accent5 2 3 4 5" xfId="3520"/>
    <cellStyle name="20% - Accent5 2 3 4 5 2" xfId="8983"/>
    <cellStyle name="20% - Accent5 2 3 4 6" xfId="4144"/>
    <cellStyle name="20% - Accent5 2 3 4 6 2" xfId="9607"/>
    <cellStyle name="20% - Accent5 2 3 4 7" xfId="4783"/>
    <cellStyle name="20% - Accent5 2 3 4 7 2" xfId="10246"/>
    <cellStyle name="20% - Accent5 2 3 4 8" xfId="6208"/>
    <cellStyle name="20% - Accent5 2 3 5" xfId="626"/>
    <cellStyle name="20% - Accent5 2 3 5 2" xfId="1616"/>
    <cellStyle name="20% - Accent5 2 3 5 2 2" xfId="7079"/>
    <cellStyle name="20% - Accent5 2 3 5 3" xfId="6091"/>
    <cellStyle name="20% - Accent5 2 3 6" xfId="1166"/>
    <cellStyle name="20% - Accent5 2 3 6 2" xfId="6629"/>
    <cellStyle name="20% - Accent5 2 3 7" xfId="2197"/>
    <cellStyle name="20% - Accent5 2 3 7 2" xfId="7660"/>
    <cellStyle name="20% - Accent5 2 3 8" xfId="2793"/>
    <cellStyle name="20% - Accent5 2 3 8 2" xfId="8256"/>
    <cellStyle name="20% - Accent5 2 3 9" xfId="3403"/>
    <cellStyle name="20% - Accent5 2 3 9 2" xfId="8866"/>
    <cellStyle name="20% - Accent5 2 4" xfId="142"/>
    <cellStyle name="20% - Accent5 2 4 10" xfId="4042"/>
    <cellStyle name="20% - Accent5 2 4 10 2" xfId="9505"/>
    <cellStyle name="20% - Accent5 2 4 11" xfId="4681"/>
    <cellStyle name="20% - Accent5 2 4 11 2" xfId="10144"/>
    <cellStyle name="20% - Accent5 2 4 12" xfId="5656"/>
    <cellStyle name="20% - Accent5 2 4 2" xfId="336"/>
    <cellStyle name="20% - Accent5 2 4 2 2" xfId="905"/>
    <cellStyle name="20% - Accent5 2 4 2 2 2" xfId="1893"/>
    <cellStyle name="20% - Accent5 2 4 2 2 2 2" xfId="7356"/>
    <cellStyle name="20% - Accent5 2 4 2 2 3" xfId="6368"/>
    <cellStyle name="20% - Accent5 2 4 2 3" xfId="1326"/>
    <cellStyle name="20% - Accent5 2 4 2 3 2" xfId="6789"/>
    <cellStyle name="20% - Accent5 2 4 2 4" xfId="2474"/>
    <cellStyle name="20% - Accent5 2 4 2 4 2" xfId="7937"/>
    <cellStyle name="20% - Accent5 2 4 2 5" xfId="3070"/>
    <cellStyle name="20% - Accent5 2 4 2 5 2" xfId="8533"/>
    <cellStyle name="20% - Accent5 2 4 2 6" xfId="3680"/>
    <cellStyle name="20% - Accent5 2 4 2 6 2" xfId="9143"/>
    <cellStyle name="20% - Accent5 2 4 2 7" xfId="4304"/>
    <cellStyle name="20% - Accent5 2 4 2 7 2" xfId="9767"/>
    <cellStyle name="20% - Accent5 2 4 2 8" xfId="4943"/>
    <cellStyle name="20% - Accent5 2 4 2 8 2" xfId="10406"/>
    <cellStyle name="20% - Accent5 2 4 2 9" xfId="5801"/>
    <cellStyle name="20% - Accent5 2 4 3" xfId="481"/>
    <cellStyle name="20% - Accent5 2 4 3 2" xfId="1050"/>
    <cellStyle name="20% - Accent5 2 4 3 2 2" xfId="2038"/>
    <cellStyle name="20% - Accent5 2 4 3 2 2 2" xfId="7501"/>
    <cellStyle name="20% - Accent5 2 4 3 2 3" xfId="6513"/>
    <cellStyle name="20% - Accent5 2 4 3 3" xfId="1471"/>
    <cellStyle name="20% - Accent5 2 4 3 3 2" xfId="6934"/>
    <cellStyle name="20% - Accent5 2 4 3 4" xfId="2619"/>
    <cellStyle name="20% - Accent5 2 4 3 4 2" xfId="8082"/>
    <cellStyle name="20% - Accent5 2 4 3 5" xfId="3215"/>
    <cellStyle name="20% - Accent5 2 4 3 5 2" xfId="8678"/>
    <cellStyle name="20% - Accent5 2 4 3 6" xfId="3825"/>
    <cellStyle name="20% - Accent5 2 4 3 6 2" xfId="9288"/>
    <cellStyle name="20% - Accent5 2 4 3 7" xfId="4449"/>
    <cellStyle name="20% - Accent5 2 4 3 7 2" xfId="9912"/>
    <cellStyle name="20% - Accent5 2 4 3 8" xfId="5088"/>
    <cellStyle name="20% - Accent5 2 4 3 8 2" xfId="10551"/>
    <cellStyle name="20% - Accent5 2 4 3 9" xfId="5946"/>
    <cellStyle name="20% - Accent5 2 4 4" xfId="760"/>
    <cellStyle name="20% - Accent5 2 4 4 2" xfId="1748"/>
    <cellStyle name="20% - Accent5 2 4 4 2 2" xfId="7211"/>
    <cellStyle name="20% - Accent5 2 4 4 3" xfId="2329"/>
    <cellStyle name="20% - Accent5 2 4 4 3 2" xfId="7792"/>
    <cellStyle name="20% - Accent5 2 4 4 4" xfId="2925"/>
    <cellStyle name="20% - Accent5 2 4 4 4 2" xfId="8388"/>
    <cellStyle name="20% - Accent5 2 4 4 5" xfId="3535"/>
    <cellStyle name="20% - Accent5 2 4 4 5 2" xfId="8998"/>
    <cellStyle name="20% - Accent5 2 4 4 6" xfId="4159"/>
    <cellStyle name="20% - Accent5 2 4 4 6 2" xfId="9622"/>
    <cellStyle name="20% - Accent5 2 4 4 7" xfId="4798"/>
    <cellStyle name="20% - Accent5 2 4 4 7 2" xfId="10261"/>
    <cellStyle name="20% - Accent5 2 4 4 8" xfId="6223"/>
    <cellStyle name="20% - Accent5 2 4 5" xfId="641"/>
    <cellStyle name="20% - Accent5 2 4 5 2" xfId="1631"/>
    <cellStyle name="20% - Accent5 2 4 5 2 2" xfId="7094"/>
    <cellStyle name="20% - Accent5 2 4 5 3" xfId="6106"/>
    <cellStyle name="20% - Accent5 2 4 6" xfId="1181"/>
    <cellStyle name="20% - Accent5 2 4 6 2" xfId="6644"/>
    <cellStyle name="20% - Accent5 2 4 7" xfId="2212"/>
    <cellStyle name="20% - Accent5 2 4 7 2" xfId="7675"/>
    <cellStyle name="20% - Accent5 2 4 8" xfId="2808"/>
    <cellStyle name="20% - Accent5 2 4 8 2" xfId="8271"/>
    <cellStyle name="20% - Accent5 2 4 9" xfId="3418"/>
    <cellStyle name="20% - Accent5 2 4 9 2" xfId="8881"/>
    <cellStyle name="20% - Accent5 2 5" xfId="171"/>
    <cellStyle name="20% - Accent5 2 5 10" xfId="4071"/>
    <cellStyle name="20% - Accent5 2 5 10 2" xfId="9534"/>
    <cellStyle name="20% - Accent5 2 5 11" xfId="4710"/>
    <cellStyle name="20% - Accent5 2 5 11 2" xfId="10173"/>
    <cellStyle name="20% - Accent5 2 5 12" xfId="5685"/>
    <cellStyle name="20% - Accent5 2 5 2" xfId="365"/>
    <cellStyle name="20% - Accent5 2 5 2 2" xfId="934"/>
    <cellStyle name="20% - Accent5 2 5 2 2 2" xfId="1922"/>
    <cellStyle name="20% - Accent5 2 5 2 2 2 2" xfId="7385"/>
    <cellStyle name="20% - Accent5 2 5 2 2 3" xfId="6397"/>
    <cellStyle name="20% - Accent5 2 5 2 3" xfId="1355"/>
    <cellStyle name="20% - Accent5 2 5 2 3 2" xfId="6818"/>
    <cellStyle name="20% - Accent5 2 5 2 4" xfId="2503"/>
    <cellStyle name="20% - Accent5 2 5 2 4 2" xfId="7966"/>
    <cellStyle name="20% - Accent5 2 5 2 5" xfId="3099"/>
    <cellStyle name="20% - Accent5 2 5 2 5 2" xfId="8562"/>
    <cellStyle name="20% - Accent5 2 5 2 6" xfId="3709"/>
    <cellStyle name="20% - Accent5 2 5 2 6 2" xfId="9172"/>
    <cellStyle name="20% - Accent5 2 5 2 7" xfId="4333"/>
    <cellStyle name="20% - Accent5 2 5 2 7 2" xfId="9796"/>
    <cellStyle name="20% - Accent5 2 5 2 8" xfId="4972"/>
    <cellStyle name="20% - Accent5 2 5 2 8 2" xfId="10435"/>
    <cellStyle name="20% - Accent5 2 5 2 9" xfId="5830"/>
    <cellStyle name="20% - Accent5 2 5 3" xfId="510"/>
    <cellStyle name="20% - Accent5 2 5 3 2" xfId="1079"/>
    <cellStyle name="20% - Accent5 2 5 3 2 2" xfId="2067"/>
    <cellStyle name="20% - Accent5 2 5 3 2 2 2" xfId="7530"/>
    <cellStyle name="20% - Accent5 2 5 3 2 3" xfId="6542"/>
    <cellStyle name="20% - Accent5 2 5 3 3" xfId="1500"/>
    <cellStyle name="20% - Accent5 2 5 3 3 2" xfId="6963"/>
    <cellStyle name="20% - Accent5 2 5 3 4" xfId="2648"/>
    <cellStyle name="20% - Accent5 2 5 3 4 2" xfId="8111"/>
    <cellStyle name="20% - Accent5 2 5 3 5" xfId="3244"/>
    <cellStyle name="20% - Accent5 2 5 3 5 2" xfId="8707"/>
    <cellStyle name="20% - Accent5 2 5 3 6" xfId="3854"/>
    <cellStyle name="20% - Accent5 2 5 3 6 2" xfId="9317"/>
    <cellStyle name="20% - Accent5 2 5 3 7" xfId="4478"/>
    <cellStyle name="20% - Accent5 2 5 3 7 2" xfId="9941"/>
    <cellStyle name="20% - Accent5 2 5 3 8" xfId="5117"/>
    <cellStyle name="20% - Accent5 2 5 3 8 2" xfId="10580"/>
    <cellStyle name="20% - Accent5 2 5 3 9" xfId="5975"/>
    <cellStyle name="20% - Accent5 2 5 4" xfId="789"/>
    <cellStyle name="20% - Accent5 2 5 4 2" xfId="1777"/>
    <cellStyle name="20% - Accent5 2 5 4 2 2" xfId="7240"/>
    <cellStyle name="20% - Accent5 2 5 4 3" xfId="2358"/>
    <cellStyle name="20% - Accent5 2 5 4 3 2" xfId="7821"/>
    <cellStyle name="20% - Accent5 2 5 4 4" xfId="2954"/>
    <cellStyle name="20% - Accent5 2 5 4 4 2" xfId="8417"/>
    <cellStyle name="20% - Accent5 2 5 4 5" xfId="3564"/>
    <cellStyle name="20% - Accent5 2 5 4 5 2" xfId="9027"/>
    <cellStyle name="20% - Accent5 2 5 4 6" xfId="4188"/>
    <cellStyle name="20% - Accent5 2 5 4 6 2" xfId="9651"/>
    <cellStyle name="20% - Accent5 2 5 4 7" xfId="4827"/>
    <cellStyle name="20% - Accent5 2 5 4 7 2" xfId="10290"/>
    <cellStyle name="20% - Accent5 2 5 4 8" xfId="6252"/>
    <cellStyle name="20% - Accent5 2 5 5" xfId="670"/>
    <cellStyle name="20% - Accent5 2 5 5 2" xfId="1660"/>
    <cellStyle name="20% - Accent5 2 5 5 2 2" xfId="7123"/>
    <cellStyle name="20% - Accent5 2 5 5 3" xfId="6135"/>
    <cellStyle name="20% - Accent5 2 5 6" xfId="1210"/>
    <cellStyle name="20% - Accent5 2 5 6 2" xfId="6673"/>
    <cellStyle name="20% - Accent5 2 5 7" xfId="2241"/>
    <cellStyle name="20% - Accent5 2 5 7 2" xfId="7704"/>
    <cellStyle name="20% - Accent5 2 5 8" xfId="2837"/>
    <cellStyle name="20% - Accent5 2 5 8 2" xfId="8300"/>
    <cellStyle name="20% - Accent5 2 5 9" xfId="3447"/>
    <cellStyle name="20% - Accent5 2 5 9 2" xfId="8910"/>
    <cellStyle name="20% - Accent5 2 6" xfId="251"/>
    <cellStyle name="20% - Accent5 2 7" xfId="214"/>
    <cellStyle name="20% - Accent5 2 7 2" xfId="832"/>
    <cellStyle name="20% - Accent5 2 7 2 2" xfId="1820"/>
    <cellStyle name="20% - Accent5 2 7 2 2 2" xfId="7283"/>
    <cellStyle name="20% - Accent5 2 7 2 3" xfId="6295"/>
    <cellStyle name="20% - Accent5 2 7 3" xfId="1253"/>
    <cellStyle name="20% - Accent5 2 7 3 2" xfId="6716"/>
    <cellStyle name="20% - Accent5 2 7 4" xfId="2401"/>
    <cellStyle name="20% - Accent5 2 7 4 2" xfId="7864"/>
    <cellStyle name="20% - Accent5 2 7 5" xfId="2997"/>
    <cellStyle name="20% - Accent5 2 7 5 2" xfId="8460"/>
    <cellStyle name="20% - Accent5 2 7 6" xfId="3607"/>
    <cellStyle name="20% - Accent5 2 7 6 2" xfId="9070"/>
    <cellStyle name="20% - Accent5 2 7 7" xfId="4231"/>
    <cellStyle name="20% - Accent5 2 7 7 2" xfId="9694"/>
    <cellStyle name="20% - Accent5 2 7 8" xfId="4870"/>
    <cellStyle name="20% - Accent5 2 7 8 2" xfId="10333"/>
    <cellStyle name="20% - Accent5 2 7 9" xfId="5728"/>
    <cellStyle name="20% - Accent5 2 8" xfId="408"/>
    <cellStyle name="20% - Accent5 2 8 2" xfId="977"/>
    <cellStyle name="20% - Accent5 2 8 2 2" xfId="1965"/>
    <cellStyle name="20% - Accent5 2 8 2 2 2" xfId="7428"/>
    <cellStyle name="20% - Accent5 2 8 2 3" xfId="6440"/>
    <cellStyle name="20% - Accent5 2 8 3" xfId="1398"/>
    <cellStyle name="20% - Accent5 2 8 3 2" xfId="6861"/>
    <cellStyle name="20% - Accent5 2 8 4" xfId="2546"/>
    <cellStyle name="20% - Accent5 2 8 4 2" xfId="8009"/>
    <cellStyle name="20% - Accent5 2 8 5" xfId="3142"/>
    <cellStyle name="20% - Accent5 2 8 5 2" xfId="8605"/>
    <cellStyle name="20% - Accent5 2 8 6" xfId="3752"/>
    <cellStyle name="20% - Accent5 2 8 6 2" xfId="9215"/>
    <cellStyle name="20% - Accent5 2 8 7" xfId="4376"/>
    <cellStyle name="20% - Accent5 2 8 7 2" xfId="9839"/>
    <cellStyle name="20% - Accent5 2 8 8" xfId="5015"/>
    <cellStyle name="20% - Accent5 2 8 8 2" xfId="10478"/>
    <cellStyle name="20% - Accent5 2 8 9" xfId="5873"/>
    <cellStyle name="20% - Accent5 2 9" xfId="568"/>
    <cellStyle name="20% - Accent5 2 9 2" xfId="1558"/>
    <cellStyle name="20% - Accent5 2 9 2 2" xfId="7021"/>
    <cellStyle name="20% - Accent5 2 9 3" xfId="6033"/>
    <cellStyle name="20% - Accent5 3" xfId="156"/>
    <cellStyle name="20% - Accent5 3 10" xfId="2749"/>
    <cellStyle name="20% - Accent5 3 10 2" xfId="8212"/>
    <cellStyle name="20% - Accent5 3 11" xfId="3359"/>
    <cellStyle name="20% - Accent5 3 11 2" xfId="8822"/>
    <cellStyle name="20% - Accent5 3 12" xfId="3983"/>
    <cellStyle name="20% - Accent5 3 12 2" xfId="9446"/>
    <cellStyle name="20% - Accent5 3 13" xfId="4622"/>
    <cellStyle name="20% - Accent5 3 13 2" xfId="10085"/>
    <cellStyle name="20% - Accent5 3 14" xfId="5370"/>
    <cellStyle name="20% - Accent5 3 15" xfId="5670"/>
    <cellStyle name="20% - Accent5 3 2" xfId="185"/>
    <cellStyle name="20% - Accent5 3 2 10" xfId="4085"/>
    <cellStyle name="20% - Accent5 3 2 10 2" xfId="9548"/>
    <cellStyle name="20% - Accent5 3 2 11" xfId="4724"/>
    <cellStyle name="20% - Accent5 3 2 11 2" xfId="10187"/>
    <cellStyle name="20% - Accent5 3 2 12" xfId="5699"/>
    <cellStyle name="20% - Accent5 3 2 2" xfId="379"/>
    <cellStyle name="20% - Accent5 3 2 2 2" xfId="948"/>
    <cellStyle name="20% - Accent5 3 2 2 2 2" xfId="1936"/>
    <cellStyle name="20% - Accent5 3 2 2 2 2 2" xfId="7399"/>
    <cellStyle name="20% - Accent5 3 2 2 2 3" xfId="6411"/>
    <cellStyle name="20% - Accent5 3 2 2 3" xfId="1369"/>
    <cellStyle name="20% - Accent5 3 2 2 3 2" xfId="6832"/>
    <cellStyle name="20% - Accent5 3 2 2 4" xfId="2517"/>
    <cellStyle name="20% - Accent5 3 2 2 4 2" xfId="7980"/>
    <cellStyle name="20% - Accent5 3 2 2 5" xfId="3113"/>
    <cellStyle name="20% - Accent5 3 2 2 5 2" xfId="8576"/>
    <cellStyle name="20% - Accent5 3 2 2 6" xfId="3723"/>
    <cellStyle name="20% - Accent5 3 2 2 6 2" xfId="9186"/>
    <cellStyle name="20% - Accent5 3 2 2 7" xfId="4347"/>
    <cellStyle name="20% - Accent5 3 2 2 7 2" xfId="9810"/>
    <cellStyle name="20% - Accent5 3 2 2 8" xfId="4986"/>
    <cellStyle name="20% - Accent5 3 2 2 8 2" xfId="10449"/>
    <cellStyle name="20% - Accent5 3 2 2 9" xfId="5844"/>
    <cellStyle name="20% - Accent5 3 2 3" xfId="524"/>
    <cellStyle name="20% - Accent5 3 2 3 2" xfId="1093"/>
    <cellStyle name="20% - Accent5 3 2 3 2 2" xfId="2081"/>
    <cellStyle name="20% - Accent5 3 2 3 2 2 2" xfId="7544"/>
    <cellStyle name="20% - Accent5 3 2 3 2 3" xfId="6556"/>
    <cellStyle name="20% - Accent5 3 2 3 3" xfId="1514"/>
    <cellStyle name="20% - Accent5 3 2 3 3 2" xfId="6977"/>
    <cellStyle name="20% - Accent5 3 2 3 4" xfId="2662"/>
    <cellStyle name="20% - Accent5 3 2 3 4 2" xfId="8125"/>
    <cellStyle name="20% - Accent5 3 2 3 5" xfId="3258"/>
    <cellStyle name="20% - Accent5 3 2 3 5 2" xfId="8721"/>
    <cellStyle name="20% - Accent5 3 2 3 6" xfId="3868"/>
    <cellStyle name="20% - Accent5 3 2 3 6 2" xfId="9331"/>
    <cellStyle name="20% - Accent5 3 2 3 7" xfId="4492"/>
    <cellStyle name="20% - Accent5 3 2 3 7 2" xfId="9955"/>
    <cellStyle name="20% - Accent5 3 2 3 8" xfId="5131"/>
    <cellStyle name="20% - Accent5 3 2 3 8 2" xfId="10594"/>
    <cellStyle name="20% - Accent5 3 2 3 9" xfId="5989"/>
    <cellStyle name="20% - Accent5 3 2 4" xfId="803"/>
    <cellStyle name="20% - Accent5 3 2 4 2" xfId="1791"/>
    <cellStyle name="20% - Accent5 3 2 4 2 2" xfId="7254"/>
    <cellStyle name="20% - Accent5 3 2 4 3" xfId="2372"/>
    <cellStyle name="20% - Accent5 3 2 4 3 2" xfId="7835"/>
    <cellStyle name="20% - Accent5 3 2 4 4" xfId="2968"/>
    <cellStyle name="20% - Accent5 3 2 4 4 2" xfId="8431"/>
    <cellStyle name="20% - Accent5 3 2 4 5" xfId="3578"/>
    <cellStyle name="20% - Accent5 3 2 4 5 2" xfId="9041"/>
    <cellStyle name="20% - Accent5 3 2 4 6" xfId="4202"/>
    <cellStyle name="20% - Accent5 3 2 4 6 2" xfId="9665"/>
    <cellStyle name="20% - Accent5 3 2 4 7" xfId="4841"/>
    <cellStyle name="20% - Accent5 3 2 4 7 2" xfId="10304"/>
    <cellStyle name="20% - Accent5 3 2 4 8" xfId="6266"/>
    <cellStyle name="20% - Accent5 3 2 5" xfId="684"/>
    <cellStyle name="20% - Accent5 3 2 5 2" xfId="1674"/>
    <cellStyle name="20% - Accent5 3 2 5 2 2" xfId="7137"/>
    <cellStyle name="20% - Accent5 3 2 5 3" xfId="6149"/>
    <cellStyle name="20% - Accent5 3 2 6" xfId="1224"/>
    <cellStyle name="20% - Accent5 3 2 6 2" xfId="6687"/>
    <cellStyle name="20% - Accent5 3 2 7" xfId="2255"/>
    <cellStyle name="20% - Accent5 3 2 7 2" xfId="7718"/>
    <cellStyle name="20% - Accent5 3 2 8" xfId="2851"/>
    <cellStyle name="20% - Accent5 3 2 8 2" xfId="8314"/>
    <cellStyle name="20% - Accent5 3 2 9" xfId="3461"/>
    <cellStyle name="20% - Accent5 3 2 9 2" xfId="8924"/>
    <cellStyle name="20% - Accent5 3 3" xfId="350"/>
    <cellStyle name="20% - Accent5 3 3 10" xfId="4695"/>
    <cellStyle name="20% - Accent5 3 3 10 2" xfId="10158"/>
    <cellStyle name="20% - Accent5 3 3 11" xfId="5815"/>
    <cellStyle name="20% - Accent5 3 3 2" xfId="495"/>
    <cellStyle name="20% - Accent5 3 3 2 2" xfId="1064"/>
    <cellStyle name="20% - Accent5 3 3 2 2 2" xfId="2052"/>
    <cellStyle name="20% - Accent5 3 3 2 2 2 2" xfId="7515"/>
    <cellStyle name="20% - Accent5 3 3 2 2 3" xfId="6527"/>
    <cellStyle name="20% - Accent5 3 3 2 3" xfId="1485"/>
    <cellStyle name="20% - Accent5 3 3 2 3 2" xfId="6948"/>
    <cellStyle name="20% - Accent5 3 3 2 4" xfId="2633"/>
    <cellStyle name="20% - Accent5 3 3 2 4 2" xfId="8096"/>
    <cellStyle name="20% - Accent5 3 3 2 5" xfId="3229"/>
    <cellStyle name="20% - Accent5 3 3 2 5 2" xfId="8692"/>
    <cellStyle name="20% - Accent5 3 3 2 6" xfId="3839"/>
    <cellStyle name="20% - Accent5 3 3 2 6 2" xfId="9302"/>
    <cellStyle name="20% - Accent5 3 3 2 7" xfId="4463"/>
    <cellStyle name="20% - Accent5 3 3 2 7 2" xfId="9926"/>
    <cellStyle name="20% - Accent5 3 3 2 8" xfId="5102"/>
    <cellStyle name="20% - Accent5 3 3 2 8 2" xfId="10565"/>
    <cellStyle name="20% - Accent5 3 3 2 9" xfId="5960"/>
    <cellStyle name="20% - Accent5 3 3 3" xfId="919"/>
    <cellStyle name="20% - Accent5 3 3 3 2" xfId="1907"/>
    <cellStyle name="20% - Accent5 3 3 3 2 2" xfId="7370"/>
    <cellStyle name="20% - Accent5 3 3 3 3" xfId="2488"/>
    <cellStyle name="20% - Accent5 3 3 3 3 2" xfId="7951"/>
    <cellStyle name="20% - Accent5 3 3 3 4" xfId="3084"/>
    <cellStyle name="20% - Accent5 3 3 3 4 2" xfId="8547"/>
    <cellStyle name="20% - Accent5 3 3 3 5" xfId="3694"/>
    <cellStyle name="20% - Accent5 3 3 3 5 2" xfId="9157"/>
    <cellStyle name="20% - Accent5 3 3 3 6" xfId="4318"/>
    <cellStyle name="20% - Accent5 3 3 3 6 2" xfId="9781"/>
    <cellStyle name="20% - Accent5 3 3 3 7" xfId="4957"/>
    <cellStyle name="20% - Accent5 3 3 3 7 2" xfId="10420"/>
    <cellStyle name="20% - Accent5 3 3 3 8" xfId="6382"/>
    <cellStyle name="20% - Accent5 3 3 4" xfId="655"/>
    <cellStyle name="20% - Accent5 3 3 4 2" xfId="1645"/>
    <cellStyle name="20% - Accent5 3 3 4 2 2" xfId="7108"/>
    <cellStyle name="20% - Accent5 3 3 4 3" xfId="6120"/>
    <cellStyle name="20% - Accent5 3 3 5" xfId="1340"/>
    <cellStyle name="20% - Accent5 3 3 5 2" xfId="6803"/>
    <cellStyle name="20% - Accent5 3 3 6" xfId="2226"/>
    <cellStyle name="20% - Accent5 3 3 6 2" xfId="7689"/>
    <cellStyle name="20% - Accent5 3 3 7" xfId="2822"/>
    <cellStyle name="20% - Accent5 3 3 7 2" xfId="8285"/>
    <cellStyle name="20% - Accent5 3 3 8" xfId="3432"/>
    <cellStyle name="20% - Accent5 3 3 8 2" xfId="8895"/>
    <cellStyle name="20% - Accent5 3 3 9" xfId="4056"/>
    <cellStyle name="20% - Accent5 3 3 9 2" xfId="9519"/>
    <cellStyle name="20% - Accent5 3 4" xfId="228"/>
    <cellStyle name="20% - Accent5 3 4 2" xfId="846"/>
    <cellStyle name="20% - Accent5 3 4 2 2" xfId="1834"/>
    <cellStyle name="20% - Accent5 3 4 2 2 2" xfId="7297"/>
    <cellStyle name="20% - Accent5 3 4 2 3" xfId="6309"/>
    <cellStyle name="20% - Accent5 3 4 3" xfId="1267"/>
    <cellStyle name="20% - Accent5 3 4 3 2" xfId="6730"/>
    <cellStyle name="20% - Accent5 3 4 4" xfId="2415"/>
    <cellStyle name="20% - Accent5 3 4 4 2" xfId="7878"/>
    <cellStyle name="20% - Accent5 3 4 5" xfId="3011"/>
    <cellStyle name="20% - Accent5 3 4 5 2" xfId="8474"/>
    <cellStyle name="20% - Accent5 3 4 6" xfId="3621"/>
    <cellStyle name="20% - Accent5 3 4 6 2" xfId="9084"/>
    <cellStyle name="20% - Accent5 3 4 7" xfId="4245"/>
    <cellStyle name="20% - Accent5 3 4 7 2" xfId="9708"/>
    <cellStyle name="20% - Accent5 3 4 8" xfId="4884"/>
    <cellStyle name="20% - Accent5 3 4 8 2" xfId="10347"/>
    <cellStyle name="20% - Accent5 3 4 9" xfId="5742"/>
    <cellStyle name="20% - Accent5 3 5" xfId="422"/>
    <cellStyle name="20% - Accent5 3 5 2" xfId="991"/>
    <cellStyle name="20% - Accent5 3 5 2 2" xfId="1979"/>
    <cellStyle name="20% - Accent5 3 5 2 2 2" xfId="7442"/>
    <cellStyle name="20% - Accent5 3 5 2 3" xfId="6454"/>
    <cellStyle name="20% - Accent5 3 5 3" xfId="1412"/>
    <cellStyle name="20% - Accent5 3 5 3 2" xfId="6875"/>
    <cellStyle name="20% - Accent5 3 5 4" xfId="2560"/>
    <cellStyle name="20% - Accent5 3 5 4 2" xfId="8023"/>
    <cellStyle name="20% - Accent5 3 5 5" xfId="3156"/>
    <cellStyle name="20% - Accent5 3 5 5 2" xfId="8619"/>
    <cellStyle name="20% - Accent5 3 5 6" xfId="3766"/>
    <cellStyle name="20% - Accent5 3 5 6 2" xfId="9229"/>
    <cellStyle name="20% - Accent5 3 5 7" xfId="4390"/>
    <cellStyle name="20% - Accent5 3 5 7 2" xfId="9853"/>
    <cellStyle name="20% - Accent5 3 5 8" xfId="5029"/>
    <cellStyle name="20% - Accent5 3 5 8 2" xfId="10492"/>
    <cellStyle name="20% - Accent5 3 5 9" xfId="5887"/>
    <cellStyle name="20% - Accent5 3 6" xfId="774"/>
    <cellStyle name="20% - Accent5 3 6 2" xfId="1762"/>
    <cellStyle name="20% - Accent5 3 6 2 2" xfId="7225"/>
    <cellStyle name="20% - Accent5 3 6 3" xfId="2343"/>
    <cellStyle name="20% - Accent5 3 6 3 2" xfId="7806"/>
    <cellStyle name="20% - Accent5 3 6 4" xfId="2939"/>
    <cellStyle name="20% - Accent5 3 6 4 2" xfId="8402"/>
    <cellStyle name="20% - Accent5 3 6 5" xfId="3549"/>
    <cellStyle name="20% - Accent5 3 6 5 2" xfId="9012"/>
    <cellStyle name="20% - Accent5 3 6 6" xfId="4173"/>
    <cellStyle name="20% - Accent5 3 6 6 2" xfId="9636"/>
    <cellStyle name="20% - Accent5 3 6 7" xfId="4812"/>
    <cellStyle name="20% - Accent5 3 6 7 2" xfId="10275"/>
    <cellStyle name="20% - Accent5 3 6 8" xfId="6237"/>
    <cellStyle name="20% - Accent5 3 7" xfId="582"/>
    <cellStyle name="20% - Accent5 3 7 2" xfId="1572"/>
    <cellStyle name="20% - Accent5 3 7 2 2" xfId="7035"/>
    <cellStyle name="20% - Accent5 3 7 3" xfId="6047"/>
    <cellStyle name="20% - Accent5 3 8" xfId="1195"/>
    <cellStyle name="20% - Accent5 3 8 2" xfId="6658"/>
    <cellStyle name="20% - Accent5 3 9" xfId="2153"/>
    <cellStyle name="20% - Accent5 3 9 2" xfId="7616"/>
    <cellStyle name="20% - Accent5 4" xfId="199"/>
    <cellStyle name="20% - Accent5 4 10" xfId="3373"/>
    <cellStyle name="20% - Accent5 4 10 2" xfId="8836"/>
    <cellStyle name="20% - Accent5 4 11" xfId="3997"/>
    <cellStyle name="20% - Accent5 4 11 2" xfId="9460"/>
    <cellStyle name="20% - Accent5 4 12" xfId="4636"/>
    <cellStyle name="20% - Accent5 4 12 2" xfId="10099"/>
    <cellStyle name="20% - Accent5 4 13" xfId="5386"/>
    <cellStyle name="20% - Accent5 4 14" xfId="5713"/>
    <cellStyle name="20% - Accent5 4 2" xfId="393"/>
    <cellStyle name="20% - Accent5 4 2 10" xfId="4738"/>
    <cellStyle name="20% - Accent5 4 2 10 2" xfId="10201"/>
    <cellStyle name="20% - Accent5 4 2 11" xfId="5858"/>
    <cellStyle name="20% - Accent5 4 2 2" xfId="538"/>
    <cellStyle name="20% - Accent5 4 2 2 2" xfId="1107"/>
    <cellStyle name="20% - Accent5 4 2 2 2 2" xfId="2095"/>
    <cellStyle name="20% - Accent5 4 2 2 2 2 2" xfId="7558"/>
    <cellStyle name="20% - Accent5 4 2 2 2 3" xfId="6570"/>
    <cellStyle name="20% - Accent5 4 2 2 3" xfId="1528"/>
    <cellStyle name="20% - Accent5 4 2 2 3 2" xfId="6991"/>
    <cellStyle name="20% - Accent5 4 2 2 4" xfId="2676"/>
    <cellStyle name="20% - Accent5 4 2 2 4 2" xfId="8139"/>
    <cellStyle name="20% - Accent5 4 2 2 5" xfId="3272"/>
    <cellStyle name="20% - Accent5 4 2 2 5 2" xfId="8735"/>
    <cellStyle name="20% - Accent5 4 2 2 6" xfId="3882"/>
    <cellStyle name="20% - Accent5 4 2 2 6 2" xfId="9345"/>
    <cellStyle name="20% - Accent5 4 2 2 7" xfId="4506"/>
    <cellStyle name="20% - Accent5 4 2 2 7 2" xfId="9969"/>
    <cellStyle name="20% - Accent5 4 2 2 8" xfId="5145"/>
    <cellStyle name="20% - Accent5 4 2 2 8 2" xfId="10608"/>
    <cellStyle name="20% - Accent5 4 2 2 9" xfId="6003"/>
    <cellStyle name="20% - Accent5 4 2 3" xfId="962"/>
    <cellStyle name="20% - Accent5 4 2 3 2" xfId="1950"/>
    <cellStyle name="20% - Accent5 4 2 3 2 2" xfId="7413"/>
    <cellStyle name="20% - Accent5 4 2 3 3" xfId="2531"/>
    <cellStyle name="20% - Accent5 4 2 3 3 2" xfId="7994"/>
    <cellStyle name="20% - Accent5 4 2 3 4" xfId="3127"/>
    <cellStyle name="20% - Accent5 4 2 3 4 2" xfId="8590"/>
    <cellStyle name="20% - Accent5 4 2 3 5" xfId="3737"/>
    <cellStyle name="20% - Accent5 4 2 3 5 2" xfId="9200"/>
    <cellStyle name="20% - Accent5 4 2 3 6" xfId="4361"/>
    <cellStyle name="20% - Accent5 4 2 3 6 2" xfId="9824"/>
    <cellStyle name="20% - Accent5 4 2 3 7" xfId="5000"/>
    <cellStyle name="20% - Accent5 4 2 3 7 2" xfId="10463"/>
    <cellStyle name="20% - Accent5 4 2 3 8" xfId="6425"/>
    <cellStyle name="20% - Accent5 4 2 4" xfId="698"/>
    <cellStyle name="20% - Accent5 4 2 4 2" xfId="1688"/>
    <cellStyle name="20% - Accent5 4 2 4 2 2" xfId="7151"/>
    <cellStyle name="20% - Accent5 4 2 4 3" xfId="6163"/>
    <cellStyle name="20% - Accent5 4 2 5" xfId="1383"/>
    <cellStyle name="20% - Accent5 4 2 5 2" xfId="6846"/>
    <cellStyle name="20% - Accent5 4 2 6" xfId="2269"/>
    <cellStyle name="20% - Accent5 4 2 6 2" xfId="7732"/>
    <cellStyle name="20% - Accent5 4 2 7" xfId="2865"/>
    <cellStyle name="20% - Accent5 4 2 7 2" xfId="8328"/>
    <cellStyle name="20% - Accent5 4 2 8" xfId="3475"/>
    <cellStyle name="20% - Accent5 4 2 8 2" xfId="8938"/>
    <cellStyle name="20% - Accent5 4 2 9" xfId="4099"/>
    <cellStyle name="20% - Accent5 4 2 9 2" xfId="9562"/>
    <cellStyle name="20% - Accent5 4 3" xfId="242"/>
    <cellStyle name="20% - Accent5 4 3 2" xfId="860"/>
    <cellStyle name="20% - Accent5 4 3 2 2" xfId="1848"/>
    <cellStyle name="20% - Accent5 4 3 2 2 2" xfId="7311"/>
    <cellStyle name="20% - Accent5 4 3 2 3" xfId="6323"/>
    <cellStyle name="20% - Accent5 4 3 3" xfId="1281"/>
    <cellStyle name="20% - Accent5 4 3 3 2" xfId="6744"/>
    <cellStyle name="20% - Accent5 4 3 4" xfId="2429"/>
    <cellStyle name="20% - Accent5 4 3 4 2" xfId="7892"/>
    <cellStyle name="20% - Accent5 4 3 5" xfId="3025"/>
    <cellStyle name="20% - Accent5 4 3 5 2" xfId="8488"/>
    <cellStyle name="20% - Accent5 4 3 6" xfId="3635"/>
    <cellStyle name="20% - Accent5 4 3 6 2" xfId="9098"/>
    <cellStyle name="20% - Accent5 4 3 7" xfId="4259"/>
    <cellStyle name="20% - Accent5 4 3 7 2" xfId="9722"/>
    <cellStyle name="20% - Accent5 4 3 8" xfId="4898"/>
    <cellStyle name="20% - Accent5 4 3 8 2" xfId="10361"/>
    <cellStyle name="20% - Accent5 4 3 9" xfId="5756"/>
    <cellStyle name="20% - Accent5 4 4" xfId="436"/>
    <cellStyle name="20% - Accent5 4 4 2" xfId="1005"/>
    <cellStyle name="20% - Accent5 4 4 2 2" xfId="1993"/>
    <cellStyle name="20% - Accent5 4 4 2 2 2" xfId="7456"/>
    <cellStyle name="20% - Accent5 4 4 2 3" xfId="6468"/>
    <cellStyle name="20% - Accent5 4 4 3" xfId="1426"/>
    <cellStyle name="20% - Accent5 4 4 3 2" xfId="6889"/>
    <cellStyle name="20% - Accent5 4 4 4" xfId="2574"/>
    <cellStyle name="20% - Accent5 4 4 4 2" xfId="8037"/>
    <cellStyle name="20% - Accent5 4 4 5" xfId="3170"/>
    <cellStyle name="20% - Accent5 4 4 5 2" xfId="8633"/>
    <cellStyle name="20% - Accent5 4 4 6" xfId="3780"/>
    <cellStyle name="20% - Accent5 4 4 6 2" xfId="9243"/>
    <cellStyle name="20% - Accent5 4 4 7" xfId="4404"/>
    <cellStyle name="20% - Accent5 4 4 7 2" xfId="9867"/>
    <cellStyle name="20% - Accent5 4 4 8" xfId="5043"/>
    <cellStyle name="20% - Accent5 4 4 8 2" xfId="10506"/>
    <cellStyle name="20% - Accent5 4 4 9" xfId="5901"/>
    <cellStyle name="20% - Accent5 4 5" xfId="817"/>
    <cellStyle name="20% - Accent5 4 5 2" xfId="1805"/>
    <cellStyle name="20% - Accent5 4 5 2 2" xfId="7268"/>
    <cellStyle name="20% - Accent5 4 5 3" xfId="2386"/>
    <cellStyle name="20% - Accent5 4 5 3 2" xfId="7849"/>
    <cellStyle name="20% - Accent5 4 5 4" xfId="2982"/>
    <cellStyle name="20% - Accent5 4 5 4 2" xfId="8445"/>
    <cellStyle name="20% - Accent5 4 5 5" xfId="3592"/>
    <cellStyle name="20% - Accent5 4 5 5 2" xfId="9055"/>
    <cellStyle name="20% - Accent5 4 5 6" xfId="4216"/>
    <cellStyle name="20% - Accent5 4 5 6 2" xfId="9679"/>
    <cellStyle name="20% - Accent5 4 5 7" xfId="4855"/>
    <cellStyle name="20% - Accent5 4 5 7 2" xfId="10318"/>
    <cellStyle name="20% - Accent5 4 5 8" xfId="6280"/>
    <cellStyle name="20% - Accent5 4 6" xfId="596"/>
    <cellStyle name="20% - Accent5 4 6 2" xfId="1586"/>
    <cellStyle name="20% - Accent5 4 6 2 2" xfId="7049"/>
    <cellStyle name="20% - Accent5 4 6 3" xfId="6061"/>
    <cellStyle name="20% - Accent5 4 7" xfId="1238"/>
    <cellStyle name="20% - Accent5 4 7 2" xfId="6701"/>
    <cellStyle name="20% - Accent5 4 8" xfId="2167"/>
    <cellStyle name="20% - Accent5 4 8 2" xfId="7630"/>
    <cellStyle name="20% - Accent5 4 9" xfId="2763"/>
    <cellStyle name="20% - Accent5 4 9 2" xfId="8226"/>
    <cellStyle name="20% - Accent5 5" xfId="553"/>
    <cellStyle name="20% - Accent5 5 10" xfId="5401"/>
    <cellStyle name="20% - Accent5 5 11" xfId="6018"/>
    <cellStyle name="20% - Accent5 5 2" xfId="1122"/>
    <cellStyle name="20% - Accent5 5 2 2" xfId="2110"/>
    <cellStyle name="20% - Accent5 5 2 2 2" xfId="7573"/>
    <cellStyle name="20% - Accent5 5 2 3" xfId="2691"/>
    <cellStyle name="20% - Accent5 5 2 3 2" xfId="8154"/>
    <cellStyle name="20% - Accent5 5 2 4" xfId="3287"/>
    <cellStyle name="20% - Accent5 5 2 4 2" xfId="8750"/>
    <cellStyle name="20% - Accent5 5 2 5" xfId="3897"/>
    <cellStyle name="20% - Accent5 5 2 5 2" xfId="9360"/>
    <cellStyle name="20% - Accent5 5 2 6" xfId="4521"/>
    <cellStyle name="20% - Accent5 5 2 6 2" xfId="9984"/>
    <cellStyle name="20% - Accent5 5 2 7" xfId="5160"/>
    <cellStyle name="20% - Accent5 5 2 7 2" xfId="10623"/>
    <cellStyle name="20% - Accent5 5 2 8" xfId="6585"/>
    <cellStyle name="20% - Accent5 5 3" xfId="713"/>
    <cellStyle name="20% - Accent5 5 3 2" xfId="1703"/>
    <cellStyle name="20% - Accent5 5 3 2 2" xfId="7166"/>
    <cellStyle name="20% - Accent5 5 3 3" xfId="6178"/>
    <cellStyle name="20% - Accent5 5 4" xfId="1543"/>
    <cellStyle name="20% - Accent5 5 4 2" xfId="7006"/>
    <cellStyle name="20% - Accent5 5 5" xfId="2284"/>
    <cellStyle name="20% - Accent5 5 5 2" xfId="7747"/>
    <cellStyle name="20% - Accent5 5 6" xfId="2880"/>
    <cellStyle name="20% - Accent5 5 6 2" xfId="8343"/>
    <cellStyle name="20% - Accent5 5 7" xfId="3490"/>
    <cellStyle name="20% - Accent5 5 7 2" xfId="8953"/>
    <cellStyle name="20% - Accent5 5 8" xfId="4114"/>
    <cellStyle name="20% - Accent5 5 8 2" xfId="9577"/>
    <cellStyle name="20% - Accent5 5 9" xfId="4753"/>
    <cellStyle name="20% - Accent5 5 9 2" xfId="10216"/>
    <cellStyle name="20% - Accent5 6" xfId="1136"/>
    <cellStyle name="20% - Accent5 6 2" xfId="2124"/>
    <cellStyle name="20% - Accent5 6 2 2" xfId="7587"/>
    <cellStyle name="20% - Accent5 6 3" xfId="2705"/>
    <cellStyle name="20% - Accent5 6 3 2" xfId="8168"/>
    <cellStyle name="20% - Accent5 6 4" xfId="3301"/>
    <cellStyle name="20% - Accent5 6 4 2" xfId="8764"/>
    <cellStyle name="20% - Accent5 6 5" xfId="3911"/>
    <cellStyle name="20% - Accent5 6 5 2" xfId="9374"/>
    <cellStyle name="20% - Accent5 6 6" xfId="4535"/>
    <cellStyle name="20% - Accent5 6 6 2" xfId="9998"/>
    <cellStyle name="20% - Accent5 6 7" xfId="5174"/>
    <cellStyle name="20% - Accent5 6 7 2" xfId="10637"/>
    <cellStyle name="20% - Accent5 6 8" xfId="5417"/>
    <cellStyle name="20% - Accent5 6 9" xfId="6599"/>
    <cellStyle name="20% - Accent5 7" xfId="2720"/>
    <cellStyle name="20% - Accent5 7 2" xfId="3316"/>
    <cellStyle name="20% - Accent5 7 2 2" xfId="8779"/>
    <cellStyle name="20% - Accent5 7 3" xfId="3926"/>
    <cellStyle name="20% - Accent5 7 3 2" xfId="9389"/>
    <cellStyle name="20% - Accent5 7 4" xfId="4550"/>
    <cellStyle name="20% - Accent5 7 4 2" xfId="10013"/>
    <cellStyle name="20% - Accent5 7 5" xfId="5189"/>
    <cellStyle name="20% - Accent5 7 5 2" xfId="10652"/>
    <cellStyle name="20% - Accent5 7 6" xfId="5433"/>
    <cellStyle name="20% - Accent5 7 7" xfId="8183"/>
    <cellStyle name="20% - Accent5 8" xfId="3330"/>
    <cellStyle name="20% - Accent5 8 2" xfId="3940"/>
    <cellStyle name="20% - Accent5 8 2 2" xfId="9403"/>
    <cellStyle name="20% - Accent5 8 3" xfId="4564"/>
    <cellStyle name="20% - Accent5 8 3 2" xfId="10027"/>
    <cellStyle name="20% - Accent5 8 4" xfId="5203"/>
    <cellStyle name="20% - Accent5 8 4 2" xfId="10666"/>
    <cellStyle name="20% - Accent5 8 5" xfId="5448"/>
    <cellStyle name="20% - Accent5 8 6" xfId="8793"/>
    <cellStyle name="20% - Accent5 9" xfId="3954"/>
    <cellStyle name="20% - Accent5 9 2" xfId="4578"/>
    <cellStyle name="20% - Accent5 9 2 2" xfId="10041"/>
    <cellStyle name="20% - Accent5 9 3" xfId="5217"/>
    <cellStyle name="20% - Accent5 9 3 2" xfId="10680"/>
    <cellStyle name="20% - Accent5 9 4" xfId="5466"/>
    <cellStyle name="20% - Accent5 9 5" xfId="9417"/>
    <cellStyle name="20% - Accent6" xfId="5334" builtinId="50" customBuiltin="1"/>
    <cellStyle name="20% - Accent6 10" xfId="4595"/>
    <cellStyle name="20% - Accent6 10 2" xfId="5234"/>
    <cellStyle name="20% - Accent6 10 2 2" xfId="10697"/>
    <cellStyle name="20% - Accent6 10 3" xfId="5486"/>
    <cellStyle name="20% - Accent6 10 4" xfId="10058"/>
    <cellStyle name="20% - Accent6 11" xfId="5293"/>
    <cellStyle name="20% - Accent6 11 2" xfId="5502"/>
    <cellStyle name="20% - Accent6 12" xfId="5516"/>
    <cellStyle name="20% - Accent6 13" xfId="5530"/>
    <cellStyle name="20% - Accent6 14" xfId="5545"/>
    <cellStyle name="20% - Accent6 15" xfId="5560"/>
    <cellStyle name="20% - Accent6 16" xfId="5576"/>
    <cellStyle name="20% - Accent6 17" xfId="5593"/>
    <cellStyle name="20% - Accent6 2" xfId="24"/>
    <cellStyle name="20% - Accent6 2 10" xfId="2141"/>
    <cellStyle name="20% - Accent6 2 10 2" xfId="7604"/>
    <cellStyle name="20% - Accent6 2 11" xfId="2737"/>
    <cellStyle name="20% - Accent6 2 11 2" xfId="8200"/>
    <cellStyle name="20% - Accent6 2 12" xfId="3347"/>
    <cellStyle name="20% - Accent6 2 12 2" xfId="8810"/>
    <cellStyle name="20% - Accent6 2 13" xfId="3971"/>
    <cellStyle name="20% - Accent6 2 13 2" xfId="9434"/>
    <cellStyle name="20% - Accent6 2 14" xfId="4610"/>
    <cellStyle name="20% - Accent6 2 14 2" xfId="10073"/>
    <cellStyle name="20% - Accent6 2 15" xfId="5357"/>
    <cellStyle name="20% - Accent6 2 2" xfId="113"/>
    <cellStyle name="20% - Accent6 2 2 10" xfId="4014"/>
    <cellStyle name="20% - Accent6 2 2 10 2" xfId="9477"/>
    <cellStyle name="20% - Accent6 2 2 11" xfId="4653"/>
    <cellStyle name="20% - Accent6 2 2 11 2" xfId="10116"/>
    <cellStyle name="20% - Accent6 2 2 12" xfId="5628"/>
    <cellStyle name="20% - Accent6 2 2 2" xfId="307"/>
    <cellStyle name="20% - Accent6 2 2 2 2" xfId="877"/>
    <cellStyle name="20% - Accent6 2 2 2 2 2" xfId="1865"/>
    <cellStyle name="20% - Accent6 2 2 2 2 2 2" xfId="7328"/>
    <cellStyle name="20% - Accent6 2 2 2 2 3" xfId="6340"/>
    <cellStyle name="20% - Accent6 2 2 2 3" xfId="1298"/>
    <cellStyle name="20% - Accent6 2 2 2 3 2" xfId="6761"/>
    <cellStyle name="20% - Accent6 2 2 2 4" xfId="2446"/>
    <cellStyle name="20% - Accent6 2 2 2 4 2" xfId="7909"/>
    <cellStyle name="20% - Accent6 2 2 2 5" xfId="3042"/>
    <cellStyle name="20% - Accent6 2 2 2 5 2" xfId="8505"/>
    <cellStyle name="20% - Accent6 2 2 2 6" xfId="3652"/>
    <cellStyle name="20% - Accent6 2 2 2 6 2" xfId="9115"/>
    <cellStyle name="20% - Accent6 2 2 2 7" xfId="4276"/>
    <cellStyle name="20% - Accent6 2 2 2 7 2" xfId="9739"/>
    <cellStyle name="20% - Accent6 2 2 2 8" xfId="4915"/>
    <cellStyle name="20% - Accent6 2 2 2 8 2" xfId="10378"/>
    <cellStyle name="20% - Accent6 2 2 2 9" xfId="5773"/>
    <cellStyle name="20% - Accent6 2 2 3" xfId="453"/>
    <cellStyle name="20% - Accent6 2 2 3 2" xfId="1022"/>
    <cellStyle name="20% - Accent6 2 2 3 2 2" xfId="2010"/>
    <cellStyle name="20% - Accent6 2 2 3 2 2 2" xfId="7473"/>
    <cellStyle name="20% - Accent6 2 2 3 2 3" xfId="6485"/>
    <cellStyle name="20% - Accent6 2 2 3 3" xfId="1443"/>
    <cellStyle name="20% - Accent6 2 2 3 3 2" xfId="6906"/>
    <cellStyle name="20% - Accent6 2 2 3 4" xfId="2591"/>
    <cellStyle name="20% - Accent6 2 2 3 4 2" xfId="8054"/>
    <cellStyle name="20% - Accent6 2 2 3 5" xfId="3187"/>
    <cellStyle name="20% - Accent6 2 2 3 5 2" xfId="8650"/>
    <cellStyle name="20% - Accent6 2 2 3 6" xfId="3797"/>
    <cellStyle name="20% - Accent6 2 2 3 6 2" xfId="9260"/>
    <cellStyle name="20% - Accent6 2 2 3 7" xfId="4421"/>
    <cellStyle name="20% - Accent6 2 2 3 7 2" xfId="9884"/>
    <cellStyle name="20% - Accent6 2 2 3 8" xfId="5060"/>
    <cellStyle name="20% - Accent6 2 2 3 8 2" xfId="10523"/>
    <cellStyle name="20% - Accent6 2 2 3 9" xfId="5918"/>
    <cellStyle name="20% - Accent6 2 2 4" xfId="732"/>
    <cellStyle name="20% - Accent6 2 2 4 2" xfId="1720"/>
    <cellStyle name="20% - Accent6 2 2 4 2 2" xfId="7183"/>
    <cellStyle name="20% - Accent6 2 2 4 3" xfId="2301"/>
    <cellStyle name="20% - Accent6 2 2 4 3 2" xfId="7764"/>
    <cellStyle name="20% - Accent6 2 2 4 4" xfId="2897"/>
    <cellStyle name="20% - Accent6 2 2 4 4 2" xfId="8360"/>
    <cellStyle name="20% - Accent6 2 2 4 5" xfId="3507"/>
    <cellStyle name="20% - Accent6 2 2 4 5 2" xfId="8970"/>
    <cellStyle name="20% - Accent6 2 2 4 6" xfId="4131"/>
    <cellStyle name="20% - Accent6 2 2 4 6 2" xfId="9594"/>
    <cellStyle name="20% - Accent6 2 2 4 7" xfId="4770"/>
    <cellStyle name="20% - Accent6 2 2 4 7 2" xfId="10233"/>
    <cellStyle name="20% - Accent6 2 2 4 8" xfId="6195"/>
    <cellStyle name="20% - Accent6 2 2 5" xfId="613"/>
    <cellStyle name="20% - Accent6 2 2 5 2" xfId="1603"/>
    <cellStyle name="20% - Accent6 2 2 5 2 2" xfId="7066"/>
    <cellStyle name="20% - Accent6 2 2 5 3" xfId="6078"/>
    <cellStyle name="20% - Accent6 2 2 6" xfId="1153"/>
    <cellStyle name="20% - Accent6 2 2 6 2" xfId="6616"/>
    <cellStyle name="20% - Accent6 2 2 7" xfId="2184"/>
    <cellStyle name="20% - Accent6 2 2 7 2" xfId="7647"/>
    <cellStyle name="20% - Accent6 2 2 8" xfId="2780"/>
    <cellStyle name="20% - Accent6 2 2 8 2" xfId="8243"/>
    <cellStyle name="20% - Accent6 2 2 9" xfId="3390"/>
    <cellStyle name="20% - Accent6 2 2 9 2" xfId="8853"/>
    <cellStyle name="20% - Accent6 2 3" xfId="129"/>
    <cellStyle name="20% - Accent6 2 3 10" xfId="4029"/>
    <cellStyle name="20% - Accent6 2 3 10 2" xfId="9492"/>
    <cellStyle name="20% - Accent6 2 3 11" xfId="4668"/>
    <cellStyle name="20% - Accent6 2 3 11 2" xfId="10131"/>
    <cellStyle name="20% - Accent6 2 3 12" xfId="5643"/>
    <cellStyle name="20% - Accent6 2 3 2" xfId="322"/>
    <cellStyle name="20% - Accent6 2 3 2 2" xfId="892"/>
    <cellStyle name="20% - Accent6 2 3 2 2 2" xfId="1880"/>
    <cellStyle name="20% - Accent6 2 3 2 2 2 2" xfId="7343"/>
    <cellStyle name="20% - Accent6 2 3 2 2 3" xfId="6355"/>
    <cellStyle name="20% - Accent6 2 3 2 3" xfId="1313"/>
    <cellStyle name="20% - Accent6 2 3 2 3 2" xfId="6776"/>
    <cellStyle name="20% - Accent6 2 3 2 4" xfId="2461"/>
    <cellStyle name="20% - Accent6 2 3 2 4 2" xfId="7924"/>
    <cellStyle name="20% - Accent6 2 3 2 5" xfId="3057"/>
    <cellStyle name="20% - Accent6 2 3 2 5 2" xfId="8520"/>
    <cellStyle name="20% - Accent6 2 3 2 6" xfId="3667"/>
    <cellStyle name="20% - Accent6 2 3 2 6 2" xfId="9130"/>
    <cellStyle name="20% - Accent6 2 3 2 7" xfId="4291"/>
    <cellStyle name="20% - Accent6 2 3 2 7 2" xfId="9754"/>
    <cellStyle name="20% - Accent6 2 3 2 8" xfId="4930"/>
    <cellStyle name="20% - Accent6 2 3 2 8 2" xfId="10393"/>
    <cellStyle name="20% - Accent6 2 3 2 9" xfId="5788"/>
    <cellStyle name="20% - Accent6 2 3 3" xfId="468"/>
    <cellStyle name="20% - Accent6 2 3 3 2" xfId="1037"/>
    <cellStyle name="20% - Accent6 2 3 3 2 2" xfId="2025"/>
    <cellStyle name="20% - Accent6 2 3 3 2 2 2" xfId="7488"/>
    <cellStyle name="20% - Accent6 2 3 3 2 3" xfId="6500"/>
    <cellStyle name="20% - Accent6 2 3 3 3" xfId="1458"/>
    <cellStyle name="20% - Accent6 2 3 3 3 2" xfId="6921"/>
    <cellStyle name="20% - Accent6 2 3 3 4" xfId="2606"/>
    <cellStyle name="20% - Accent6 2 3 3 4 2" xfId="8069"/>
    <cellStyle name="20% - Accent6 2 3 3 5" xfId="3202"/>
    <cellStyle name="20% - Accent6 2 3 3 5 2" xfId="8665"/>
    <cellStyle name="20% - Accent6 2 3 3 6" xfId="3812"/>
    <cellStyle name="20% - Accent6 2 3 3 6 2" xfId="9275"/>
    <cellStyle name="20% - Accent6 2 3 3 7" xfId="4436"/>
    <cellStyle name="20% - Accent6 2 3 3 7 2" xfId="9899"/>
    <cellStyle name="20% - Accent6 2 3 3 8" xfId="5075"/>
    <cellStyle name="20% - Accent6 2 3 3 8 2" xfId="10538"/>
    <cellStyle name="20% - Accent6 2 3 3 9" xfId="5933"/>
    <cellStyle name="20% - Accent6 2 3 4" xfId="747"/>
    <cellStyle name="20% - Accent6 2 3 4 2" xfId="1735"/>
    <cellStyle name="20% - Accent6 2 3 4 2 2" xfId="7198"/>
    <cellStyle name="20% - Accent6 2 3 4 3" xfId="2316"/>
    <cellStyle name="20% - Accent6 2 3 4 3 2" xfId="7779"/>
    <cellStyle name="20% - Accent6 2 3 4 4" xfId="2912"/>
    <cellStyle name="20% - Accent6 2 3 4 4 2" xfId="8375"/>
    <cellStyle name="20% - Accent6 2 3 4 5" xfId="3522"/>
    <cellStyle name="20% - Accent6 2 3 4 5 2" xfId="8985"/>
    <cellStyle name="20% - Accent6 2 3 4 6" xfId="4146"/>
    <cellStyle name="20% - Accent6 2 3 4 6 2" xfId="9609"/>
    <cellStyle name="20% - Accent6 2 3 4 7" xfId="4785"/>
    <cellStyle name="20% - Accent6 2 3 4 7 2" xfId="10248"/>
    <cellStyle name="20% - Accent6 2 3 4 8" xfId="6210"/>
    <cellStyle name="20% - Accent6 2 3 5" xfId="628"/>
    <cellStyle name="20% - Accent6 2 3 5 2" xfId="1618"/>
    <cellStyle name="20% - Accent6 2 3 5 2 2" xfId="7081"/>
    <cellStyle name="20% - Accent6 2 3 5 3" xfId="6093"/>
    <cellStyle name="20% - Accent6 2 3 6" xfId="1168"/>
    <cellStyle name="20% - Accent6 2 3 6 2" xfId="6631"/>
    <cellStyle name="20% - Accent6 2 3 7" xfId="2199"/>
    <cellStyle name="20% - Accent6 2 3 7 2" xfId="7662"/>
    <cellStyle name="20% - Accent6 2 3 8" xfId="2795"/>
    <cellStyle name="20% - Accent6 2 3 8 2" xfId="8258"/>
    <cellStyle name="20% - Accent6 2 3 9" xfId="3405"/>
    <cellStyle name="20% - Accent6 2 3 9 2" xfId="8868"/>
    <cellStyle name="20% - Accent6 2 4" xfId="144"/>
    <cellStyle name="20% - Accent6 2 4 10" xfId="4044"/>
    <cellStyle name="20% - Accent6 2 4 10 2" xfId="9507"/>
    <cellStyle name="20% - Accent6 2 4 11" xfId="4683"/>
    <cellStyle name="20% - Accent6 2 4 11 2" xfId="10146"/>
    <cellStyle name="20% - Accent6 2 4 12" xfId="5658"/>
    <cellStyle name="20% - Accent6 2 4 2" xfId="338"/>
    <cellStyle name="20% - Accent6 2 4 2 2" xfId="907"/>
    <cellStyle name="20% - Accent6 2 4 2 2 2" xfId="1895"/>
    <cellStyle name="20% - Accent6 2 4 2 2 2 2" xfId="7358"/>
    <cellStyle name="20% - Accent6 2 4 2 2 3" xfId="6370"/>
    <cellStyle name="20% - Accent6 2 4 2 3" xfId="1328"/>
    <cellStyle name="20% - Accent6 2 4 2 3 2" xfId="6791"/>
    <cellStyle name="20% - Accent6 2 4 2 4" xfId="2476"/>
    <cellStyle name="20% - Accent6 2 4 2 4 2" xfId="7939"/>
    <cellStyle name="20% - Accent6 2 4 2 5" xfId="3072"/>
    <cellStyle name="20% - Accent6 2 4 2 5 2" xfId="8535"/>
    <cellStyle name="20% - Accent6 2 4 2 6" xfId="3682"/>
    <cellStyle name="20% - Accent6 2 4 2 6 2" xfId="9145"/>
    <cellStyle name="20% - Accent6 2 4 2 7" xfId="4306"/>
    <cellStyle name="20% - Accent6 2 4 2 7 2" xfId="9769"/>
    <cellStyle name="20% - Accent6 2 4 2 8" xfId="4945"/>
    <cellStyle name="20% - Accent6 2 4 2 8 2" xfId="10408"/>
    <cellStyle name="20% - Accent6 2 4 2 9" xfId="5803"/>
    <cellStyle name="20% - Accent6 2 4 3" xfId="483"/>
    <cellStyle name="20% - Accent6 2 4 3 2" xfId="1052"/>
    <cellStyle name="20% - Accent6 2 4 3 2 2" xfId="2040"/>
    <cellStyle name="20% - Accent6 2 4 3 2 2 2" xfId="7503"/>
    <cellStyle name="20% - Accent6 2 4 3 2 3" xfId="6515"/>
    <cellStyle name="20% - Accent6 2 4 3 3" xfId="1473"/>
    <cellStyle name="20% - Accent6 2 4 3 3 2" xfId="6936"/>
    <cellStyle name="20% - Accent6 2 4 3 4" xfId="2621"/>
    <cellStyle name="20% - Accent6 2 4 3 4 2" xfId="8084"/>
    <cellStyle name="20% - Accent6 2 4 3 5" xfId="3217"/>
    <cellStyle name="20% - Accent6 2 4 3 5 2" xfId="8680"/>
    <cellStyle name="20% - Accent6 2 4 3 6" xfId="3827"/>
    <cellStyle name="20% - Accent6 2 4 3 6 2" xfId="9290"/>
    <cellStyle name="20% - Accent6 2 4 3 7" xfId="4451"/>
    <cellStyle name="20% - Accent6 2 4 3 7 2" xfId="9914"/>
    <cellStyle name="20% - Accent6 2 4 3 8" xfId="5090"/>
    <cellStyle name="20% - Accent6 2 4 3 8 2" xfId="10553"/>
    <cellStyle name="20% - Accent6 2 4 3 9" xfId="5948"/>
    <cellStyle name="20% - Accent6 2 4 4" xfId="762"/>
    <cellStyle name="20% - Accent6 2 4 4 2" xfId="1750"/>
    <cellStyle name="20% - Accent6 2 4 4 2 2" xfId="7213"/>
    <cellStyle name="20% - Accent6 2 4 4 3" xfId="2331"/>
    <cellStyle name="20% - Accent6 2 4 4 3 2" xfId="7794"/>
    <cellStyle name="20% - Accent6 2 4 4 4" xfId="2927"/>
    <cellStyle name="20% - Accent6 2 4 4 4 2" xfId="8390"/>
    <cellStyle name="20% - Accent6 2 4 4 5" xfId="3537"/>
    <cellStyle name="20% - Accent6 2 4 4 5 2" xfId="9000"/>
    <cellStyle name="20% - Accent6 2 4 4 6" xfId="4161"/>
    <cellStyle name="20% - Accent6 2 4 4 6 2" xfId="9624"/>
    <cellStyle name="20% - Accent6 2 4 4 7" xfId="4800"/>
    <cellStyle name="20% - Accent6 2 4 4 7 2" xfId="10263"/>
    <cellStyle name="20% - Accent6 2 4 4 8" xfId="6225"/>
    <cellStyle name="20% - Accent6 2 4 5" xfId="643"/>
    <cellStyle name="20% - Accent6 2 4 5 2" xfId="1633"/>
    <cellStyle name="20% - Accent6 2 4 5 2 2" xfId="7096"/>
    <cellStyle name="20% - Accent6 2 4 5 3" xfId="6108"/>
    <cellStyle name="20% - Accent6 2 4 6" xfId="1183"/>
    <cellStyle name="20% - Accent6 2 4 6 2" xfId="6646"/>
    <cellStyle name="20% - Accent6 2 4 7" xfId="2214"/>
    <cellStyle name="20% - Accent6 2 4 7 2" xfId="7677"/>
    <cellStyle name="20% - Accent6 2 4 8" xfId="2810"/>
    <cellStyle name="20% - Accent6 2 4 8 2" xfId="8273"/>
    <cellStyle name="20% - Accent6 2 4 9" xfId="3420"/>
    <cellStyle name="20% - Accent6 2 4 9 2" xfId="8883"/>
    <cellStyle name="20% - Accent6 2 5" xfId="173"/>
    <cellStyle name="20% - Accent6 2 5 10" xfId="4073"/>
    <cellStyle name="20% - Accent6 2 5 10 2" xfId="9536"/>
    <cellStyle name="20% - Accent6 2 5 11" xfId="4712"/>
    <cellStyle name="20% - Accent6 2 5 11 2" xfId="10175"/>
    <cellStyle name="20% - Accent6 2 5 12" xfId="5687"/>
    <cellStyle name="20% - Accent6 2 5 2" xfId="367"/>
    <cellStyle name="20% - Accent6 2 5 2 2" xfId="936"/>
    <cellStyle name="20% - Accent6 2 5 2 2 2" xfId="1924"/>
    <cellStyle name="20% - Accent6 2 5 2 2 2 2" xfId="7387"/>
    <cellStyle name="20% - Accent6 2 5 2 2 3" xfId="6399"/>
    <cellStyle name="20% - Accent6 2 5 2 3" xfId="1357"/>
    <cellStyle name="20% - Accent6 2 5 2 3 2" xfId="6820"/>
    <cellStyle name="20% - Accent6 2 5 2 4" xfId="2505"/>
    <cellStyle name="20% - Accent6 2 5 2 4 2" xfId="7968"/>
    <cellStyle name="20% - Accent6 2 5 2 5" xfId="3101"/>
    <cellStyle name="20% - Accent6 2 5 2 5 2" xfId="8564"/>
    <cellStyle name="20% - Accent6 2 5 2 6" xfId="3711"/>
    <cellStyle name="20% - Accent6 2 5 2 6 2" xfId="9174"/>
    <cellStyle name="20% - Accent6 2 5 2 7" xfId="4335"/>
    <cellStyle name="20% - Accent6 2 5 2 7 2" xfId="9798"/>
    <cellStyle name="20% - Accent6 2 5 2 8" xfId="4974"/>
    <cellStyle name="20% - Accent6 2 5 2 8 2" xfId="10437"/>
    <cellStyle name="20% - Accent6 2 5 2 9" xfId="5832"/>
    <cellStyle name="20% - Accent6 2 5 3" xfId="512"/>
    <cellStyle name="20% - Accent6 2 5 3 2" xfId="1081"/>
    <cellStyle name="20% - Accent6 2 5 3 2 2" xfId="2069"/>
    <cellStyle name="20% - Accent6 2 5 3 2 2 2" xfId="7532"/>
    <cellStyle name="20% - Accent6 2 5 3 2 3" xfId="6544"/>
    <cellStyle name="20% - Accent6 2 5 3 3" xfId="1502"/>
    <cellStyle name="20% - Accent6 2 5 3 3 2" xfId="6965"/>
    <cellStyle name="20% - Accent6 2 5 3 4" xfId="2650"/>
    <cellStyle name="20% - Accent6 2 5 3 4 2" xfId="8113"/>
    <cellStyle name="20% - Accent6 2 5 3 5" xfId="3246"/>
    <cellStyle name="20% - Accent6 2 5 3 5 2" xfId="8709"/>
    <cellStyle name="20% - Accent6 2 5 3 6" xfId="3856"/>
    <cellStyle name="20% - Accent6 2 5 3 6 2" xfId="9319"/>
    <cellStyle name="20% - Accent6 2 5 3 7" xfId="4480"/>
    <cellStyle name="20% - Accent6 2 5 3 7 2" xfId="9943"/>
    <cellStyle name="20% - Accent6 2 5 3 8" xfId="5119"/>
    <cellStyle name="20% - Accent6 2 5 3 8 2" xfId="10582"/>
    <cellStyle name="20% - Accent6 2 5 3 9" xfId="5977"/>
    <cellStyle name="20% - Accent6 2 5 4" xfId="791"/>
    <cellStyle name="20% - Accent6 2 5 4 2" xfId="1779"/>
    <cellStyle name="20% - Accent6 2 5 4 2 2" xfId="7242"/>
    <cellStyle name="20% - Accent6 2 5 4 3" xfId="2360"/>
    <cellStyle name="20% - Accent6 2 5 4 3 2" xfId="7823"/>
    <cellStyle name="20% - Accent6 2 5 4 4" xfId="2956"/>
    <cellStyle name="20% - Accent6 2 5 4 4 2" xfId="8419"/>
    <cellStyle name="20% - Accent6 2 5 4 5" xfId="3566"/>
    <cellStyle name="20% - Accent6 2 5 4 5 2" xfId="9029"/>
    <cellStyle name="20% - Accent6 2 5 4 6" xfId="4190"/>
    <cellStyle name="20% - Accent6 2 5 4 6 2" xfId="9653"/>
    <cellStyle name="20% - Accent6 2 5 4 7" xfId="4829"/>
    <cellStyle name="20% - Accent6 2 5 4 7 2" xfId="10292"/>
    <cellStyle name="20% - Accent6 2 5 4 8" xfId="6254"/>
    <cellStyle name="20% - Accent6 2 5 5" xfId="672"/>
    <cellStyle name="20% - Accent6 2 5 5 2" xfId="1662"/>
    <cellStyle name="20% - Accent6 2 5 5 2 2" xfId="7125"/>
    <cellStyle name="20% - Accent6 2 5 5 3" xfId="6137"/>
    <cellStyle name="20% - Accent6 2 5 6" xfId="1212"/>
    <cellStyle name="20% - Accent6 2 5 6 2" xfId="6675"/>
    <cellStyle name="20% - Accent6 2 5 7" xfId="2243"/>
    <cellStyle name="20% - Accent6 2 5 7 2" xfId="7706"/>
    <cellStyle name="20% - Accent6 2 5 8" xfId="2839"/>
    <cellStyle name="20% - Accent6 2 5 8 2" xfId="8302"/>
    <cellStyle name="20% - Accent6 2 5 9" xfId="3449"/>
    <cellStyle name="20% - Accent6 2 5 9 2" xfId="8912"/>
    <cellStyle name="20% - Accent6 2 6" xfId="252"/>
    <cellStyle name="20% - Accent6 2 7" xfId="216"/>
    <cellStyle name="20% - Accent6 2 7 2" xfId="834"/>
    <cellStyle name="20% - Accent6 2 7 2 2" xfId="1822"/>
    <cellStyle name="20% - Accent6 2 7 2 2 2" xfId="7285"/>
    <cellStyle name="20% - Accent6 2 7 2 3" xfId="6297"/>
    <cellStyle name="20% - Accent6 2 7 3" xfId="1255"/>
    <cellStyle name="20% - Accent6 2 7 3 2" xfId="6718"/>
    <cellStyle name="20% - Accent6 2 7 4" xfId="2403"/>
    <cellStyle name="20% - Accent6 2 7 4 2" xfId="7866"/>
    <cellStyle name="20% - Accent6 2 7 5" xfId="2999"/>
    <cellStyle name="20% - Accent6 2 7 5 2" xfId="8462"/>
    <cellStyle name="20% - Accent6 2 7 6" xfId="3609"/>
    <cellStyle name="20% - Accent6 2 7 6 2" xfId="9072"/>
    <cellStyle name="20% - Accent6 2 7 7" xfId="4233"/>
    <cellStyle name="20% - Accent6 2 7 7 2" xfId="9696"/>
    <cellStyle name="20% - Accent6 2 7 8" xfId="4872"/>
    <cellStyle name="20% - Accent6 2 7 8 2" xfId="10335"/>
    <cellStyle name="20% - Accent6 2 7 9" xfId="5730"/>
    <cellStyle name="20% - Accent6 2 8" xfId="410"/>
    <cellStyle name="20% - Accent6 2 8 2" xfId="979"/>
    <cellStyle name="20% - Accent6 2 8 2 2" xfId="1967"/>
    <cellStyle name="20% - Accent6 2 8 2 2 2" xfId="7430"/>
    <cellStyle name="20% - Accent6 2 8 2 3" xfId="6442"/>
    <cellStyle name="20% - Accent6 2 8 3" xfId="1400"/>
    <cellStyle name="20% - Accent6 2 8 3 2" xfId="6863"/>
    <cellStyle name="20% - Accent6 2 8 4" xfId="2548"/>
    <cellStyle name="20% - Accent6 2 8 4 2" xfId="8011"/>
    <cellStyle name="20% - Accent6 2 8 5" xfId="3144"/>
    <cellStyle name="20% - Accent6 2 8 5 2" xfId="8607"/>
    <cellStyle name="20% - Accent6 2 8 6" xfId="3754"/>
    <cellStyle name="20% - Accent6 2 8 6 2" xfId="9217"/>
    <cellStyle name="20% - Accent6 2 8 7" xfId="4378"/>
    <cellStyle name="20% - Accent6 2 8 7 2" xfId="9841"/>
    <cellStyle name="20% - Accent6 2 8 8" xfId="5017"/>
    <cellStyle name="20% - Accent6 2 8 8 2" xfId="10480"/>
    <cellStyle name="20% - Accent6 2 8 9" xfId="5875"/>
    <cellStyle name="20% - Accent6 2 9" xfId="570"/>
    <cellStyle name="20% - Accent6 2 9 2" xfId="1560"/>
    <cellStyle name="20% - Accent6 2 9 2 2" xfId="7023"/>
    <cellStyle name="20% - Accent6 2 9 3" xfId="6035"/>
    <cellStyle name="20% - Accent6 3" xfId="158"/>
    <cellStyle name="20% - Accent6 3 10" xfId="2751"/>
    <cellStyle name="20% - Accent6 3 10 2" xfId="8214"/>
    <cellStyle name="20% - Accent6 3 11" xfId="3361"/>
    <cellStyle name="20% - Accent6 3 11 2" xfId="8824"/>
    <cellStyle name="20% - Accent6 3 12" xfId="3985"/>
    <cellStyle name="20% - Accent6 3 12 2" xfId="9448"/>
    <cellStyle name="20% - Accent6 3 13" xfId="4624"/>
    <cellStyle name="20% - Accent6 3 13 2" xfId="10087"/>
    <cellStyle name="20% - Accent6 3 14" xfId="5372"/>
    <cellStyle name="20% - Accent6 3 15" xfId="5672"/>
    <cellStyle name="20% - Accent6 3 2" xfId="187"/>
    <cellStyle name="20% - Accent6 3 2 10" xfId="4087"/>
    <cellStyle name="20% - Accent6 3 2 10 2" xfId="9550"/>
    <cellStyle name="20% - Accent6 3 2 11" xfId="4726"/>
    <cellStyle name="20% - Accent6 3 2 11 2" xfId="10189"/>
    <cellStyle name="20% - Accent6 3 2 12" xfId="5701"/>
    <cellStyle name="20% - Accent6 3 2 2" xfId="381"/>
    <cellStyle name="20% - Accent6 3 2 2 2" xfId="950"/>
    <cellStyle name="20% - Accent6 3 2 2 2 2" xfId="1938"/>
    <cellStyle name="20% - Accent6 3 2 2 2 2 2" xfId="7401"/>
    <cellStyle name="20% - Accent6 3 2 2 2 3" xfId="6413"/>
    <cellStyle name="20% - Accent6 3 2 2 3" xfId="1371"/>
    <cellStyle name="20% - Accent6 3 2 2 3 2" xfId="6834"/>
    <cellStyle name="20% - Accent6 3 2 2 4" xfId="2519"/>
    <cellStyle name="20% - Accent6 3 2 2 4 2" xfId="7982"/>
    <cellStyle name="20% - Accent6 3 2 2 5" xfId="3115"/>
    <cellStyle name="20% - Accent6 3 2 2 5 2" xfId="8578"/>
    <cellStyle name="20% - Accent6 3 2 2 6" xfId="3725"/>
    <cellStyle name="20% - Accent6 3 2 2 6 2" xfId="9188"/>
    <cellStyle name="20% - Accent6 3 2 2 7" xfId="4349"/>
    <cellStyle name="20% - Accent6 3 2 2 7 2" xfId="9812"/>
    <cellStyle name="20% - Accent6 3 2 2 8" xfId="4988"/>
    <cellStyle name="20% - Accent6 3 2 2 8 2" xfId="10451"/>
    <cellStyle name="20% - Accent6 3 2 2 9" xfId="5846"/>
    <cellStyle name="20% - Accent6 3 2 3" xfId="526"/>
    <cellStyle name="20% - Accent6 3 2 3 2" xfId="1095"/>
    <cellStyle name="20% - Accent6 3 2 3 2 2" xfId="2083"/>
    <cellStyle name="20% - Accent6 3 2 3 2 2 2" xfId="7546"/>
    <cellStyle name="20% - Accent6 3 2 3 2 3" xfId="6558"/>
    <cellStyle name="20% - Accent6 3 2 3 3" xfId="1516"/>
    <cellStyle name="20% - Accent6 3 2 3 3 2" xfId="6979"/>
    <cellStyle name="20% - Accent6 3 2 3 4" xfId="2664"/>
    <cellStyle name="20% - Accent6 3 2 3 4 2" xfId="8127"/>
    <cellStyle name="20% - Accent6 3 2 3 5" xfId="3260"/>
    <cellStyle name="20% - Accent6 3 2 3 5 2" xfId="8723"/>
    <cellStyle name="20% - Accent6 3 2 3 6" xfId="3870"/>
    <cellStyle name="20% - Accent6 3 2 3 6 2" xfId="9333"/>
    <cellStyle name="20% - Accent6 3 2 3 7" xfId="4494"/>
    <cellStyle name="20% - Accent6 3 2 3 7 2" xfId="9957"/>
    <cellStyle name="20% - Accent6 3 2 3 8" xfId="5133"/>
    <cellStyle name="20% - Accent6 3 2 3 8 2" xfId="10596"/>
    <cellStyle name="20% - Accent6 3 2 3 9" xfId="5991"/>
    <cellStyle name="20% - Accent6 3 2 4" xfId="805"/>
    <cellStyle name="20% - Accent6 3 2 4 2" xfId="1793"/>
    <cellStyle name="20% - Accent6 3 2 4 2 2" xfId="7256"/>
    <cellStyle name="20% - Accent6 3 2 4 3" xfId="2374"/>
    <cellStyle name="20% - Accent6 3 2 4 3 2" xfId="7837"/>
    <cellStyle name="20% - Accent6 3 2 4 4" xfId="2970"/>
    <cellStyle name="20% - Accent6 3 2 4 4 2" xfId="8433"/>
    <cellStyle name="20% - Accent6 3 2 4 5" xfId="3580"/>
    <cellStyle name="20% - Accent6 3 2 4 5 2" xfId="9043"/>
    <cellStyle name="20% - Accent6 3 2 4 6" xfId="4204"/>
    <cellStyle name="20% - Accent6 3 2 4 6 2" xfId="9667"/>
    <cellStyle name="20% - Accent6 3 2 4 7" xfId="4843"/>
    <cellStyle name="20% - Accent6 3 2 4 7 2" xfId="10306"/>
    <cellStyle name="20% - Accent6 3 2 4 8" xfId="6268"/>
    <cellStyle name="20% - Accent6 3 2 5" xfId="686"/>
    <cellStyle name="20% - Accent6 3 2 5 2" xfId="1676"/>
    <cellStyle name="20% - Accent6 3 2 5 2 2" xfId="7139"/>
    <cellStyle name="20% - Accent6 3 2 5 3" xfId="6151"/>
    <cellStyle name="20% - Accent6 3 2 6" xfId="1226"/>
    <cellStyle name="20% - Accent6 3 2 6 2" xfId="6689"/>
    <cellStyle name="20% - Accent6 3 2 7" xfId="2257"/>
    <cellStyle name="20% - Accent6 3 2 7 2" xfId="7720"/>
    <cellStyle name="20% - Accent6 3 2 8" xfId="2853"/>
    <cellStyle name="20% - Accent6 3 2 8 2" xfId="8316"/>
    <cellStyle name="20% - Accent6 3 2 9" xfId="3463"/>
    <cellStyle name="20% - Accent6 3 2 9 2" xfId="8926"/>
    <cellStyle name="20% - Accent6 3 3" xfId="352"/>
    <cellStyle name="20% - Accent6 3 3 10" xfId="4697"/>
    <cellStyle name="20% - Accent6 3 3 10 2" xfId="10160"/>
    <cellStyle name="20% - Accent6 3 3 11" xfId="5817"/>
    <cellStyle name="20% - Accent6 3 3 2" xfId="497"/>
    <cellStyle name="20% - Accent6 3 3 2 2" xfId="1066"/>
    <cellStyle name="20% - Accent6 3 3 2 2 2" xfId="2054"/>
    <cellStyle name="20% - Accent6 3 3 2 2 2 2" xfId="7517"/>
    <cellStyle name="20% - Accent6 3 3 2 2 3" xfId="6529"/>
    <cellStyle name="20% - Accent6 3 3 2 3" xfId="1487"/>
    <cellStyle name="20% - Accent6 3 3 2 3 2" xfId="6950"/>
    <cellStyle name="20% - Accent6 3 3 2 4" xfId="2635"/>
    <cellStyle name="20% - Accent6 3 3 2 4 2" xfId="8098"/>
    <cellStyle name="20% - Accent6 3 3 2 5" xfId="3231"/>
    <cellStyle name="20% - Accent6 3 3 2 5 2" xfId="8694"/>
    <cellStyle name="20% - Accent6 3 3 2 6" xfId="3841"/>
    <cellStyle name="20% - Accent6 3 3 2 6 2" xfId="9304"/>
    <cellStyle name="20% - Accent6 3 3 2 7" xfId="4465"/>
    <cellStyle name="20% - Accent6 3 3 2 7 2" xfId="9928"/>
    <cellStyle name="20% - Accent6 3 3 2 8" xfId="5104"/>
    <cellStyle name="20% - Accent6 3 3 2 8 2" xfId="10567"/>
    <cellStyle name="20% - Accent6 3 3 2 9" xfId="5962"/>
    <cellStyle name="20% - Accent6 3 3 3" xfId="921"/>
    <cellStyle name="20% - Accent6 3 3 3 2" xfId="1909"/>
    <cellStyle name="20% - Accent6 3 3 3 2 2" xfId="7372"/>
    <cellStyle name="20% - Accent6 3 3 3 3" xfId="2490"/>
    <cellStyle name="20% - Accent6 3 3 3 3 2" xfId="7953"/>
    <cellStyle name="20% - Accent6 3 3 3 4" xfId="3086"/>
    <cellStyle name="20% - Accent6 3 3 3 4 2" xfId="8549"/>
    <cellStyle name="20% - Accent6 3 3 3 5" xfId="3696"/>
    <cellStyle name="20% - Accent6 3 3 3 5 2" xfId="9159"/>
    <cellStyle name="20% - Accent6 3 3 3 6" xfId="4320"/>
    <cellStyle name="20% - Accent6 3 3 3 6 2" xfId="9783"/>
    <cellStyle name="20% - Accent6 3 3 3 7" xfId="4959"/>
    <cellStyle name="20% - Accent6 3 3 3 7 2" xfId="10422"/>
    <cellStyle name="20% - Accent6 3 3 3 8" xfId="6384"/>
    <cellStyle name="20% - Accent6 3 3 4" xfId="657"/>
    <cellStyle name="20% - Accent6 3 3 4 2" xfId="1647"/>
    <cellStyle name="20% - Accent6 3 3 4 2 2" xfId="7110"/>
    <cellStyle name="20% - Accent6 3 3 4 3" xfId="6122"/>
    <cellStyle name="20% - Accent6 3 3 5" xfId="1342"/>
    <cellStyle name="20% - Accent6 3 3 5 2" xfId="6805"/>
    <cellStyle name="20% - Accent6 3 3 6" xfId="2228"/>
    <cellStyle name="20% - Accent6 3 3 6 2" xfId="7691"/>
    <cellStyle name="20% - Accent6 3 3 7" xfId="2824"/>
    <cellStyle name="20% - Accent6 3 3 7 2" xfId="8287"/>
    <cellStyle name="20% - Accent6 3 3 8" xfId="3434"/>
    <cellStyle name="20% - Accent6 3 3 8 2" xfId="8897"/>
    <cellStyle name="20% - Accent6 3 3 9" xfId="4058"/>
    <cellStyle name="20% - Accent6 3 3 9 2" xfId="9521"/>
    <cellStyle name="20% - Accent6 3 4" xfId="230"/>
    <cellStyle name="20% - Accent6 3 4 2" xfId="848"/>
    <cellStyle name="20% - Accent6 3 4 2 2" xfId="1836"/>
    <cellStyle name="20% - Accent6 3 4 2 2 2" xfId="7299"/>
    <cellStyle name="20% - Accent6 3 4 2 3" xfId="6311"/>
    <cellStyle name="20% - Accent6 3 4 3" xfId="1269"/>
    <cellStyle name="20% - Accent6 3 4 3 2" xfId="6732"/>
    <cellStyle name="20% - Accent6 3 4 4" xfId="2417"/>
    <cellStyle name="20% - Accent6 3 4 4 2" xfId="7880"/>
    <cellStyle name="20% - Accent6 3 4 5" xfId="3013"/>
    <cellStyle name="20% - Accent6 3 4 5 2" xfId="8476"/>
    <cellStyle name="20% - Accent6 3 4 6" xfId="3623"/>
    <cellStyle name="20% - Accent6 3 4 6 2" xfId="9086"/>
    <cellStyle name="20% - Accent6 3 4 7" xfId="4247"/>
    <cellStyle name="20% - Accent6 3 4 7 2" xfId="9710"/>
    <cellStyle name="20% - Accent6 3 4 8" xfId="4886"/>
    <cellStyle name="20% - Accent6 3 4 8 2" xfId="10349"/>
    <cellStyle name="20% - Accent6 3 4 9" xfId="5744"/>
    <cellStyle name="20% - Accent6 3 5" xfId="424"/>
    <cellStyle name="20% - Accent6 3 5 2" xfId="993"/>
    <cellStyle name="20% - Accent6 3 5 2 2" xfId="1981"/>
    <cellStyle name="20% - Accent6 3 5 2 2 2" xfId="7444"/>
    <cellStyle name="20% - Accent6 3 5 2 3" xfId="6456"/>
    <cellStyle name="20% - Accent6 3 5 3" xfId="1414"/>
    <cellStyle name="20% - Accent6 3 5 3 2" xfId="6877"/>
    <cellStyle name="20% - Accent6 3 5 4" xfId="2562"/>
    <cellStyle name="20% - Accent6 3 5 4 2" xfId="8025"/>
    <cellStyle name="20% - Accent6 3 5 5" xfId="3158"/>
    <cellStyle name="20% - Accent6 3 5 5 2" xfId="8621"/>
    <cellStyle name="20% - Accent6 3 5 6" xfId="3768"/>
    <cellStyle name="20% - Accent6 3 5 6 2" xfId="9231"/>
    <cellStyle name="20% - Accent6 3 5 7" xfId="4392"/>
    <cellStyle name="20% - Accent6 3 5 7 2" xfId="9855"/>
    <cellStyle name="20% - Accent6 3 5 8" xfId="5031"/>
    <cellStyle name="20% - Accent6 3 5 8 2" xfId="10494"/>
    <cellStyle name="20% - Accent6 3 5 9" xfId="5889"/>
    <cellStyle name="20% - Accent6 3 6" xfId="776"/>
    <cellStyle name="20% - Accent6 3 6 2" xfId="1764"/>
    <cellStyle name="20% - Accent6 3 6 2 2" xfId="7227"/>
    <cellStyle name="20% - Accent6 3 6 3" xfId="2345"/>
    <cellStyle name="20% - Accent6 3 6 3 2" xfId="7808"/>
    <cellStyle name="20% - Accent6 3 6 4" xfId="2941"/>
    <cellStyle name="20% - Accent6 3 6 4 2" xfId="8404"/>
    <cellStyle name="20% - Accent6 3 6 5" xfId="3551"/>
    <cellStyle name="20% - Accent6 3 6 5 2" xfId="9014"/>
    <cellStyle name="20% - Accent6 3 6 6" xfId="4175"/>
    <cellStyle name="20% - Accent6 3 6 6 2" xfId="9638"/>
    <cellStyle name="20% - Accent6 3 6 7" xfId="4814"/>
    <cellStyle name="20% - Accent6 3 6 7 2" xfId="10277"/>
    <cellStyle name="20% - Accent6 3 6 8" xfId="6239"/>
    <cellStyle name="20% - Accent6 3 7" xfId="584"/>
    <cellStyle name="20% - Accent6 3 7 2" xfId="1574"/>
    <cellStyle name="20% - Accent6 3 7 2 2" xfId="7037"/>
    <cellStyle name="20% - Accent6 3 7 3" xfId="6049"/>
    <cellStyle name="20% - Accent6 3 8" xfId="1197"/>
    <cellStyle name="20% - Accent6 3 8 2" xfId="6660"/>
    <cellStyle name="20% - Accent6 3 9" xfId="2155"/>
    <cellStyle name="20% - Accent6 3 9 2" xfId="7618"/>
    <cellStyle name="20% - Accent6 4" xfId="201"/>
    <cellStyle name="20% - Accent6 4 10" xfId="3375"/>
    <cellStyle name="20% - Accent6 4 10 2" xfId="8838"/>
    <cellStyle name="20% - Accent6 4 11" xfId="3999"/>
    <cellStyle name="20% - Accent6 4 11 2" xfId="9462"/>
    <cellStyle name="20% - Accent6 4 12" xfId="4638"/>
    <cellStyle name="20% - Accent6 4 12 2" xfId="10101"/>
    <cellStyle name="20% - Accent6 4 13" xfId="5388"/>
    <cellStyle name="20% - Accent6 4 14" xfId="5715"/>
    <cellStyle name="20% - Accent6 4 2" xfId="395"/>
    <cellStyle name="20% - Accent6 4 2 10" xfId="4740"/>
    <cellStyle name="20% - Accent6 4 2 10 2" xfId="10203"/>
    <cellStyle name="20% - Accent6 4 2 11" xfId="5860"/>
    <cellStyle name="20% - Accent6 4 2 2" xfId="540"/>
    <cellStyle name="20% - Accent6 4 2 2 2" xfId="1109"/>
    <cellStyle name="20% - Accent6 4 2 2 2 2" xfId="2097"/>
    <cellStyle name="20% - Accent6 4 2 2 2 2 2" xfId="7560"/>
    <cellStyle name="20% - Accent6 4 2 2 2 3" xfId="6572"/>
    <cellStyle name="20% - Accent6 4 2 2 3" xfId="1530"/>
    <cellStyle name="20% - Accent6 4 2 2 3 2" xfId="6993"/>
    <cellStyle name="20% - Accent6 4 2 2 4" xfId="2678"/>
    <cellStyle name="20% - Accent6 4 2 2 4 2" xfId="8141"/>
    <cellStyle name="20% - Accent6 4 2 2 5" xfId="3274"/>
    <cellStyle name="20% - Accent6 4 2 2 5 2" xfId="8737"/>
    <cellStyle name="20% - Accent6 4 2 2 6" xfId="3884"/>
    <cellStyle name="20% - Accent6 4 2 2 6 2" xfId="9347"/>
    <cellStyle name="20% - Accent6 4 2 2 7" xfId="4508"/>
    <cellStyle name="20% - Accent6 4 2 2 7 2" xfId="9971"/>
    <cellStyle name="20% - Accent6 4 2 2 8" xfId="5147"/>
    <cellStyle name="20% - Accent6 4 2 2 8 2" xfId="10610"/>
    <cellStyle name="20% - Accent6 4 2 2 9" xfId="6005"/>
    <cellStyle name="20% - Accent6 4 2 3" xfId="964"/>
    <cellStyle name="20% - Accent6 4 2 3 2" xfId="1952"/>
    <cellStyle name="20% - Accent6 4 2 3 2 2" xfId="7415"/>
    <cellStyle name="20% - Accent6 4 2 3 3" xfId="2533"/>
    <cellStyle name="20% - Accent6 4 2 3 3 2" xfId="7996"/>
    <cellStyle name="20% - Accent6 4 2 3 4" xfId="3129"/>
    <cellStyle name="20% - Accent6 4 2 3 4 2" xfId="8592"/>
    <cellStyle name="20% - Accent6 4 2 3 5" xfId="3739"/>
    <cellStyle name="20% - Accent6 4 2 3 5 2" xfId="9202"/>
    <cellStyle name="20% - Accent6 4 2 3 6" xfId="4363"/>
    <cellStyle name="20% - Accent6 4 2 3 6 2" xfId="9826"/>
    <cellStyle name="20% - Accent6 4 2 3 7" xfId="5002"/>
    <cellStyle name="20% - Accent6 4 2 3 7 2" xfId="10465"/>
    <cellStyle name="20% - Accent6 4 2 3 8" xfId="6427"/>
    <cellStyle name="20% - Accent6 4 2 4" xfId="700"/>
    <cellStyle name="20% - Accent6 4 2 4 2" xfId="1690"/>
    <cellStyle name="20% - Accent6 4 2 4 2 2" xfId="7153"/>
    <cellStyle name="20% - Accent6 4 2 4 3" xfId="6165"/>
    <cellStyle name="20% - Accent6 4 2 5" xfId="1385"/>
    <cellStyle name="20% - Accent6 4 2 5 2" xfId="6848"/>
    <cellStyle name="20% - Accent6 4 2 6" xfId="2271"/>
    <cellStyle name="20% - Accent6 4 2 6 2" xfId="7734"/>
    <cellStyle name="20% - Accent6 4 2 7" xfId="2867"/>
    <cellStyle name="20% - Accent6 4 2 7 2" xfId="8330"/>
    <cellStyle name="20% - Accent6 4 2 8" xfId="3477"/>
    <cellStyle name="20% - Accent6 4 2 8 2" xfId="8940"/>
    <cellStyle name="20% - Accent6 4 2 9" xfId="4101"/>
    <cellStyle name="20% - Accent6 4 2 9 2" xfId="9564"/>
    <cellStyle name="20% - Accent6 4 3" xfId="244"/>
    <cellStyle name="20% - Accent6 4 3 2" xfId="862"/>
    <cellStyle name="20% - Accent6 4 3 2 2" xfId="1850"/>
    <cellStyle name="20% - Accent6 4 3 2 2 2" xfId="7313"/>
    <cellStyle name="20% - Accent6 4 3 2 3" xfId="6325"/>
    <cellStyle name="20% - Accent6 4 3 3" xfId="1283"/>
    <cellStyle name="20% - Accent6 4 3 3 2" xfId="6746"/>
    <cellStyle name="20% - Accent6 4 3 4" xfId="2431"/>
    <cellStyle name="20% - Accent6 4 3 4 2" xfId="7894"/>
    <cellStyle name="20% - Accent6 4 3 5" xfId="3027"/>
    <cellStyle name="20% - Accent6 4 3 5 2" xfId="8490"/>
    <cellStyle name="20% - Accent6 4 3 6" xfId="3637"/>
    <cellStyle name="20% - Accent6 4 3 6 2" xfId="9100"/>
    <cellStyle name="20% - Accent6 4 3 7" xfId="4261"/>
    <cellStyle name="20% - Accent6 4 3 7 2" xfId="9724"/>
    <cellStyle name="20% - Accent6 4 3 8" xfId="4900"/>
    <cellStyle name="20% - Accent6 4 3 8 2" xfId="10363"/>
    <cellStyle name="20% - Accent6 4 3 9" xfId="5758"/>
    <cellStyle name="20% - Accent6 4 4" xfId="438"/>
    <cellStyle name="20% - Accent6 4 4 2" xfId="1007"/>
    <cellStyle name="20% - Accent6 4 4 2 2" xfId="1995"/>
    <cellStyle name="20% - Accent6 4 4 2 2 2" xfId="7458"/>
    <cellStyle name="20% - Accent6 4 4 2 3" xfId="6470"/>
    <cellStyle name="20% - Accent6 4 4 3" xfId="1428"/>
    <cellStyle name="20% - Accent6 4 4 3 2" xfId="6891"/>
    <cellStyle name="20% - Accent6 4 4 4" xfId="2576"/>
    <cellStyle name="20% - Accent6 4 4 4 2" xfId="8039"/>
    <cellStyle name="20% - Accent6 4 4 5" xfId="3172"/>
    <cellStyle name="20% - Accent6 4 4 5 2" xfId="8635"/>
    <cellStyle name="20% - Accent6 4 4 6" xfId="3782"/>
    <cellStyle name="20% - Accent6 4 4 6 2" xfId="9245"/>
    <cellStyle name="20% - Accent6 4 4 7" xfId="4406"/>
    <cellStyle name="20% - Accent6 4 4 7 2" xfId="9869"/>
    <cellStyle name="20% - Accent6 4 4 8" xfId="5045"/>
    <cellStyle name="20% - Accent6 4 4 8 2" xfId="10508"/>
    <cellStyle name="20% - Accent6 4 4 9" xfId="5903"/>
    <cellStyle name="20% - Accent6 4 5" xfId="819"/>
    <cellStyle name="20% - Accent6 4 5 2" xfId="1807"/>
    <cellStyle name="20% - Accent6 4 5 2 2" xfId="7270"/>
    <cellStyle name="20% - Accent6 4 5 3" xfId="2388"/>
    <cellStyle name="20% - Accent6 4 5 3 2" xfId="7851"/>
    <cellStyle name="20% - Accent6 4 5 4" xfId="2984"/>
    <cellStyle name="20% - Accent6 4 5 4 2" xfId="8447"/>
    <cellStyle name="20% - Accent6 4 5 5" xfId="3594"/>
    <cellStyle name="20% - Accent6 4 5 5 2" xfId="9057"/>
    <cellStyle name="20% - Accent6 4 5 6" xfId="4218"/>
    <cellStyle name="20% - Accent6 4 5 6 2" xfId="9681"/>
    <cellStyle name="20% - Accent6 4 5 7" xfId="4857"/>
    <cellStyle name="20% - Accent6 4 5 7 2" xfId="10320"/>
    <cellStyle name="20% - Accent6 4 5 8" xfId="6282"/>
    <cellStyle name="20% - Accent6 4 6" xfId="598"/>
    <cellStyle name="20% - Accent6 4 6 2" xfId="1588"/>
    <cellStyle name="20% - Accent6 4 6 2 2" xfId="7051"/>
    <cellStyle name="20% - Accent6 4 6 3" xfId="6063"/>
    <cellStyle name="20% - Accent6 4 7" xfId="1240"/>
    <cellStyle name="20% - Accent6 4 7 2" xfId="6703"/>
    <cellStyle name="20% - Accent6 4 8" xfId="2169"/>
    <cellStyle name="20% - Accent6 4 8 2" xfId="7632"/>
    <cellStyle name="20% - Accent6 4 9" xfId="2765"/>
    <cellStyle name="20% - Accent6 4 9 2" xfId="8228"/>
    <cellStyle name="20% - Accent6 5" xfId="555"/>
    <cellStyle name="20% - Accent6 5 10" xfId="5403"/>
    <cellStyle name="20% - Accent6 5 11" xfId="6020"/>
    <cellStyle name="20% - Accent6 5 2" xfId="1124"/>
    <cellStyle name="20% - Accent6 5 2 2" xfId="2112"/>
    <cellStyle name="20% - Accent6 5 2 2 2" xfId="7575"/>
    <cellStyle name="20% - Accent6 5 2 3" xfId="2693"/>
    <cellStyle name="20% - Accent6 5 2 3 2" xfId="8156"/>
    <cellStyle name="20% - Accent6 5 2 4" xfId="3289"/>
    <cellStyle name="20% - Accent6 5 2 4 2" xfId="8752"/>
    <cellStyle name="20% - Accent6 5 2 5" xfId="3899"/>
    <cellStyle name="20% - Accent6 5 2 5 2" xfId="9362"/>
    <cellStyle name="20% - Accent6 5 2 6" xfId="4523"/>
    <cellStyle name="20% - Accent6 5 2 6 2" xfId="9986"/>
    <cellStyle name="20% - Accent6 5 2 7" xfId="5162"/>
    <cellStyle name="20% - Accent6 5 2 7 2" xfId="10625"/>
    <cellStyle name="20% - Accent6 5 2 8" xfId="6587"/>
    <cellStyle name="20% - Accent6 5 3" xfId="715"/>
    <cellStyle name="20% - Accent6 5 3 2" xfId="1705"/>
    <cellStyle name="20% - Accent6 5 3 2 2" xfId="7168"/>
    <cellStyle name="20% - Accent6 5 3 3" xfId="6180"/>
    <cellStyle name="20% - Accent6 5 4" xfId="1545"/>
    <cellStyle name="20% - Accent6 5 4 2" xfId="7008"/>
    <cellStyle name="20% - Accent6 5 5" xfId="2286"/>
    <cellStyle name="20% - Accent6 5 5 2" xfId="7749"/>
    <cellStyle name="20% - Accent6 5 6" xfId="2882"/>
    <cellStyle name="20% - Accent6 5 6 2" xfId="8345"/>
    <cellStyle name="20% - Accent6 5 7" xfId="3492"/>
    <cellStyle name="20% - Accent6 5 7 2" xfId="8955"/>
    <cellStyle name="20% - Accent6 5 8" xfId="4116"/>
    <cellStyle name="20% - Accent6 5 8 2" xfId="9579"/>
    <cellStyle name="20% - Accent6 5 9" xfId="4755"/>
    <cellStyle name="20% - Accent6 5 9 2" xfId="10218"/>
    <cellStyle name="20% - Accent6 6" xfId="1138"/>
    <cellStyle name="20% - Accent6 6 2" xfId="2126"/>
    <cellStyle name="20% - Accent6 6 2 2" xfId="7589"/>
    <cellStyle name="20% - Accent6 6 3" xfId="2707"/>
    <cellStyle name="20% - Accent6 6 3 2" xfId="8170"/>
    <cellStyle name="20% - Accent6 6 4" xfId="3303"/>
    <cellStyle name="20% - Accent6 6 4 2" xfId="8766"/>
    <cellStyle name="20% - Accent6 6 5" xfId="3913"/>
    <cellStyle name="20% - Accent6 6 5 2" xfId="9376"/>
    <cellStyle name="20% - Accent6 6 6" xfId="4537"/>
    <cellStyle name="20% - Accent6 6 6 2" xfId="10000"/>
    <cellStyle name="20% - Accent6 6 7" xfId="5176"/>
    <cellStyle name="20% - Accent6 6 7 2" xfId="10639"/>
    <cellStyle name="20% - Accent6 6 8" xfId="5419"/>
    <cellStyle name="20% - Accent6 6 9" xfId="6601"/>
    <cellStyle name="20% - Accent6 7" xfId="2722"/>
    <cellStyle name="20% - Accent6 7 2" xfId="3318"/>
    <cellStyle name="20% - Accent6 7 2 2" xfId="8781"/>
    <cellStyle name="20% - Accent6 7 3" xfId="3928"/>
    <cellStyle name="20% - Accent6 7 3 2" xfId="9391"/>
    <cellStyle name="20% - Accent6 7 4" xfId="4552"/>
    <cellStyle name="20% - Accent6 7 4 2" xfId="10015"/>
    <cellStyle name="20% - Accent6 7 5" xfId="5191"/>
    <cellStyle name="20% - Accent6 7 5 2" xfId="10654"/>
    <cellStyle name="20% - Accent6 7 6" xfId="5435"/>
    <cellStyle name="20% - Accent6 7 7" xfId="8185"/>
    <cellStyle name="20% - Accent6 8" xfId="3332"/>
    <cellStyle name="20% - Accent6 8 2" xfId="3942"/>
    <cellStyle name="20% - Accent6 8 2 2" xfId="9405"/>
    <cellStyle name="20% - Accent6 8 3" xfId="4566"/>
    <cellStyle name="20% - Accent6 8 3 2" xfId="10029"/>
    <cellStyle name="20% - Accent6 8 4" xfId="5205"/>
    <cellStyle name="20% - Accent6 8 4 2" xfId="10668"/>
    <cellStyle name="20% - Accent6 8 5" xfId="5450"/>
    <cellStyle name="20% - Accent6 8 6" xfId="8795"/>
    <cellStyle name="20% - Accent6 9" xfId="3956"/>
    <cellStyle name="20% - Accent6 9 2" xfId="4580"/>
    <cellStyle name="20% - Accent6 9 2 2" xfId="10043"/>
    <cellStyle name="20% - Accent6 9 3" xfId="5219"/>
    <cellStyle name="20% - Accent6 9 3 2" xfId="10682"/>
    <cellStyle name="20% - Accent6 9 4" xfId="5468"/>
    <cellStyle name="20% - Accent6 9 5" xfId="9419"/>
    <cellStyle name="40% - Accent1" xfId="5315" builtinId="31" customBuiltin="1"/>
    <cellStyle name="40% - Accent1 10" xfId="4586"/>
    <cellStyle name="40% - Accent1 10 2" xfId="5225"/>
    <cellStyle name="40% - Accent1 10 2 2" xfId="10688"/>
    <cellStyle name="40% - Accent1 10 3" xfId="5477"/>
    <cellStyle name="40% - Accent1 10 4" xfId="10049"/>
    <cellStyle name="40% - Accent1 11" xfId="5274"/>
    <cellStyle name="40% - Accent1 11 2" xfId="5493"/>
    <cellStyle name="40% - Accent1 12" xfId="5507"/>
    <cellStyle name="40% - Accent1 13" xfId="5521"/>
    <cellStyle name="40% - Accent1 14" xfId="5536"/>
    <cellStyle name="40% - Accent1 15" xfId="5551"/>
    <cellStyle name="40% - Accent1 16" xfId="5567"/>
    <cellStyle name="40% - Accent1 17" xfId="5584"/>
    <cellStyle name="40% - Accent1 2" xfId="25"/>
    <cellStyle name="40% - Accent1 2 10" xfId="2132"/>
    <cellStyle name="40% - Accent1 2 10 2" xfId="7595"/>
    <cellStyle name="40% - Accent1 2 11" xfId="2728"/>
    <cellStyle name="40% - Accent1 2 11 2" xfId="8191"/>
    <cellStyle name="40% - Accent1 2 12" xfId="3338"/>
    <cellStyle name="40% - Accent1 2 12 2" xfId="8801"/>
    <cellStyle name="40% - Accent1 2 13" xfId="3962"/>
    <cellStyle name="40% - Accent1 2 13 2" xfId="9425"/>
    <cellStyle name="40% - Accent1 2 14" xfId="4601"/>
    <cellStyle name="40% - Accent1 2 14 2" xfId="10064"/>
    <cellStyle name="40% - Accent1 2 15" xfId="5348"/>
    <cellStyle name="40% - Accent1 2 2" xfId="94"/>
    <cellStyle name="40% - Accent1 2 2 10" xfId="4005"/>
    <cellStyle name="40% - Accent1 2 2 10 2" xfId="9468"/>
    <cellStyle name="40% - Accent1 2 2 11" xfId="4644"/>
    <cellStyle name="40% - Accent1 2 2 11 2" xfId="10107"/>
    <cellStyle name="40% - Accent1 2 2 12" xfId="5619"/>
    <cellStyle name="40% - Accent1 2 2 2" xfId="298"/>
    <cellStyle name="40% - Accent1 2 2 2 2" xfId="868"/>
    <cellStyle name="40% - Accent1 2 2 2 2 2" xfId="1856"/>
    <cellStyle name="40% - Accent1 2 2 2 2 2 2" xfId="7319"/>
    <cellStyle name="40% - Accent1 2 2 2 2 3" xfId="6331"/>
    <cellStyle name="40% - Accent1 2 2 2 3" xfId="1289"/>
    <cellStyle name="40% - Accent1 2 2 2 3 2" xfId="6752"/>
    <cellStyle name="40% - Accent1 2 2 2 4" xfId="2437"/>
    <cellStyle name="40% - Accent1 2 2 2 4 2" xfId="7900"/>
    <cellStyle name="40% - Accent1 2 2 2 5" xfId="3033"/>
    <cellStyle name="40% - Accent1 2 2 2 5 2" xfId="8496"/>
    <cellStyle name="40% - Accent1 2 2 2 6" xfId="3643"/>
    <cellStyle name="40% - Accent1 2 2 2 6 2" xfId="9106"/>
    <cellStyle name="40% - Accent1 2 2 2 7" xfId="4267"/>
    <cellStyle name="40% - Accent1 2 2 2 7 2" xfId="9730"/>
    <cellStyle name="40% - Accent1 2 2 2 8" xfId="4906"/>
    <cellStyle name="40% - Accent1 2 2 2 8 2" xfId="10369"/>
    <cellStyle name="40% - Accent1 2 2 2 9" xfId="5764"/>
    <cellStyle name="40% - Accent1 2 2 3" xfId="444"/>
    <cellStyle name="40% - Accent1 2 2 3 2" xfId="1013"/>
    <cellStyle name="40% - Accent1 2 2 3 2 2" xfId="2001"/>
    <cellStyle name="40% - Accent1 2 2 3 2 2 2" xfId="7464"/>
    <cellStyle name="40% - Accent1 2 2 3 2 3" xfId="6476"/>
    <cellStyle name="40% - Accent1 2 2 3 3" xfId="1434"/>
    <cellStyle name="40% - Accent1 2 2 3 3 2" xfId="6897"/>
    <cellStyle name="40% - Accent1 2 2 3 4" xfId="2582"/>
    <cellStyle name="40% - Accent1 2 2 3 4 2" xfId="8045"/>
    <cellStyle name="40% - Accent1 2 2 3 5" xfId="3178"/>
    <cellStyle name="40% - Accent1 2 2 3 5 2" xfId="8641"/>
    <cellStyle name="40% - Accent1 2 2 3 6" xfId="3788"/>
    <cellStyle name="40% - Accent1 2 2 3 6 2" xfId="9251"/>
    <cellStyle name="40% - Accent1 2 2 3 7" xfId="4412"/>
    <cellStyle name="40% - Accent1 2 2 3 7 2" xfId="9875"/>
    <cellStyle name="40% - Accent1 2 2 3 8" xfId="5051"/>
    <cellStyle name="40% - Accent1 2 2 3 8 2" xfId="10514"/>
    <cellStyle name="40% - Accent1 2 2 3 9" xfId="5909"/>
    <cellStyle name="40% - Accent1 2 2 4" xfId="723"/>
    <cellStyle name="40% - Accent1 2 2 4 2" xfId="1711"/>
    <cellStyle name="40% - Accent1 2 2 4 2 2" xfId="7174"/>
    <cellStyle name="40% - Accent1 2 2 4 3" xfId="2292"/>
    <cellStyle name="40% - Accent1 2 2 4 3 2" xfId="7755"/>
    <cellStyle name="40% - Accent1 2 2 4 4" xfId="2888"/>
    <cellStyle name="40% - Accent1 2 2 4 4 2" xfId="8351"/>
    <cellStyle name="40% - Accent1 2 2 4 5" xfId="3498"/>
    <cellStyle name="40% - Accent1 2 2 4 5 2" xfId="8961"/>
    <cellStyle name="40% - Accent1 2 2 4 6" xfId="4122"/>
    <cellStyle name="40% - Accent1 2 2 4 6 2" xfId="9585"/>
    <cellStyle name="40% - Accent1 2 2 4 7" xfId="4761"/>
    <cellStyle name="40% - Accent1 2 2 4 7 2" xfId="10224"/>
    <cellStyle name="40% - Accent1 2 2 4 8" xfId="6186"/>
    <cellStyle name="40% - Accent1 2 2 5" xfId="604"/>
    <cellStyle name="40% - Accent1 2 2 5 2" xfId="1594"/>
    <cellStyle name="40% - Accent1 2 2 5 2 2" xfId="7057"/>
    <cellStyle name="40% - Accent1 2 2 5 3" xfId="6069"/>
    <cellStyle name="40% - Accent1 2 2 6" xfId="1144"/>
    <cellStyle name="40% - Accent1 2 2 6 2" xfId="6607"/>
    <cellStyle name="40% - Accent1 2 2 7" xfId="2175"/>
    <cellStyle name="40% - Accent1 2 2 7 2" xfId="7638"/>
    <cellStyle name="40% - Accent1 2 2 8" xfId="2771"/>
    <cellStyle name="40% - Accent1 2 2 8 2" xfId="8234"/>
    <cellStyle name="40% - Accent1 2 2 9" xfId="3381"/>
    <cellStyle name="40% - Accent1 2 2 9 2" xfId="8844"/>
    <cellStyle name="40% - Accent1 2 3" xfId="120"/>
    <cellStyle name="40% - Accent1 2 3 10" xfId="4020"/>
    <cellStyle name="40% - Accent1 2 3 10 2" xfId="9483"/>
    <cellStyle name="40% - Accent1 2 3 11" xfId="4659"/>
    <cellStyle name="40% - Accent1 2 3 11 2" xfId="10122"/>
    <cellStyle name="40% - Accent1 2 3 12" xfId="5634"/>
    <cellStyle name="40% - Accent1 2 3 2" xfId="313"/>
    <cellStyle name="40% - Accent1 2 3 2 2" xfId="883"/>
    <cellStyle name="40% - Accent1 2 3 2 2 2" xfId="1871"/>
    <cellStyle name="40% - Accent1 2 3 2 2 2 2" xfId="7334"/>
    <cellStyle name="40% - Accent1 2 3 2 2 3" xfId="6346"/>
    <cellStyle name="40% - Accent1 2 3 2 3" xfId="1304"/>
    <cellStyle name="40% - Accent1 2 3 2 3 2" xfId="6767"/>
    <cellStyle name="40% - Accent1 2 3 2 4" xfId="2452"/>
    <cellStyle name="40% - Accent1 2 3 2 4 2" xfId="7915"/>
    <cellStyle name="40% - Accent1 2 3 2 5" xfId="3048"/>
    <cellStyle name="40% - Accent1 2 3 2 5 2" xfId="8511"/>
    <cellStyle name="40% - Accent1 2 3 2 6" xfId="3658"/>
    <cellStyle name="40% - Accent1 2 3 2 6 2" xfId="9121"/>
    <cellStyle name="40% - Accent1 2 3 2 7" xfId="4282"/>
    <cellStyle name="40% - Accent1 2 3 2 7 2" xfId="9745"/>
    <cellStyle name="40% - Accent1 2 3 2 8" xfId="4921"/>
    <cellStyle name="40% - Accent1 2 3 2 8 2" xfId="10384"/>
    <cellStyle name="40% - Accent1 2 3 2 9" xfId="5779"/>
    <cellStyle name="40% - Accent1 2 3 3" xfId="459"/>
    <cellStyle name="40% - Accent1 2 3 3 2" xfId="1028"/>
    <cellStyle name="40% - Accent1 2 3 3 2 2" xfId="2016"/>
    <cellStyle name="40% - Accent1 2 3 3 2 2 2" xfId="7479"/>
    <cellStyle name="40% - Accent1 2 3 3 2 3" xfId="6491"/>
    <cellStyle name="40% - Accent1 2 3 3 3" xfId="1449"/>
    <cellStyle name="40% - Accent1 2 3 3 3 2" xfId="6912"/>
    <cellStyle name="40% - Accent1 2 3 3 4" xfId="2597"/>
    <cellStyle name="40% - Accent1 2 3 3 4 2" xfId="8060"/>
    <cellStyle name="40% - Accent1 2 3 3 5" xfId="3193"/>
    <cellStyle name="40% - Accent1 2 3 3 5 2" xfId="8656"/>
    <cellStyle name="40% - Accent1 2 3 3 6" xfId="3803"/>
    <cellStyle name="40% - Accent1 2 3 3 6 2" xfId="9266"/>
    <cellStyle name="40% - Accent1 2 3 3 7" xfId="4427"/>
    <cellStyle name="40% - Accent1 2 3 3 7 2" xfId="9890"/>
    <cellStyle name="40% - Accent1 2 3 3 8" xfId="5066"/>
    <cellStyle name="40% - Accent1 2 3 3 8 2" xfId="10529"/>
    <cellStyle name="40% - Accent1 2 3 3 9" xfId="5924"/>
    <cellStyle name="40% - Accent1 2 3 4" xfId="738"/>
    <cellStyle name="40% - Accent1 2 3 4 2" xfId="1726"/>
    <cellStyle name="40% - Accent1 2 3 4 2 2" xfId="7189"/>
    <cellStyle name="40% - Accent1 2 3 4 3" xfId="2307"/>
    <cellStyle name="40% - Accent1 2 3 4 3 2" xfId="7770"/>
    <cellStyle name="40% - Accent1 2 3 4 4" xfId="2903"/>
    <cellStyle name="40% - Accent1 2 3 4 4 2" xfId="8366"/>
    <cellStyle name="40% - Accent1 2 3 4 5" xfId="3513"/>
    <cellStyle name="40% - Accent1 2 3 4 5 2" xfId="8976"/>
    <cellStyle name="40% - Accent1 2 3 4 6" xfId="4137"/>
    <cellStyle name="40% - Accent1 2 3 4 6 2" xfId="9600"/>
    <cellStyle name="40% - Accent1 2 3 4 7" xfId="4776"/>
    <cellStyle name="40% - Accent1 2 3 4 7 2" xfId="10239"/>
    <cellStyle name="40% - Accent1 2 3 4 8" xfId="6201"/>
    <cellStyle name="40% - Accent1 2 3 5" xfId="619"/>
    <cellStyle name="40% - Accent1 2 3 5 2" xfId="1609"/>
    <cellStyle name="40% - Accent1 2 3 5 2 2" xfId="7072"/>
    <cellStyle name="40% - Accent1 2 3 5 3" xfId="6084"/>
    <cellStyle name="40% - Accent1 2 3 6" xfId="1159"/>
    <cellStyle name="40% - Accent1 2 3 6 2" xfId="6622"/>
    <cellStyle name="40% - Accent1 2 3 7" xfId="2190"/>
    <cellStyle name="40% - Accent1 2 3 7 2" xfId="7653"/>
    <cellStyle name="40% - Accent1 2 3 8" xfId="2786"/>
    <cellStyle name="40% - Accent1 2 3 8 2" xfId="8249"/>
    <cellStyle name="40% - Accent1 2 3 9" xfId="3396"/>
    <cellStyle name="40% - Accent1 2 3 9 2" xfId="8859"/>
    <cellStyle name="40% - Accent1 2 4" xfId="135"/>
    <cellStyle name="40% - Accent1 2 4 10" xfId="4035"/>
    <cellStyle name="40% - Accent1 2 4 10 2" xfId="9498"/>
    <cellStyle name="40% - Accent1 2 4 11" xfId="4674"/>
    <cellStyle name="40% - Accent1 2 4 11 2" xfId="10137"/>
    <cellStyle name="40% - Accent1 2 4 12" xfId="5649"/>
    <cellStyle name="40% - Accent1 2 4 2" xfId="329"/>
    <cellStyle name="40% - Accent1 2 4 2 2" xfId="898"/>
    <cellStyle name="40% - Accent1 2 4 2 2 2" xfId="1886"/>
    <cellStyle name="40% - Accent1 2 4 2 2 2 2" xfId="7349"/>
    <cellStyle name="40% - Accent1 2 4 2 2 3" xfId="6361"/>
    <cellStyle name="40% - Accent1 2 4 2 3" xfId="1319"/>
    <cellStyle name="40% - Accent1 2 4 2 3 2" xfId="6782"/>
    <cellStyle name="40% - Accent1 2 4 2 4" xfId="2467"/>
    <cellStyle name="40% - Accent1 2 4 2 4 2" xfId="7930"/>
    <cellStyle name="40% - Accent1 2 4 2 5" xfId="3063"/>
    <cellStyle name="40% - Accent1 2 4 2 5 2" xfId="8526"/>
    <cellStyle name="40% - Accent1 2 4 2 6" xfId="3673"/>
    <cellStyle name="40% - Accent1 2 4 2 6 2" xfId="9136"/>
    <cellStyle name="40% - Accent1 2 4 2 7" xfId="4297"/>
    <cellStyle name="40% - Accent1 2 4 2 7 2" xfId="9760"/>
    <cellStyle name="40% - Accent1 2 4 2 8" xfId="4936"/>
    <cellStyle name="40% - Accent1 2 4 2 8 2" xfId="10399"/>
    <cellStyle name="40% - Accent1 2 4 2 9" xfId="5794"/>
    <cellStyle name="40% - Accent1 2 4 3" xfId="474"/>
    <cellStyle name="40% - Accent1 2 4 3 2" xfId="1043"/>
    <cellStyle name="40% - Accent1 2 4 3 2 2" xfId="2031"/>
    <cellStyle name="40% - Accent1 2 4 3 2 2 2" xfId="7494"/>
    <cellStyle name="40% - Accent1 2 4 3 2 3" xfId="6506"/>
    <cellStyle name="40% - Accent1 2 4 3 3" xfId="1464"/>
    <cellStyle name="40% - Accent1 2 4 3 3 2" xfId="6927"/>
    <cellStyle name="40% - Accent1 2 4 3 4" xfId="2612"/>
    <cellStyle name="40% - Accent1 2 4 3 4 2" xfId="8075"/>
    <cellStyle name="40% - Accent1 2 4 3 5" xfId="3208"/>
    <cellStyle name="40% - Accent1 2 4 3 5 2" xfId="8671"/>
    <cellStyle name="40% - Accent1 2 4 3 6" xfId="3818"/>
    <cellStyle name="40% - Accent1 2 4 3 6 2" xfId="9281"/>
    <cellStyle name="40% - Accent1 2 4 3 7" xfId="4442"/>
    <cellStyle name="40% - Accent1 2 4 3 7 2" xfId="9905"/>
    <cellStyle name="40% - Accent1 2 4 3 8" xfId="5081"/>
    <cellStyle name="40% - Accent1 2 4 3 8 2" xfId="10544"/>
    <cellStyle name="40% - Accent1 2 4 3 9" xfId="5939"/>
    <cellStyle name="40% - Accent1 2 4 4" xfId="753"/>
    <cellStyle name="40% - Accent1 2 4 4 2" xfId="1741"/>
    <cellStyle name="40% - Accent1 2 4 4 2 2" xfId="7204"/>
    <cellStyle name="40% - Accent1 2 4 4 3" xfId="2322"/>
    <cellStyle name="40% - Accent1 2 4 4 3 2" xfId="7785"/>
    <cellStyle name="40% - Accent1 2 4 4 4" xfId="2918"/>
    <cellStyle name="40% - Accent1 2 4 4 4 2" xfId="8381"/>
    <cellStyle name="40% - Accent1 2 4 4 5" xfId="3528"/>
    <cellStyle name="40% - Accent1 2 4 4 5 2" xfId="8991"/>
    <cellStyle name="40% - Accent1 2 4 4 6" xfId="4152"/>
    <cellStyle name="40% - Accent1 2 4 4 6 2" xfId="9615"/>
    <cellStyle name="40% - Accent1 2 4 4 7" xfId="4791"/>
    <cellStyle name="40% - Accent1 2 4 4 7 2" xfId="10254"/>
    <cellStyle name="40% - Accent1 2 4 4 8" xfId="6216"/>
    <cellStyle name="40% - Accent1 2 4 5" xfId="634"/>
    <cellStyle name="40% - Accent1 2 4 5 2" xfId="1624"/>
    <cellStyle name="40% - Accent1 2 4 5 2 2" xfId="7087"/>
    <cellStyle name="40% - Accent1 2 4 5 3" xfId="6099"/>
    <cellStyle name="40% - Accent1 2 4 6" xfId="1174"/>
    <cellStyle name="40% - Accent1 2 4 6 2" xfId="6637"/>
    <cellStyle name="40% - Accent1 2 4 7" xfId="2205"/>
    <cellStyle name="40% - Accent1 2 4 7 2" xfId="7668"/>
    <cellStyle name="40% - Accent1 2 4 8" xfId="2801"/>
    <cellStyle name="40% - Accent1 2 4 8 2" xfId="8264"/>
    <cellStyle name="40% - Accent1 2 4 9" xfId="3411"/>
    <cellStyle name="40% - Accent1 2 4 9 2" xfId="8874"/>
    <cellStyle name="40% - Accent1 2 5" xfId="164"/>
    <cellStyle name="40% - Accent1 2 5 10" xfId="4064"/>
    <cellStyle name="40% - Accent1 2 5 10 2" xfId="9527"/>
    <cellStyle name="40% - Accent1 2 5 11" xfId="4703"/>
    <cellStyle name="40% - Accent1 2 5 11 2" xfId="10166"/>
    <cellStyle name="40% - Accent1 2 5 12" xfId="5678"/>
    <cellStyle name="40% - Accent1 2 5 2" xfId="358"/>
    <cellStyle name="40% - Accent1 2 5 2 2" xfId="927"/>
    <cellStyle name="40% - Accent1 2 5 2 2 2" xfId="1915"/>
    <cellStyle name="40% - Accent1 2 5 2 2 2 2" xfId="7378"/>
    <cellStyle name="40% - Accent1 2 5 2 2 3" xfId="6390"/>
    <cellStyle name="40% - Accent1 2 5 2 3" xfId="1348"/>
    <cellStyle name="40% - Accent1 2 5 2 3 2" xfId="6811"/>
    <cellStyle name="40% - Accent1 2 5 2 4" xfId="2496"/>
    <cellStyle name="40% - Accent1 2 5 2 4 2" xfId="7959"/>
    <cellStyle name="40% - Accent1 2 5 2 5" xfId="3092"/>
    <cellStyle name="40% - Accent1 2 5 2 5 2" xfId="8555"/>
    <cellStyle name="40% - Accent1 2 5 2 6" xfId="3702"/>
    <cellStyle name="40% - Accent1 2 5 2 6 2" xfId="9165"/>
    <cellStyle name="40% - Accent1 2 5 2 7" xfId="4326"/>
    <cellStyle name="40% - Accent1 2 5 2 7 2" xfId="9789"/>
    <cellStyle name="40% - Accent1 2 5 2 8" xfId="4965"/>
    <cellStyle name="40% - Accent1 2 5 2 8 2" xfId="10428"/>
    <cellStyle name="40% - Accent1 2 5 2 9" xfId="5823"/>
    <cellStyle name="40% - Accent1 2 5 3" xfId="503"/>
    <cellStyle name="40% - Accent1 2 5 3 2" xfId="1072"/>
    <cellStyle name="40% - Accent1 2 5 3 2 2" xfId="2060"/>
    <cellStyle name="40% - Accent1 2 5 3 2 2 2" xfId="7523"/>
    <cellStyle name="40% - Accent1 2 5 3 2 3" xfId="6535"/>
    <cellStyle name="40% - Accent1 2 5 3 3" xfId="1493"/>
    <cellStyle name="40% - Accent1 2 5 3 3 2" xfId="6956"/>
    <cellStyle name="40% - Accent1 2 5 3 4" xfId="2641"/>
    <cellStyle name="40% - Accent1 2 5 3 4 2" xfId="8104"/>
    <cellStyle name="40% - Accent1 2 5 3 5" xfId="3237"/>
    <cellStyle name="40% - Accent1 2 5 3 5 2" xfId="8700"/>
    <cellStyle name="40% - Accent1 2 5 3 6" xfId="3847"/>
    <cellStyle name="40% - Accent1 2 5 3 6 2" xfId="9310"/>
    <cellStyle name="40% - Accent1 2 5 3 7" xfId="4471"/>
    <cellStyle name="40% - Accent1 2 5 3 7 2" xfId="9934"/>
    <cellStyle name="40% - Accent1 2 5 3 8" xfId="5110"/>
    <cellStyle name="40% - Accent1 2 5 3 8 2" xfId="10573"/>
    <cellStyle name="40% - Accent1 2 5 3 9" xfId="5968"/>
    <cellStyle name="40% - Accent1 2 5 4" xfId="782"/>
    <cellStyle name="40% - Accent1 2 5 4 2" xfId="1770"/>
    <cellStyle name="40% - Accent1 2 5 4 2 2" xfId="7233"/>
    <cellStyle name="40% - Accent1 2 5 4 3" xfId="2351"/>
    <cellStyle name="40% - Accent1 2 5 4 3 2" xfId="7814"/>
    <cellStyle name="40% - Accent1 2 5 4 4" xfId="2947"/>
    <cellStyle name="40% - Accent1 2 5 4 4 2" xfId="8410"/>
    <cellStyle name="40% - Accent1 2 5 4 5" xfId="3557"/>
    <cellStyle name="40% - Accent1 2 5 4 5 2" xfId="9020"/>
    <cellStyle name="40% - Accent1 2 5 4 6" xfId="4181"/>
    <cellStyle name="40% - Accent1 2 5 4 6 2" xfId="9644"/>
    <cellStyle name="40% - Accent1 2 5 4 7" xfId="4820"/>
    <cellStyle name="40% - Accent1 2 5 4 7 2" xfId="10283"/>
    <cellStyle name="40% - Accent1 2 5 4 8" xfId="6245"/>
    <cellStyle name="40% - Accent1 2 5 5" xfId="663"/>
    <cellStyle name="40% - Accent1 2 5 5 2" xfId="1653"/>
    <cellStyle name="40% - Accent1 2 5 5 2 2" xfId="7116"/>
    <cellStyle name="40% - Accent1 2 5 5 3" xfId="6128"/>
    <cellStyle name="40% - Accent1 2 5 6" xfId="1203"/>
    <cellStyle name="40% - Accent1 2 5 6 2" xfId="6666"/>
    <cellStyle name="40% - Accent1 2 5 7" xfId="2234"/>
    <cellStyle name="40% - Accent1 2 5 7 2" xfId="7697"/>
    <cellStyle name="40% - Accent1 2 5 8" xfId="2830"/>
    <cellStyle name="40% - Accent1 2 5 8 2" xfId="8293"/>
    <cellStyle name="40% - Accent1 2 5 9" xfId="3440"/>
    <cellStyle name="40% - Accent1 2 5 9 2" xfId="8903"/>
    <cellStyle name="40% - Accent1 2 6" xfId="253"/>
    <cellStyle name="40% - Accent1 2 7" xfId="207"/>
    <cellStyle name="40% - Accent1 2 7 2" xfId="825"/>
    <cellStyle name="40% - Accent1 2 7 2 2" xfId="1813"/>
    <cellStyle name="40% - Accent1 2 7 2 2 2" xfId="7276"/>
    <cellStyle name="40% - Accent1 2 7 2 3" xfId="6288"/>
    <cellStyle name="40% - Accent1 2 7 3" xfId="1246"/>
    <cellStyle name="40% - Accent1 2 7 3 2" xfId="6709"/>
    <cellStyle name="40% - Accent1 2 7 4" xfId="2394"/>
    <cellStyle name="40% - Accent1 2 7 4 2" xfId="7857"/>
    <cellStyle name="40% - Accent1 2 7 5" xfId="2990"/>
    <cellStyle name="40% - Accent1 2 7 5 2" xfId="8453"/>
    <cellStyle name="40% - Accent1 2 7 6" xfId="3600"/>
    <cellStyle name="40% - Accent1 2 7 6 2" xfId="9063"/>
    <cellStyle name="40% - Accent1 2 7 7" xfId="4224"/>
    <cellStyle name="40% - Accent1 2 7 7 2" xfId="9687"/>
    <cellStyle name="40% - Accent1 2 7 8" xfId="4863"/>
    <cellStyle name="40% - Accent1 2 7 8 2" xfId="10326"/>
    <cellStyle name="40% - Accent1 2 7 9" xfId="5721"/>
    <cellStyle name="40% - Accent1 2 8" xfId="401"/>
    <cellStyle name="40% - Accent1 2 8 2" xfId="970"/>
    <cellStyle name="40% - Accent1 2 8 2 2" xfId="1958"/>
    <cellStyle name="40% - Accent1 2 8 2 2 2" xfId="7421"/>
    <cellStyle name="40% - Accent1 2 8 2 3" xfId="6433"/>
    <cellStyle name="40% - Accent1 2 8 3" xfId="1391"/>
    <cellStyle name="40% - Accent1 2 8 3 2" xfId="6854"/>
    <cellStyle name="40% - Accent1 2 8 4" xfId="2539"/>
    <cellStyle name="40% - Accent1 2 8 4 2" xfId="8002"/>
    <cellStyle name="40% - Accent1 2 8 5" xfId="3135"/>
    <cellStyle name="40% - Accent1 2 8 5 2" xfId="8598"/>
    <cellStyle name="40% - Accent1 2 8 6" xfId="3745"/>
    <cellStyle name="40% - Accent1 2 8 6 2" xfId="9208"/>
    <cellStyle name="40% - Accent1 2 8 7" xfId="4369"/>
    <cellStyle name="40% - Accent1 2 8 7 2" xfId="9832"/>
    <cellStyle name="40% - Accent1 2 8 8" xfId="5008"/>
    <cellStyle name="40% - Accent1 2 8 8 2" xfId="10471"/>
    <cellStyle name="40% - Accent1 2 8 9" xfId="5866"/>
    <cellStyle name="40% - Accent1 2 9" xfId="561"/>
    <cellStyle name="40% - Accent1 2 9 2" xfId="1551"/>
    <cellStyle name="40% - Accent1 2 9 2 2" xfId="7014"/>
    <cellStyle name="40% - Accent1 2 9 3" xfId="6026"/>
    <cellStyle name="40% - Accent1 3" xfId="149"/>
    <cellStyle name="40% - Accent1 3 10" xfId="2742"/>
    <cellStyle name="40% - Accent1 3 10 2" xfId="8205"/>
    <cellStyle name="40% - Accent1 3 11" xfId="3352"/>
    <cellStyle name="40% - Accent1 3 11 2" xfId="8815"/>
    <cellStyle name="40% - Accent1 3 12" xfId="3976"/>
    <cellStyle name="40% - Accent1 3 12 2" xfId="9439"/>
    <cellStyle name="40% - Accent1 3 13" xfId="4615"/>
    <cellStyle name="40% - Accent1 3 13 2" xfId="10078"/>
    <cellStyle name="40% - Accent1 3 14" xfId="5363"/>
    <cellStyle name="40% - Accent1 3 15" xfId="5663"/>
    <cellStyle name="40% - Accent1 3 2" xfId="178"/>
    <cellStyle name="40% - Accent1 3 2 10" xfId="4078"/>
    <cellStyle name="40% - Accent1 3 2 10 2" xfId="9541"/>
    <cellStyle name="40% - Accent1 3 2 11" xfId="4717"/>
    <cellStyle name="40% - Accent1 3 2 11 2" xfId="10180"/>
    <cellStyle name="40% - Accent1 3 2 12" xfId="5692"/>
    <cellStyle name="40% - Accent1 3 2 2" xfId="372"/>
    <cellStyle name="40% - Accent1 3 2 2 2" xfId="941"/>
    <cellStyle name="40% - Accent1 3 2 2 2 2" xfId="1929"/>
    <cellStyle name="40% - Accent1 3 2 2 2 2 2" xfId="7392"/>
    <cellStyle name="40% - Accent1 3 2 2 2 3" xfId="6404"/>
    <cellStyle name="40% - Accent1 3 2 2 3" xfId="1362"/>
    <cellStyle name="40% - Accent1 3 2 2 3 2" xfId="6825"/>
    <cellStyle name="40% - Accent1 3 2 2 4" xfId="2510"/>
    <cellStyle name="40% - Accent1 3 2 2 4 2" xfId="7973"/>
    <cellStyle name="40% - Accent1 3 2 2 5" xfId="3106"/>
    <cellStyle name="40% - Accent1 3 2 2 5 2" xfId="8569"/>
    <cellStyle name="40% - Accent1 3 2 2 6" xfId="3716"/>
    <cellStyle name="40% - Accent1 3 2 2 6 2" xfId="9179"/>
    <cellStyle name="40% - Accent1 3 2 2 7" xfId="4340"/>
    <cellStyle name="40% - Accent1 3 2 2 7 2" xfId="9803"/>
    <cellStyle name="40% - Accent1 3 2 2 8" xfId="4979"/>
    <cellStyle name="40% - Accent1 3 2 2 8 2" xfId="10442"/>
    <cellStyle name="40% - Accent1 3 2 2 9" xfId="5837"/>
    <cellStyle name="40% - Accent1 3 2 3" xfId="517"/>
    <cellStyle name="40% - Accent1 3 2 3 2" xfId="1086"/>
    <cellStyle name="40% - Accent1 3 2 3 2 2" xfId="2074"/>
    <cellStyle name="40% - Accent1 3 2 3 2 2 2" xfId="7537"/>
    <cellStyle name="40% - Accent1 3 2 3 2 3" xfId="6549"/>
    <cellStyle name="40% - Accent1 3 2 3 3" xfId="1507"/>
    <cellStyle name="40% - Accent1 3 2 3 3 2" xfId="6970"/>
    <cellStyle name="40% - Accent1 3 2 3 4" xfId="2655"/>
    <cellStyle name="40% - Accent1 3 2 3 4 2" xfId="8118"/>
    <cellStyle name="40% - Accent1 3 2 3 5" xfId="3251"/>
    <cellStyle name="40% - Accent1 3 2 3 5 2" xfId="8714"/>
    <cellStyle name="40% - Accent1 3 2 3 6" xfId="3861"/>
    <cellStyle name="40% - Accent1 3 2 3 6 2" xfId="9324"/>
    <cellStyle name="40% - Accent1 3 2 3 7" xfId="4485"/>
    <cellStyle name="40% - Accent1 3 2 3 7 2" xfId="9948"/>
    <cellStyle name="40% - Accent1 3 2 3 8" xfId="5124"/>
    <cellStyle name="40% - Accent1 3 2 3 8 2" xfId="10587"/>
    <cellStyle name="40% - Accent1 3 2 3 9" xfId="5982"/>
    <cellStyle name="40% - Accent1 3 2 4" xfId="796"/>
    <cellStyle name="40% - Accent1 3 2 4 2" xfId="1784"/>
    <cellStyle name="40% - Accent1 3 2 4 2 2" xfId="7247"/>
    <cellStyle name="40% - Accent1 3 2 4 3" xfId="2365"/>
    <cellStyle name="40% - Accent1 3 2 4 3 2" xfId="7828"/>
    <cellStyle name="40% - Accent1 3 2 4 4" xfId="2961"/>
    <cellStyle name="40% - Accent1 3 2 4 4 2" xfId="8424"/>
    <cellStyle name="40% - Accent1 3 2 4 5" xfId="3571"/>
    <cellStyle name="40% - Accent1 3 2 4 5 2" xfId="9034"/>
    <cellStyle name="40% - Accent1 3 2 4 6" xfId="4195"/>
    <cellStyle name="40% - Accent1 3 2 4 6 2" xfId="9658"/>
    <cellStyle name="40% - Accent1 3 2 4 7" xfId="4834"/>
    <cellStyle name="40% - Accent1 3 2 4 7 2" xfId="10297"/>
    <cellStyle name="40% - Accent1 3 2 4 8" xfId="6259"/>
    <cellStyle name="40% - Accent1 3 2 5" xfId="677"/>
    <cellStyle name="40% - Accent1 3 2 5 2" xfId="1667"/>
    <cellStyle name="40% - Accent1 3 2 5 2 2" xfId="7130"/>
    <cellStyle name="40% - Accent1 3 2 5 3" xfId="6142"/>
    <cellStyle name="40% - Accent1 3 2 6" xfId="1217"/>
    <cellStyle name="40% - Accent1 3 2 6 2" xfId="6680"/>
    <cellStyle name="40% - Accent1 3 2 7" xfId="2248"/>
    <cellStyle name="40% - Accent1 3 2 7 2" xfId="7711"/>
    <cellStyle name="40% - Accent1 3 2 8" xfId="2844"/>
    <cellStyle name="40% - Accent1 3 2 8 2" xfId="8307"/>
    <cellStyle name="40% - Accent1 3 2 9" xfId="3454"/>
    <cellStyle name="40% - Accent1 3 2 9 2" xfId="8917"/>
    <cellStyle name="40% - Accent1 3 3" xfId="343"/>
    <cellStyle name="40% - Accent1 3 3 10" xfId="4688"/>
    <cellStyle name="40% - Accent1 3 3 10 2" xfId="10151"/>
    <cellStyle name="40% - Accent1 3 3 11" xfId="5808"/>
    <cellStyle name="40% - Accent1 3 3 2" xfId="488"/>
    <cellStyle name="40% - Accent1 3 3 2 2" xfId="1057"/>
    <cellStyle name="40% - Accent1 3 3 2 2 2" xfId="2045"/>
    <cellStyle name="40% - Accent1 3 3 2 2 2 2" xfId="7508"/>
    <cellStyle name="40% - Accent1 3 3 2 2 3" xfId="6520"/>
    <cellStyle name="40% - Accent1 3 3 2 3" xfId="1478"/>
    <cellStyle name="40% - Accent1 3 3 2 3 2" xfId="6941"/>
    <cellStyle name="40% - Accent1 3 3 2 4" xfId="2626"/>
    <cellStyle name="40% - Accent1 3 3 2 4 2" xfId="8089"/>
    <cellStyle name="40% - Accent1 3 3 2 5" xfId="3222"/>
    <cellStyle name="40% - Accent1 3 3 2 5 2" xfId="8685"/>
    <cellStyle name="40% - Accent1 3 3 2 6" xfId="3832"/>
    <cellStyle name="40% - Accent1 3 3 2 6 2" xfId="9295"/>
    <cellStyle name="40% - Accent1 3 3 2 7" xfId="4456"/>
    <cellStyle name="40% - Accent1 3 3 2 7 2" xfId="9919"/>
    <cellStyle name="40% - Accent1 3 3 2 8" xfId="5095"/>
    <cellStyle name="40% - Accent1 3 3 2 8 2" xfId="10558"/>
    <cellStyle name="40% - Accent1 3 3 2 9" xfId="5953"/>
    <cellStyle name="40% - Accent1 3 3 3" xfId="912"/>
    <cellStyle name="40% - Accent1 3 3 3 2" xfId="1900"/>
    <cellStyle name="40% - Accent1 3 3 3 2 2" xfId="7363"/>
    <cellStyle name="40% - Accent1 3 3 3 3" xfId="2481"/>
    <cellStyle name="40% - Accent1 3 3 3 3 2" xfId="7944"/>
    <cellStyle name="40% - Accent1 3 3 3 4" xfId="3077"/>
    <cellStyle name="40% - Accent1 3 3 3 4 2" xfId="8540"/>
    <cellStyle name="40% - Accent1 3 3 3 5" xfId="3687"/>
    <cellStyle name="40% - Accent1 3 3 3 5 2" xfId="9150"/>
    <cellStyle name="40% - Accent1 3 3 3 6" xfId="4311"/>
    <cellStyle name="40% - Accent1 3 3 3 6 2" xfId="9774"/>
    <cellStyle name="40% - Accent1 3 3 3 7" xfId="4950"/>
    <cellStyle name="40% - Accent1 3 3 3 7 2" xfId="10413"/>
    <cellStyle name="40% - Accent1 3 3 3 8" xfId="6375"/>
    <cellStyle name="40% - Accent1 3 3 4" xfId="648"/>
    <cellStyle name="40% - Accent1 3 3 4 2" xfId="1638"/>
    <cellStyle name="40% - Accent1 3 3 4 2 2" xfId="7101"/>
    <cellStyle name="40% - Accent1 3 3 4 3" xfId="6113"/>
    <cellStyle name="40% - Accent1 3 3 5" xfId="1333"/>
    <cellStyle name="40% - Accent1 3 3 5 2" xfId="6796"/>
    <cellStyle name="40% - Accent1 3 3 6" xfId="2219"/>
    <cellStyle name="40% - Accent1 3 3 6 2" xfId="7682"/>
    <cellStyle name="40% - Accent1 3 3 7" xfId="2815"/>
    <cellStyle name="40% - Accent1 3 3 7 2" xfId="8278"/>
    <cellStyle name="40% - Accent1 3 3 8" xfId="3425"/>
    <cellStyle name="40% - Accent1 3 3 8 2" xfId="8888"/>
    <cellStyle name="40% - Accent1 3 3 9" xfId="4049"/>
    <cellStyle name="40% - Accent1 3 3 9 2" xfId="9512"/>
    <cellStyle name="40% - Accent1 3 4" xfId="221"/>
    <cellStyle name="40% - Accent1 3 4 2" xfId="839"/>
    <cellStyle name="40% - Accent1 3 4 2 2" xfId="1827"/>
    <cellStyle name="40% - Accent1 3 4 2 2 2" xfId="7290"/>
    <cellStyle name="40% - Accent1 3 4 2 3" xfId="6302"/>
    <cellStyle name="40% - Accent1 3 4 3" xfId="1260"/>
    <cellStyle name="40% - Accent1 3 4 3 2" xfId="6723"/>
    <cellStyle name="40% - Accent1 3 4 4" xfId="2408"/>
    <cellStyle name="40% - Accent1 3 4 4 2" xfId="7871"/>
    <cellStyle name="40% - Accent1 3 4 5" xfId="3004"/>
    <cellStyle name="40% - Accent1 3 4 5 2" xfId="8467"/>
    <cellStyle name="40% - Accent1 3 4 6" xfId="3614"/>
    <cellStyle name="40% - Accent1 3 4 6 2" xfId="9077"/>
    <cellStyle name="40% - Accent1 3 4 7" xfId="4238"/>
    <cellStyle name="40% - Accent1 3 4 7 2" xfId="9701"/>
    <cellStyle name="40% - Accent1 3 4 8" xfId="4877"/>
    <cellStyle name="40% - Accent1 3 4 8 2" xfId="10340"/>
    <cellStyle name="40% - Accent1 3 4 9" xfId="5735"/>
    <cellStyle name="40% - Accent1 3 5" xfId="415"/>
    <cellStyle name="40% - Accent1 3 5 2" xfId="984"/>
    <cellStyle name="40% - Accent1 3 5 2 2" xfId="1972"/>
    <cellStyle name="40% - Accent1 3 5 2 2 2" xfId="7435"/>
    <cellStyle name="40% - Accent1 3 5 2 3" xfId="6447"/>
    <cellStyle name="40% - Accent1 3 5 3" xfId="1405"/>
    <cellStyle name="40% - Accent1 3 5 3 2" xfId="6868"/>
    <cellStyle name="40% - Accent1 3 5 4" xfId="2553"/>
    <cellStyle name="40% - Accent1 3 5 4 2" xfId="8016"/>
    <cellStyle name="40% - Accent1 3 5 5" xfId="3149"/>
    <cellStyle name="40% - Accent1 3 5 5 2" xfId="8612"/>
    <cellStyle name="40% - Accent1 3 5 6" xfId="3759"/>
    <cellStyle name="40% - Accent1 3 5 6 2" xfId="9222"/>
    <cellStyle name="40% - Accent1 3 5 7" xfId="4383"/>
    <cellStyle name="40% - Accent1 3 5 7 2" xfId="9846"/>
    <cellStyle name="40% - Accent1 3 5 8" xfId="5022"/>
    <cellStyle name="40% - Accent1 3 5 8 2" xfId="10485"/>
    <cellStyle name="40% - Accent1 3 5 9" xfId="5880"/>
    <cellStyle name="40% - Accent1 3 6" xfId="767"/>
    <cellStyle name="40% - Accent1 3 6 2" xfId="1755"/>
    <cellStyle name="40% - Accent1 3 6 2 2" xfId="7218"/>
    <cellStyle name="40% - Accent1 3 6 3" xfId="2336"/>
    <cellStyle name="40% - Accent1 3 6 3 2" xfId="7799"/>
    <cellStyle name="40% - Accent1 3 6 4" xfId="2932"/>
    <cellStyle name="40% - Accent1 3 6 4 2" xfId="8395"/>
    <cellStyle name="40% - Accent1 3 6 5" xfId="3542"/>
    <cellStyle name="40% - Accent1 3 6 5 2" xfId="9005"/>
    <cellStyle name="40% - Accent1 3 6 6" xfId="4166"/>
    <cellStyle name="40% - Accent1 3 6 6 2" xfId="9629"/>
    <cellStyle name="40% - Accent1 3 6 7" xfId="4805"/>
    <cellStyle name="40% - Accent1 3 6 7 2" xfId="10268"/>
    <cellStyle name="40% - Accent1 3 6 8" xfId="6230"/>
    <cellStyle name="40% - Accent1 3 7" xfId="575"/>
    <cellStyle name="40% - Accent1 3 7 2" xfId="1565"/>
    <cellStyle name="40% - Accent1 3 7 2 2" xfId="7028"/>
    <cellStyle name="40% - Accent1 3 7 3" xfId="6040"/>
    <cellStyle name="40% - Accent1 3 8" xfId="1188"/>
    <cellStyle name="40% - Accent1 3 8 2" xfId="6651"/>
    <cellStyle name="40% - Accent1 3 9" xfId="2146"/>
    <cellStyle name="40% - Accent1 3 9 2" xfId="7609"/>
    <cellStyle name="40% - Accent1 4" xfId="192"/>
    <cellStyle name="40% - Accent1 4 10" xfId="3366"/>
    <cellStyle name="40% - Accent1 4 10 2" xfId="8829"/>
    <cellStyle name="40% - Accent1 4 11" xfId="3990"/>
    <cellStyle name="40% - Accent1 4 11 2" xfId="9453"/>
    <cellStyle name="40% - Accent1 4 12" xfId="4629"/>
    <cellStyle name="40% - Accent1 4 12 2" xfId="10092"/>
    <cellStyle name="40% - Accent1 4 13" xfId="5379"/>
    <cellStyle name="40% - Accent1 4 14" xfId="5706"/>
    <cellStyle name="40% - Accent1 4 2" xfId="386"/>
    <cellStyle name="40% - Accent1 4 2 10" xfId="4731"/>
    <cellStyle name="40% - Accent1 4 2 10 2" xfId="10194"/>
    <cellStyle name="40% - Accent1 4 2 11" xfId="5851"/>
    <cellStyle name="40% - Accent1 4 2 2" xfId="531"/>
    <cellStyle name="40% - Accent1 4 2 2 2" xfId="1100"/>
    <cellStyle name="40% - Accent1 4 2 2 2 2" xfId="2088"/>
    <cellStyle name="40% - Accent1 4 2 2 2 2 2" xfId="7551"/>
    <cellStyle name="40% - Accent1 4 2 2 2 3" xfId="6563"/>
    <cellStyle name="40% - Accent1 4 2 2 3" xfId="1521"/>
    <cellStyle name="40% - Accent1 4 2 2 3 2" xfId="6984"/>
    <cellStyle name="40% - Accent1 4 2 2 4" xfId="2669"/>
    <cellStyle name="40% - Accent1 4 2 2 4 2" xfId="8132"/>
    <cellStyle name="40% - Accent1 4 2 2 5" xfId="3265"/>
    <cellStyle name="40% - Accent1 4 2 2 5 2" xfId="8728"/>
    <cellStyle name="40% - Accent1 4 2 2 6" xfId="3875"/>
    <cellStyle name="40% - Accent1 4 2 2 6 2" xfId="9338"/>
    <cellStyle name="40% - Accent1 4 2 2 7" xfId="4499"/>
    <cellStyle name="40% - Accent1 4 2 2 7 2" xfId="9962"/>
    <cellStyle name="40% - Accent1 4 2 2 8" xfId="5138"/>
    <cellStyle name="40% - Accent1 4 2 2 8 2" xfId="10601"/>
    <cellStyle name="40% - Accent1 4 2 2 9" xfId="5996"/>
    <cellStyle name="40% - Accent1 4 2 3" xfId="955"/>
    <cellStyle name="40% - Accent1 4 2 3 2" xfId="1943"/>
    <cellStyle name="40% - Accent1 4 2 3 2 2" xfId="7406"/>
    <cellStyle name="40% - Accent1 4 2 3 3" xfId="2524"/>
    <cellStyle name="40% - Accent1 4 2 3 3 2" xfId="7987"/>
    <cellStyle name="40% - Accent1 4 2 3 4" xfId="3120"/>
    <cellStyle name="40% - Accent1 4 2 3 4 2" xfId="8583"/>
    <cellStyle name="40% - Accent1 4 2 3 5" xfId="3730"/>
    <cellStyle name="40% - Accent1 4 2 3 5 2" xfId="9193"/>
    <cellStyle name="40% - Accent1 4 2 3 6" xfId="4354"/>
    <cellStyle name="40% - Accent1 4 2 3 6 2" xfId="9817"/>
    <cellStyle name="40% - Accent1 4 2 3 7" xfId="4993"/>
    <cellStyle name="40% - Accent1 4 2 3 7 2" xfId="10456"/>
    <cellStyle name="40% - Accent1 4 2 3 8" xfId="6418"/>
    <cellStyle name="40% - Accent1 4 2 4" xfId="691"/>
    <cellStyle name="40% - Accent1 4 2 4 2" xfId="1681"/>
    <cellStyle name="40% - Accent1 4 2 4 2 2" xfId="7144"/>
    <cellStyle name="40% - Accent1 4 2 4 3" xfId="6156"/>
    <cellStyle name="40% - Accent1 4 2 5" xfId="1376"/>
    <cellStyle name="40% - Accent1 4 2 5 2" xfId="6839"/>
    <cellStyle name="40% - Accent1 4 2 6" xfId="2262"/>
    <cellStyle name="40% - Accent1 4 2 6 2" xfId="7725"/>
    <cellStyle name="40% - Accent1 4 2 7" xfId="2858"/>
    <cellStyle name="40% - Accent1 4 2 7 2" xfId="8321"/>
    <cellStyle name="40% - Accent1 4 2 8" xfId="3468"/>
    <cellStyle name="40% - Accent1 4 2 8 2" xfId="8931"/>
    <cellStyle name="40% - Accent1 4 2 9" xfId="4092"/>
    <cellStyle name="40% - Accent1 4 2 9 2" xfId="9555"/>
    <cellStyle name="40% - Accent1 4 3" xfId="235"/>
    <cellStyle name="40% - Accent1 4 3 2" xfId="853"/>
    <cellStyle name="40% - Accent1 4 3 2 2" xfId="1841"/>
    <cellStyle name="40% - Accent1 4 3 2 2 2" xfId="7304"/>
    <cellStyle name="40% - Accent1 4 3 2 3" xfId="6316"/>
    <cellStyle name="40% - Accent1 4 3 3" xfId="1274"/>
    <cellStyle name="40% - Accent1 4 3 3 2" xfId="6737"/>
    <cellStyle name="40% - Accent1 4 3 4" xfId="2422"/>
    <cellStyle name="40% - Accent1 4 3 4 2" xfId="7885"/>
    <cellStyle name="40% - Accent1 4 3 5" xfId="3018"/>
    <cellStyle name="40% - Accent1 4 3 5 2" xfId="8481"/>
    <cellStyle name="40% - Accent1 4 3 6" xfId="3628"/>
    <cellStyle name="40% - Accent1 4 3 6 2" xfId="9091"/>
    <cellStyle name="40% - Accent1 4 3 7" xfId="4252"/>
    <cellStyle name="40% - Accent1 4 3 7 2" xfId="9715"/>
    <cellStyle name="40% - Accent1 4 3 8" xfId="4891"/>
    <cellStyle name="40% - Accent1 4 3 8 2" xfId="10354"/>
    <cellStyle name="40% - Accent1 4 3 9" xfId="5749"/>
    <cellStyle name="40% - Accent1 4 4" xfId="429"/>
    <cellStyle name="40% - Accent1 4 4 2" xfId="998"/>
    <cellStyle name="40% - Accent1 4 4 2 2" xfId="1986"/>
    <cellStyle name="40% - Accent1 4 4 2 2 2" xfId="7449"/>
    <cellStyle name="40% - Accent1 4 4 2 3" xfId="6461"/>
    <cellStyle name="40% - Accent1 4 4 3" xfId="1419"/>
    <cellStyle name="40% - Accent1 4 4 3 2" xfId="6882"/>
    <cellStyle name="40% - Accent1 4 4 4" xfId="2567"/>
    <cellStyle name="40% - Accent1 4 4 4 2" xfId="8030"/>
    <cellStyle name="40% - Accent1 4 4 5" xfId="3163"/>
    <cellStyle name="40% - Accent1 4 4 5 2" xfId="8626"/>
    <cellStyle name="40% - Accent1 4 4 6" xfId="3773"/>
    <cellStyle name="40% - Accent1 4 4 6 2" xfId="9236"/>
    <cellStyle name="40% - Accent1 4 4 7" xfId="4397"/>
    <cellStyle name="40% - Accent1 4 4 7 2" xfId="9860"/>
    <cellStyle name="40% - Accent1 4 4 8" xfId="5036"/>
    <cellStyle name="40% - Accent1 4 4 8 2" xfId="10499"/>
    <cellStyle name="40% - Accent1 4 4 9" xfId="5894"/>
    <cellStyle name="40% - Accent1 4 5" xfId="810"/>
    <cellStyle name="40% - Accent1 4 5 2" xfId="1798"/>
    <cellStyle name="40% - Accent1 4 5 2 2" xfId="7261"/>
    <cellStyle name="40% - Accent1 4 5 3" xfId="2379"/>
    <cellStyle name="40% - Accent1 4 5 3 2" xfId="7842"/>
    <cellStyle name="40% - Accent1 4 5 4" xfId="2975"/>
    <cellStyle name="40% - Accent1 4 5 4 2" xfId="8438"/>
    <cellStyle name="40% - Accent1 4 5 5" xfId="3585"/>
    <cellStyle name="40% - Accent1 4 5 5 2" xfId="9048"/>
    <cellStyle name="40% - Accent1 4 5 6" xfId="4209"/>
    <cellStyle name="40% - Accent1 4 5 6 2" xfId="9672"/>
    <cellStyle name="40% - Accent1 4 5 7" xfId="4848"/>
    <cellStyle name="40% - Accent1 4 5 7 2" xfId="10311"/>
    <cellStyle name="40% - Accent1 4 5 8" xfId="6273"/>
    <cellStyle name="40% - Accent1 4 6" xfId="589"/>
    <cellStyle name="40% - Accent1 4 6 2" xfId="1579"/>
    <cellStyle name="40% - Accent1 4 6 2 2" xfId="7042"/>
    <cellStyle name="40% - Accent1 4 6 3" xfId="6054"/>
    <cellStyle name="40% - Accent1 4 7" xfId="1231"/>
    <cellStyle name="40% - Accent1 4 7 2" xfId="6694"/>
    <cellStyle name="40% - Accent1 4 8" xfId="2160"/>
    <cellStyle name="40% - Accent1 4 8 2" xfId="7623"/>
    <cellStyle name="40% - Accent1 4 9" xfId="2756"/>
    <cellStyle name="40% - Accent1 4 9 2" xfId="8219"/>
    <cellStyle name="40% - Accent1 5" xfId="546"/>
    <cellStyle name="40% - Accent1 5 10" xfId="5394"/>
    <cellStyle name="40% - Accent1 5 11" xfId="6011"/>
    <cellStyle name="40% - Accent1 5 2" xfId="1115"/>
    <cellStyle name="40% - Accent1 5 2 2" xfId="2103"/>
    <cellStyle name="40% - Accent1 5 2 2 2" xfId="7566"/>
    <cellStyle name="40% - Accent1 5 2 3" xfId="2684"/>
    <cellStyle name="40% - Accent1 5 2 3 2" xfId="8147"/>
    <cellStyle name="40% - Accent1 5 2 4" xfId="3280"/>
    <cellStyle name="40% - Accent1 5 2 4 2" xfId="8743"/>
    <cellStyle name="40% - Accent1 5 2 5" xfId="3890"/>
    <cellStyle name="40% - Accent1 5 2 5 2" xfId="9353"/>
    <cellStyle name="40% - Accent1 5 2 6" xfId="4514"/>
    <cellStyle name="40% - Accent1 5 2 6 2" xfId="9977"/>
    <cellStyle name="40% - Accent1 5 2 7" xfId="5153"/>
    <cellStyle name="40% - Accent1 5 2 7 2" xfId="10616"/>
    <cellStyle name="40% - Accent1 5 2 8" xfId="6578"/>
    <cellStyle name="40% - Accent1 5 3" xfId="706"/>
    <cellStyle name="40% - Accent1 5 3 2" xfId="1696"/>
    <cellStyle name="40% - Accent1 5 3 2 2" xfId="7159"/>
    <cellStyle name="40% - Accent1 5 3 3" xfId="6171"/>
    <cellStyle name="40% - Accent1 5 4" xfId="1536"/>
    <cellStyle name="40% - Accent1 5 4 2" xfId="6999"/>
    <cellStyle name="40% - Accent1 5 5" xfId="2277"/>
    <cellStyle name="40% - Accent1 5 5 2" xfId="7740"/>
    <cellStyle name="40% - Accent1 5 6" xfId="2873"/>
    <cellStyle name="40% - Accent1 5 6 2" xfId="8336"/>
    <cellStyle name="40% - Accent1 5 7" xfId="3483"/>
    <cellStyle name="40% - Accent1 5 7 2" xfId="8946"/>
    <cellStyle name="40% - Accent1 5 8" xfId="4107"/>
    <cellStyle name="40% - Accent1 5 8 2" xfId="9570"/>
    <cellStyle name="40% - Accent1 5 9" xfId="4746"/>
    <cellStyle name="40% - Accent1 5 9 2" xfId="10209"/>
    <cellStyle name="40% - Accent1 6" xfId="1129"/>
    <cellStyle name="40% - Accent1 6 2" xfId="2117"/>
    <cellStyle name="40% - Accent1 6 2 2" xfId="7580"/>
    <cellStyle name="40% - Accent1 6 3" xfId="2698"/>
    <cellStyle name="40% - Accent1 6 3 2" xfId="8161"/>
    <cellStyle name="40% - Accent1 6 4" xfId="3294"/>
    <cellStyle name="40% - Accent1 6 4 2" xfId="8757"/>
    <cellStyle name="40% - Accent1 6 5" xfId="3904"/>
    <cellStyle name="40% - Accent1 6 5 2" xfId="9367"/>
    <cellStyle name="40% - Accent1 6 6" xfId="4528"/>
    <cellStyle name="40% - Accent1 6 6 2" xfId="9991"/>
    <cellStyle name="40% - Accent1 6 7" xfId="5167"/>
    <cellStyle name="40% - Accent1 6 7 2" xfId="10630"/>
    <cellStyle name="40% - Accent1 6 8" xfId="5410"/>
    <cellStyle name="40% - Accent1 6 9" xfId="6592"/>
    <cellStyle name="40% - Accent1 7" xfId="2713"/>
    <cellStyle name="40% - Accent1 7 2" xfId="3309"/>
    <cellStyle name="40% - Accent1 7 2 2" xfId="8772"/>
    <cellStyle name="40% - Accent1 7 3" xfId="3919"/>
    <cellStyle name="40% - Accent1 7 3 2" xfId="9382"/>
    <cellStyle name="40% - Accent1 7 4" xfId="4543"/>
    <cellStyle name="40% - Accent1 7 4 2" xfId="10006"/>
    <cellStyle name="40% - Accent1 7 5" xfId="5182"/>
    <cellStyle name="40% - Accent1 7 5 2" xfId="10645"/>
    <cellStyle name="40% - Accent1 7 6" xfId="5426"/>
    <cellStyle name="40% - Accent1 7 7" xfId="8176"/>
    <cellStyle name="40% - Accent1 8" xfId="3323"/>
    <cellStyle name="40% - Accent1 8 2" xfId="3933"/>
    <cellStyle name="40% - Accent1 8 2 2" xfId="9396"/>
    <cellStyle name="40% - Accent1 8 3" xfId="4557"/>
    <cellStyle name="40% - Accent1 8 3 2" xfId="10020"/>
    <cellStyle name="40% - Accent1 8 4" xfId="5196"/>
    <cellStyle name="40% - Accent1 8 4 2" xfId="10659"/>
    <cellStyle name="40% - Accent1 8 5" xfId="5441"/>
    <cellStyle name="40% - Accent1 8 6" xfId="8786"/>
    <cellStyle name="40% - Accent1 9" xfId="3947"/>
    <cellStyle name="40% - Accent1 9 2" xfId="4571"/>
    <cellStyle name="40% - Accent1 9 2 2" xfId="10034"/>
    <cellStyle name="40% - Accent1 9 3" xfId="5210"/>
    <cellStyle name="40% - Accent1 9 3 2" xfId="10673"/>
    <cellStyle name="40% - Accent1 9 4" xfId="5459"/>
    <cellStyle name="40% - Accent1 9 5" xfId="9410"/>
    <cellStyle name="40% - Accent2" xfId="5319" builtinId="35" customBuiltin="1"/>
    <cellStyle name="40% - Accent2 10" xfId="4588"/>
    <cellStyle name="40% - Accent2 10 2" xfId="5227"/>
    <cellStyle name="40% - Accent2 10 2 2" xfId="10690"/>
    <cellStyle name="40% - Accent2 10 3" xfId="5479"/>
    <cellStyle name="40% - Accent2 10 4" xfId="10051"/>
    <cellStyle name="40% - Accent2 11" xfId="5278"/>
    <cellStyle name="40% - Accent2 11 2" xfId="5495"/>
    <cellStyle name="40% - Accent2 12" xfId="5509"/>
    <cellStyle name="40% - Accent2 13" xfId="5523"/>
    <cellStyle name="40% - Accent2 14" xfId="5538"/>
    <cellStyle name="40% - Accent2 15" xfId="5553"/>
    <cellStyle name="40% - Accent2 16" xfId="5569"/>
    <cellStyle name="40% - Accent2 17" xfId="5586"/>
    <cellStyle name="40% - Accent2 2" xfId="26"/>
    <cellStyle name="40% - Accent2 2 10" xfId="2134"/>
    <cellStyle name="40% - Accent2 2 10 2" xfId="7597"/>
    <cellStyle name="40% - Accent2 2 11" xfId="2730"/>
    <cellStyle name="40% - Accent2 2 11 2" xfId="8193"/>
    <cellStyle name="40% - Accent2 2 12" xfId="3340"/>
    <cellStyle name="40% - Accent2 2 12 2" xfId="8803"/>
    <cellStyle name="40% - Accent2 2 13" xfId="3964"/>
    <cellStyle name="40% - Accent2 2 13 2" xfId="9427"/>
    <cellStyle name="40% - Accent2 2 14" xfId="4603"/>
    <cellStyle name="40% - Accent2 2 14 2" xfId="10066"/>
    <cellStyle name="40% - Accent2 2 15" xfId="5350"/>
    <cellStyle name="40% - Accent2 2 2" xfId="98"/>
    <cellStyle name="40% - Accent2 2 2 10" xfId="4007"/>
    <cellStyle name="40% - Accent2 2 2 10 2" xfId="9470"/>
    <cellStyle name="40% - Accent2 2 2 11" xfId="4646"/>
    <cellStyle name="40% - Accent2 2 2 11 2" xfId="10109"/>
    <cellStyle name="40% - Accent2 2 2 12" xfId="5621"/>
    <cellStyle name="40% - Accent2 2 2 2" xfId="300"/>
    <cellStyle name="40% - Accent2 2 2 2 2" xfId="870"/>
    <cellStyle name="40% - Accent2 2 2 2 2 2" xfId="1858"/>
    <cellStyle name="40% - Accent2 2 2 2 2 2 2" xfId="7321"/>
    <cellStyle name="40% - Accent2 2 2 2 2 3" xfId="6333"/>
    <cellStyle name="40% - Accent2 2 2 2 3" xfId="1291"/>
    <cellStyle name="40% - Accent2 2 2 2 3 2" xfId="6754"/>
    <cellStyle name="40% - Accent2 2 2 2 4" xfId="2439"/>
    <cellStyle name="40% - Accent2 2 2 2 4 2" xfId="7902"/>
    <cellStyle name="40% - Accent2 2 2 2 5" xfId="3035"/>
    <cellStyle name="40% - Accent2 2 2 2 5 2" xfId="8498"/>
    <cellStyle name="40% - Accent2 2 2 2 6" xfId="3645"/>
    <cellStyle name="40% - Accent2 2 2 2 6 2" xfId="9108"/>
    <cellStyle name="40% - Accent2 2 2 2 7" xfId="4269"/>
    <cellStyle name="40% - Accent2 2 2 2 7 2" xfId="9732"/>
    <cellStyle name="40% - Accent2 2 2 2 8" xfId="4908"/>
    <cellStyle name="40% - Accent2 2 2 2 8 2" xfId="10371"/>
    <cellStyle name="40% - Accent2 2 2 2 9" xfId="5766"/>
    <cellStyle name="40% - Accent2 2 2 3" xfId="446"/>
    <cellStyle name="40% - Accent2 2 2 3 2" xfId="1015"/>
    <cellStyle name="40% - Accent2 2 2 3 2 2" xfId="2003"/>
    <cellStyle name="40% - Accent2 2 2 3 2 2 2" xfId="7466"/>
    <cellStyle name="40% - Accent2 2 2 3 2 3" xfId="6478"/>
    <cellStyle name="40% - Accent2 2 2 3 3" xfId="1436"/>
    <cellStyle name="40% - Accent2 2 2 3 3 2" xfId="6899"/>
    <cellStyle name="40% - Accent2 2 2 3 4" xfId="2584"/>
    <cellStyle name="40% - Accent2 2 2 3 4 2" xfId="8047"/>
    <cellStyle name="40% - Accent2 2 2 3 5" xfId="3180"/>
    <cellStyle name="40% - Accent2 2 2 3 5 2" xfId="8643"/>
    <cellStyle name="40% - Accent2 2 2 3 6" xfId="3790"/>
    <cellStyle name="40% - Accent2 2 2 3 6 2" xfId="9253"/>
    <cellStyle name="40% - Accent2 2 2 3 7" xfId="4414"/>
    <cellStyle name="40% - Accent2 2 2 3 7 2" xfId="9877"/>
    <cellStyle name="40% - Accent2 2 2 3 8" xfId="5053"/>
    <cellStyle name="40% - Accent2 2 2 3 8 2" xfId="10516"/>
    <cellStyle name="40% - Accent2 2 2 3 9" xfId="5911"/>
    <cellStyle name="40% - Accent2 2 2 4" xfId="725"/>
    <cellStyle name="40% - Accent2 2 2 4 2" xfId="1713"/>
    <cellStyle name="40% - Accent2 2 2 4 2 2" xfId="7176"/>
    <cellStyle name="40% - Accent2 2 2 4 3" xfId="2294"/>
    <cellStyle name="40% - Accent2 2 2 4 3 2" xfId="7757"/>
    <cellStyle name="40% - Accent2 2 2 4 4" xfId="2890"/>
    <cellStyle name="40% - Accent2 2 2 4 4 2" xfId="8353"/>
    <cellStyle name="40% - Accent2 2 2 4 5" xfId="3500"/>
    <cellStyle name="40% - Accent2 2 2 4 5 2" xfId="8963"/>
    <cellStyle name="40% - Accent2 2 2 4 6" xfId="4124"/>
    <cellStyle name="40% - Accent2 2 2 4 6 2" xfId="9587"/>
    <cellStyle name="40% - Accent2 2 2 4 7" xfId="4763"/>
    <cellStyle name="40% - Accent2 2 2 4 7 2" xfId="10226"/>
    <cellStyle name="40% - Accent2 2 2 4 8" xfId="6188"/>
    <cellStyle name="40% - Accent2 2 2 5" xfId="606"/>
    <cellStyle name="40% - Accent2 2 2 5 2" xfId="1596"/>
    <cellStyle name="40% - Accent2 2 2 5 2 2" xfId="7059"/>
    <cellStyle name="40% - Accent2 2 2 5 3" xfId="6071"/>
    <cellStyle name="40% - Accent2 2 2 6" xfId="1146"/>
    <cellStyle name="40% - Accent2 2 2 6 2" xfId="6609"/>
    <cellStyle name="40% - Accent2 2 2 7" xfId="2177"/>
    <cellStyle name="40% - Accent2 2 2 7 2" xfId="7640"/>
    <cellStyle name="40% - Accent2 2 2 8" xfId="2773"/>
    <cellStyle name="40% - Accent2 2 2 8 2" xfId="8236"/>
    <cellStyle name="40% - Accent2 2 2 9" xfId="3383"/>
    <cellStyle name="40% - Accent2 2 2 9 2" xfId="8846"/>
    <cellStyle name="40% - Accent2 2 3" xfId="122"/>
    <cellStyle name="40% - Accent2 2 3 10" xfId="4022"/>
    <cellStyle name="40% - Accent2 2 3 10 2" xfId="9485"/>
    <cellStyle name="40% - Accent2 2 3 11" xfId="4661"/>
    <cellStyle name="40% - Accent2 2 3 11 2" xfId="10124"/>
    <cellStyle name="40% - Accent2 2 3 12" xfId="5636"/>
    <cellStyle name="40% - Accent2 2 3 2" xfId="315"/>
    <cellStyle name="40% - Accent2 2 3 2 2" xfId="885"/>
    <cellStyle name="40% - Accent2 2 3 2 2 2" xfId="1873"/>
    <cellStyle name="40% - Accent2 2 3 2 2 2 2" xfId="7336"/>
    <cellStyle name="40% - Accent2 2 3 2 2 3" xfId="6348"/>
    <cellStyle name="40% - Accent2 2 3 2 3" xfId="1306"/>
    <cellStyle name="40% - Accent2 2 3 2 3 2" xfId="6769"/>
    <cellStyle name="40% - Accent2 2 3 2 4" xfId="2454"/>
    <cellStyle name="40% - Accent2 2 3 2 4 2" xfId="7917"/>
    <cellStyle name="40% - Accent2 2 3 2 5" xfId="3050"/>
    <cellStyle name="40% - Accent2 2 3 2 5 2" xfId="8513"/>
    <cellStyle name="40% - Accent2 2 3 2 6" xfId="3660"/>
    <cellStyle name="40% - Accent2 2 3 2 6 2" xfId="9123"/>
    <cellStyle name="40% - Accent2 2 3 2 7" xfId="4284"/>
    <cellStyle name="40% - Accent2 2 3 2 7 2" xfId="9747"/>
    <cellStyle name="40% - Accent2 2 3 2 8" xfId="4923"/>
    <cellStyle name="40% - Accent2 2 3 2 8 2" xfId="10386"/>
    <cellStyle name="40% - Accent2 2 3 2 9" xfId="5781"/>
    <cellStyle name="40% - Accent2 2 3 3" xfId="461"/>
    <cellStyle name="40% - Accent2 2 3 3 2" xfId="1030"/>
    <cellStyle name="40% - Accent2 2 3 3 2 2" xfId="2018"/>
    <cellStyle name="40% - Accent2 2 3 3 2 2 2" xfId="7481"/>
    <cellStyle name="40% - Accent2 2 3 3 2 3" xfId="6493"/>
    <cellStyle name="40% - Accent2 2 3 3 3" xfId="1451"/>
    <cellStyle name="40% - Accent2 2 3 3 3 2" xfId="6914"/>
    <cellStyle name="40% - Accent2 2 3 3 4" xfId="2599"/>
    <cellStyle name="40% - Accent2 2 3 3 4 2" xfId="8062"/>
    <cellStyle name="40% - Accent2 2 3 3 5" xfId="3195"/>
    <cellStyle name="40% - Accent2 2 3 3 5 2" xfId="8658"/>
    <cellStyle name="40% - Accent2 2 3 3 6" xfId="3805"/>
    <cellStyle name="40% - Accent2 2 3 3 6 2" xfId="9268"/>
    <cellStyle name="40% - Accent2 2 3 3 7" xfId="4429"/>
    <cellStyle name="40% - Accent2 2 3 3 7 2" xfId="9892"/>
    <cellStyle name="40% - Accent2 2 3 3 8" xfId="5068"/>
    <cellStyle name="40% - Accent2 2 3 3 8 2" xfId="10531"/>
    <cellStyle name="40% - Accent2 2 3 3 9" xfId="5926"/>
    <cellStyle name="40% - Accent2 2 3 4" xfId="740"/>
    <cellStyle name="40% - Accent2 2 3 4 2" xfId="1728"/>
    <cellStyle name="40% - Accent2 2 3 4 2 2" xfId="7191"/>
    <cellStyle name="40% - Accent2 2 3 4 3" xfId="2309"/>
    <cellStyle name="40% - Accent2 2 3 4 3 2" xfId="7772"/>
    <cellStyle name="40% - Accent2 2 3 4 4" xfId="2905"/>
    <cellStyle name="40% - Accent2 2 3 4 4 2" xfId="8368"/>
    <cellStyle name="40% - Accent2 2 3 4 5" xfId="3515"/>
    <cellStyle name="40% - Accent2 2 3 4 5 2" xfId="8978"/>
    <cellStyle name="40% - Accent2 2 3 4 6" xfId="4139"/>
    <cellStyle name="40% - Accent2 2 3 4 6 2" xfId="9602"/>
    <cellStyle name="40% - Accent2 2 3 4 7" xfId="4778"/>
    <cellStyle name="40% - Accent2 2 3 4 7 2" xfId="10241"/>
    <cellStyle name="40% - Accent2 2 3 4 8" xfId="6203"/>
    <cellStyle name="40% - Accent2 2 3 5" xfId="621"/>
    <cellStyle name="40% - Accent2 2 3 5 2" xfId="1611"/>
    <cellStyle name="40% - Accent2 2 3 5 2 2" xfId="7074"/>
    <cellStyle name="40% - Accent2 2 3 5 3" xfId="6086"/>
    <cellStyle name="40% - Accent2 2 3 6" xfId="1161"/>
    <cellStyle name="40% - Accent2 2 3 6 2" xfId="6624"/>
    <cellStyle name="40% - Accent2 2 3 7" xfId="2192"/>
    <cellStyle name="40% - Accent2 2 3 7 2" xfId="7655"/>
    <cellStyle name="40% - Accent2 2 3 8" xfId="2788"/>
    <cellStyle name="40% - Accent2 2 3 8 2" xfId="8251"/>
    <cellStyle name="40% - Accent2 2 3 9" xfId="3398"/>
    <cellStyle name="40% - Accent2 2 3 9 2" xfId="8861"/>
    <cellStyle name="40% - Accent2 2 4" xfId="137"/>
    <cellStyle name="40% - Accent2 2 4 10" xfId="4037"/>
    <cellStyle name="40% - Accent2 2 4 10 2" xfId="9500"/>
    <cellStyle name="40% - Accent2 2 4 11" xfId="4676"/>
    <cellStyle name="40% - Accent2 2 4 11 2" xfId="10139"/>
    <cellStyle name="40% - Accent2 2 4 12" xfId="5651"/>
    <cellStyle name="40% - Accent2 2 4 2" xfId="331"/>
    <cellStyle name="40% - Accent2 2 4 2 2" xfId="900"/>
    <cellStyle name="40% - Accent2 2 4 2 2 2" xfId="1888"/>
    <cellStyle name="40% - Accent2 2 4 2 2 2 2" xfId="7351"/>
    <cellStyle name="40% - Accent2 2 4 2 2 3" xfId="6363"/>
    <cellStyle name="40% - Accent2 2 4 2 3" xfId="1321"/>
    <cellStyle name="40% - Accent2 2 4 2 3 2" xfId="6784"/>
    <cellStyle name="40% - Accent2 2 4 2 4" xfId="2469"/>
    <cellStyle name="40% - Accent2 2 4 2 4 2" xfId="7932"/>
    <cellStyle name="40% - Accent2 2 4 2 5" xfId="3065"/>
    <cellStyle name="40% - Accent2 2 4 2 5 2" xfId="8528"/>
    <cellStyle name="40% - Accent2 2 4 2 6" xfId="3675"/>
    <cellStyle name="40% - Accent2 2 4 2 6 2" xfId="9138"/>
    <cellStyle name="40% - Accent2 2 4 2 7" xfId="4299"/>
    <cellStyle name="40% - Accent2 2 4 2 7 2" xfId="9762"/>
    <cellStyle name="40% - Accent2 2 4 2 8" xfId="4938"/>
    <cellStyle name="40% - Accent2 2 4 2 8 2" xfId="10401"/>
    <cellStyle name="40% - Accent2 2 4 2 9" xfId="5796"/>
    <cellStyle name="40% - Accent2 2 4 3" xfId="476"/>
    <cellStyle name="40% - Accent2 2 4 3 2" xfId="1045"/>
    <cellStyle name="40% - Accent2 2 4 3 2 2" xfId="2033"/>
    <cellStyle name="40% - Accent2 2 4 3 2 2 2" xfId="7496"/>
    <cellStyle name="40% - Accent2 2 4 3 2 3" xfId="6508"/>
    <cellStyle name="40% - Accent2 2 4 3 3" xfId="1466"/>
    <cellStyle name="40% - Accent2 2 4 3 3 2" xfId="6929"/>
    <cellStyle name="40% - Accent2 2 4 3 4" xfId="2614"/>
    <cellStyle name="40% - Accent2 2 4 3 4 2" xfId="8077"/>
    <cellStyle name="40% - Accent2 2 4 3 5" xfId="3210"/>
    <cellStyle name="40% - Accent2 2 4 3 5 2" xfId="8673"/>
    <cellStyle name="40% - Accent2 2 4 3 6" xfId="3820"/>
    <cellStyle name="40% - Accent2 2 4 3 6 2" xfId="9283"/>
    <cellStyle name="40% - Accent2 2 4 3 7" xfId="4444"/>
    <cellStyle name="40% - Accent2 2 4 3 7 2" xfId="9907"/>
    <cellStyle name="40% - Accent2 2 4 3 8" xfId="5083"/>
    <cellStyle name="40% - Accent2 2 4 3 8 2" xfId="10546"/>
    <cellStyle name="40% - Accent2 2 4 3 9" xfId="5941"/>
    <cellStyle name="40% - Accent2 2 4 4" xfId="755"/>
    <cellStyle name="40% - Accent2 2 4 4 2" xfId="1743"/>
    <cellStyle name="40% - Accent2 2 4 4 2 2" xfId="7206"/>
    <cellStyle name="40% - Accent2 2 4 4 3" xfId="2324"/>
    <cellStyle name="40% - Accent2 2 4 4 3 2" xfId="7787"/>
    <cellStyle name="40% - Accent2 2 4 4 4" xfId="2920"/>
    <cellStyle name="40% - Accent2 2 4 4 4 2" xfId="8383"/>
    <cellStyle name="40% - Accent2 2 4 4 5" xfId="3530"/>
    <cellStyle name="40% - Accent2 2 4 4 5 2" xfId="8993"/>
    <cellStyle name="40% - Accent2 2 4 4 6" xfId="4154"/>
    <cellStyle name="40% - Accent2 2 4 4 6 2" xfId="9617"/>
    <cellStyle name="40% - Accent2 2 4 4 7" xfId="4793"/>
    <cellStyle name="40% - Accent2 2 4 4 7 2" xfId="10256"/>
    <cellStyle name="40% - Accent2 2 4 4 8" xfId="6218"/>
    <cellStyle name="40% - Accent2 2 4 5" xfId="636"/>
    <cellStyle name="40% - Accent2 2 4 5 2" xfId="1626"/>
    <cellStyle name="40% - Accent2 2 4 5 2 2" xfId="7089"/>
    <cellStyle name="40% - Accent2 2 4 5 3" xfId="6101"/>
    <cellStyle name="40% - Accent2 2 4 6" xfId="1176"/>
    <cellStyle name="40% - Accent2 2 4 6 2" xfId="6639"/>
    <cellStyle name="40% - Accent2 2 4 7" xfId="2207"/>
    <cellStyle name="40% - Accent2 2 4 7 2" xfId="7670"/>
    <cellStyle name="40% - Accent2 2 4 8" xfId="2803"/>
    <cellStyle name="40% - Accent2 2 4 8 2" xfId="8266"/>
    <cellStyle name="40% - Accent2 2 4 9" xfId="3413"/>
    <cellStyle name="40% - Accent2 2 4 9 2" xfId="8876"/>
    <cellStyle name="40% - Accent2 2 5" xfId="166"/>
    <cellStyle name="40% - Accent2 2 5 10" xfId="4066"/>
    <cellStyle name="40% - Accent2 2 5 10 2" xfId="9529"/>
    <cellStyle name="40% - Accent2 2 5 11" xfId="4705"/>
    <cellStyle name="40% - Accent2 2 5 11 2" xfId="10168"/>
    <cellStyle name="40% - Accent2 2 5 12" xfId="5680"/>
    <cellStyle name="40% - Accent2 2 5 2" xfId="360"/>
    <cellStyle name="40% - Accent2 2 5 2 2" xfId="929"/>
    <cellStyle name="40% - Accent2 2 5 2 2 2" xfId="1917"/>
    <cellStyle name="40% - Accent2 2 5 2 2 2 2" xfId="7380"/>
    <cellStyle name="40% - Accent2 2 5 2 2 3" xfId="6392"/>
    <cellStyle name="40% - Accent2 2 5 2 3" xfId="1350"/>
    <cellStyle name="40% - Accent2 2 5 2 3 2" xfId="6813"/>
    <cellStyle name="40% - Accent2 2 5 2 4" xfId="2498"/>
    <cellStyle name="40% - Accent2 2 5 2 4 2" xfId="7961"/>
    <cellStyle name="40% - Accent2 2 5 2 5" xfId="3094"/>
    <cellStyle name="40% - Accent2 2 5 2 5 2" xfId="8557"/>
    <cellStyle name="40% - Accent2 2 5 2 6" xfId="3704"/>
    <cellStyle name="40% - Accent2 2 5 2 6 2" xfId="9167"/>
    <cellStyle name="40% - Accent2 2 5 2 7" xfId="4328"/>
    <cellStyle name="40% - Accent2 2 5 2 7 2" xfId="9791"/>
    <cellStyle name="40% - Accent2 2 5 2 8" xfId="4967"/>
    <cellStyle name="40% - Accent2 2 5 2 8 2" xfId="10430"/>
    <cellStyle name="40% - Accent2 2 5 2 9" xfId="5825"/>
    <cellStyle name="40% - Accent2 2 5 3" xfId="505"/>
    <cellStyle name="40% - Accent2 2 5 3 2" xfId="1074"/>
    <cellStyle name="40% - Accent2 2 5 3 2 2" xfId="2062"/>
    <cellStyle name="40% - Accent2 2 5 3 2 2 2" xfId="7525"/>
    <cellStyle name="40% - Accent2 2 5 3 2 3" xfId="6537"/>
    <cellStyle name="40% - Accent2 2 5 3 3" xfId="1495"/>
    <cellStyle name="40% - Accent2 2 5 3 3 2" xfId="6958"/>
    <cellStyle name="40% - Accent2 2 5 3 4" xfId="2643"/>
    <cellStyle name="40% - Accent2 2 5 3 4 2" xfId="8106"/>
    <cellStyle name="40% - Accent2 2 5 3 5" xfId="3239"/>
    <cellStyle name="40% - Accent2 2 5 3 5 2" xfId="8702"/>
    <cellStyle name="40% - Accent2 2 5 3 6" xfId="3849"/>
    <cellStyle name="40% - Accent2 2 5 3 6 2" xfId="9312"/>
    <cellStyle name="40% - Accent2 2 5 3 7" xfId="4473"/>
    <cellStyle name="40% - Accent2 2 5 3 7 2" xfId="9936"/>
    <cellStyle name="40% - Accent2 2 5 3 8" xfId="5112"/>
    <cellStyle name="40% - Accent2 2 5 3 8 2" xfId="10575"/>
    <cellStyle name="40% - Accent2 2 5 3 9" xfId="5970"/>
    <cellStyle name="40% - Accent2 2 5 4" xfId="784"/>
    <cellStyle name="40% - Accent2 2 5 4 2" xfId="1772"/>
    <cellStyle name="40% - Accent2 2 5 4 2 2" xfId="7235"/>
    <cellStyle name="40% - Accent2 2 5 4 3" xfId="2353"/>
    <cellStyle name="40% - Accent2 2 5 4 3 2" xfId="7816"/>
    <cellStyle name="40% - Accent2 2 5 4 4" xfId="2949"/>
    <cellStyle name="40% - Accent2 2 5 4 4 2" xfId="8412"/>
    <cellStyle name="40% - Accent2 2 5 4 5" xfId="3559"/>
    <cellStyle name="40% - Accent2 2 5 4 5 2" xfId="9022"/>
    <cellStyle name="40% - Accent2 2 5 4 6" xfId="4183"/>
    <cellStyle name="40% - Accent2 2 5 4 6 2" xfId="9646"/>
    <cellStyle name="40% - Accent2 2 5 4 7" xfId="4822"/>
    <cellStyle name="40% - Accent2 2 5 4 7 2" xfId="10285"/>
    <cellStyle name="40% - Accent2 2 5 4 8" xfId="6247"/>
    <cellStyle name="40% - Accent2 2 5 5" xfId="665"/>
    <cellStyle name="40% - Accent2 2 5 5 2" xfId="1655"/>
    <cellStyle name="40% - Accent2 2 5 5 2 2" xfId="7118"/>
    <cellStyle name="40% - Accent2 2 5 5 3" xfId="6130"/>
    <cellStyle name="40% - Accent2 2 5 6" xfId="1205"/>
    <cellStyle name="40% - Accent2 2 5 6 2" xfId="6668"/>
    <cellStyle name="40% - Accent2 2 5 7" xfId="2236"/>
    <cellStyle name="40% - Accent2 2 5 7 2" xfId="7699"/>
    <cellStyle name="40% - Accent2 2 5 8" xfId="2832"/>
    <cellStyle name="40% - Accent2 2 5 8 2" xfId="8295"/>
    <cellStyle name="40% - Accent2 2 5 9" xfId="3442"/>
    <cellStyle name="40% - Accent2 2 5 9 2" xfId="8905"/>
    <cellStyle name="40% - Accent2 2 6" xfId="254"/>
    <cellStyle name="40% - Accent2 2 7" xfId="209"/>
    <cellStyle name="40% - Accent2 2 7 2" xfId="827"/>
    <cellStyle name="40% - Accent2 2 7 2 2" xfId="1815"/>
    <cellStyle name="40% - Accent2 2 7 2 2 2" xfId="7278"/>
    <cellStyle name="40% - Accent2 2 7 2 3" xfId="6290"/>
    <cellStyle name="40% - Accent2 2 7 3" xfId="1248"/>
    <cellStyle name="40% - Accent2 2 7 3 2" xfId="6711"/>
    <cellStyle name="40% - Accent2 2 7 4" xfId="2396"/>
    <cellStyle name="40% - Accent2 2 7 4 2" xfId="7859"/>
    <cellStyle name="40% - Accent2 2 7 5" xfId="2992"/>
    <cellStyle name="40% - Accent2 2 7 5 2" xfId="8455"/>
    <cellStyle name="40% - Accent2 2 7 6" xfId="3602"/>
    <cellStyle name="40% - Accent2 2 7 6 2" xfId="9065"/>
    <cellStyle name="40% - Accent2 2 7 7" xfId="4226"/>
    <cellStyle name="40% - Accent2 2 7 7 2" xfId="9689"/>
    <cellStyle name="40% - Accent2 2 7 8" xfId="4865"/>
    <cellStyle name="40% - Accent2 2 7 8 2" xfId="10328"/>
    <cellStyle name="40% - Accent2 2 7 9" xfId="5723"/>
    <cellStyle name="40% - Accent2 2 8" xfId="403"/>
    <cellStyle name="40% - Accent2 2 8 2" xfId="972"/>
    <cellStyle name="40% - Accent2 2 8 2 2" xfId="1960"/>
    <cellStyle name="40% - Accent2 2 8 2 2 2" xfId="7423"/>
    <cellStyle name="40% - Accent2 2 8 2 3" xfId="6435"/>
    <cellStyle name="40% - Accent2 2 8 3" xfId="1393"/>
    <cellStyle name="40% - Accent2 2 8 3 2" xfId="6856"/>
    <cellStyle name="40% - Accent2 2 8 4" xfId="2541"/>
    <cellStyle name="40% - Accent2 2 8 4 2" xfId="8004"/>
    <cellStyle name="40% - Accent2 2 8 5" xfId="3137"/>
    <cellStyle name="40% - Accent2 2 8 5 2" xfId="8600"/>
    <cellStyle name="40% - Accent2 2 8 6" xfId="3747"/>
    <cellStyle name="40% - Accent2 2 8 6 2" xfId="9210"/>
    <cellStyle name="40% - Accent2 2 8 7" xfId="4371"/>
    <cellStyle name="40% - Accent2 2 8 7 2" xfId="9834"/>
    <cellStyle name="40% - Accent2 2 8 8" xfId="5010"/>
    <cellStyle name="40% - Accent2 2 8 8 2" xfId="10473"/>
    <cellStyle name="40% - Accent2 2 8 9" xfId="5868"/>
    <cellStyle name="40% - Accent2 2 9" xfId="563"/>
    <cellStyle name="40% - Accent2 2 9 2" xfId="1553"/>
    <cellStyle name="40% - Accent2 2 9 2 2" xfId="7016"/>
    <cellStyle name="40% - Accent2 2 9 3" xfId="6028"/>
    <cellStyle name="40% - Accent2 3" xfId="151"/>
    <cellStyle name="40% - Accent2 3 10" xfId="2744"/>
    <cellStyle name="40% - Accent2 3 10 2" xfId="8207"/>
    <cellStyle name="40% - Accent2 3 11" xfId="3354"/>
    <cellStyle name="40% - Accent2 3 11 2" xfId="8817"/>
    <cellStyle name="40% - Accent2 3 12" xfId="3978"/>
    <cellStyle name="40% - Accent2 3 12 2" xfId="9441"/>
    <cellStyle name="40% - Accent2 3 13" xfId="4617"/>
    <cellStyle name="40% - Accent2 3 13 2" xfId="10080"/>
    <cellStyle name="40% - Accent2 3 14" xfId="5365"/>
    <cellStyle name="40% - Accent2 3 15" xfId="5665"/>
    <cellStyle name="40% - Accent2 3 2" xfId="180"/>
    <cellStyle name="40% - Accent2 3 2 10" xfId="4080"/>
    <cellStyle name="40% - Accent2 3 2 10 2" xfId="9543"/>
    <cellStyle name="40% - Accent2 3 2 11" xfId="4719"/>
    <cellStyle name="40% - Accent2 3 2 11 2" xfId="10182"/>
    <cellStyle name="40% - Accent2 3 2 12" xfId="5694"/>
    <cellStyle name="40% - Accent2 3 2 2" xfId="374"/>
    <cellStyle name="40% - Accent2 3 2 2 2" xfId="943"/>
    <cellStyle name="40% - Accent2 3 2 2 2 2" xfId="1931"/>
    <cellStyle name="40% - Accent2 3 2 2 2 2 2" xfId="7394"/>
    <cellStyle name="40% - Accent2 3 2 2 2 3" xfId="6406"/>
    <cellStyle name="40% - Accent2 3 2 2 3" xfId="1364"/>
    <cellStyle name="40% - Accent2 3 2 2 3 2" xfId="6827"/>
    <cellStyle name="40% - Accent2 3 2 2 4" xfId="2512"/>
    <cellStyle name="40% - Accent2 3 2 2 4 2" xfId="7975"/>
    <cellStyle name="40% - Accent2 3 2 2 5" xfId="3108"/>
    <cellStyle name="40% - Accent2 3 2 2 5 2" xfId="8571"/>
    <cellStyle name="40% - Accent2 3 2 2 6" xfId="3718"/>
    <cellStyle name="40% - Accent2 3 2 2 6 2" xfId="9181"/>
    <cellStyle name="40% - Accent2 3 2 2 7" xfId="4342"/>
    <cellStyle name="40% - Accent2 3 2 2 7 2" xfId="9805"/>
    <cellStyle name="40% - Accent2 3 2 2 8" xfId="4981"/>
    <cellStyle name="40% - Accent2 3 2 2 8 2" xfId="10444"/>
    <cellStyle name="40% - Accent2 3 2 2 9" xfId="5839"/>
    <cellStyle name="40% - Accent2 3 2 3" xfId="519"/>
    <cellStyle name="40% - Accent2 3 2 3 2" xfId="1088"/>
    <cellStyle name="40% - Accent2 3 2 3 2 2" xfId="2076"/>
    <cellStyle name="40% - Accent2 3 2 3 2 2 2" xfId="7539"/>
    <cellStyle name="40% - Accent2 3 2 3 2 3" xfId="6551"/>
    <cellStyle name="40% - Accent2 3 2 3 3" xfId="1509"/>
    <cellStyle name="40% - Accent2 3 2 3 3 2" xfId="6972"/>
    <cellStyle name="40% - Accent2 3 2 3 4" xfId="2657"/>
    <cellStyle name="40% - Accent2 3 2 3 4 2" xfId="8120"/>
    <cellStyle name="40% - Accent2 3 2 3 5" xfId="3253"/>
    <cellStyle name="40% - Accent2 3 2 3 5 2" xfId="8716"/>
    <cellStyle name="40% - Accent2 3 2 3 6" xfId="3863"/>
    <cellStyle name="40% - Accent2 3 2 3 6 2" xfId="9326"/>
    <cellStyle name="40% - Accent2 3 2 3 7" xfId="4487"/>
    <cellStyle name="40% - Accent2 3 2 3 7 2" xfId="9950"/>
    <cellStyle name="40% - Accent2 3 2 3 8" xfId="5126"/>
    <cellStyle name="40% - Accent2 3 2 3 8 2" xfId="10589"/>
    <cellStyle name="40% - Accent2 3 2 3 9" xfId="5984"/>
    <cellStyle name="40% - Accent2 3 2 4" xfId="798"/>
    <cellStyle name="40% - Accent2 3 2 4 2" xfId="1786"/>
    <cellStyle name="40% - Accent2 3 2 4 2 2" xfId="7249"/>
    <cellStyle name="40% - Accent2 3 2 4 3" xfId="2367"/>
    <cellStyle name="40% - Accent2 3 2 4 3 2" xfId="7830"/>
    <cellStyle name="40% - Accent2 3 2 4 4" xfId="2963"/>
    <cellStyle name="40% - Accent2 3 2 4 4 2" xfId="8426"/>
    <cellStyle name="40% - Accent2 3 2 4 5" xfId="3573"/>
    <cellStyle name="40% - Accent2 3 2 4 5 2" xfId="9036"/>
    <cellStyle name="40% - Accent2 3 2 4 6" xfId="4197"/>
    <cellStyle name="40% - Accent2 3 2 4 6 2" xfId="9660"/>
    <cellStyle name="40% - Accent2 3 2 4 7" xfId="4836"/>
    <cellStyle name="40% - Accent2 3 2 4 7 2" xfId="10299"/>
    <cellStyle name="40% - Accent2 3 2 4 8" xfId="6261"/>
    <cellStyle name="40% - Accent2 3 2 5" xfId="679"/>
    <cellStyle name="40% - Accent2 3 2 5 2" xfId="1669"/>
    <cellStyle name="40% - Accent2 3 2 5 2 2" xfId="7132"/>
    <cellStyle name="40% - Accent2 3 2 5 3" xfId="6144"/>
    <cellStyle name="40% - Accent2 3 2 6" xfId="1219"/>
    <cellStyle name="40% - Accent2 3 2 6 2" xfId="6682"/>
    <cellStyle name="40% - Accent2 3 2 7" xfId="2250"/>
    <cellStyle name="40% - Accent2 3 2 7 2" xfId="7713"/>
    <cellStyle name="40% - Accent2 3 2 8" xfId="2846"/>
    <cellStyle name="40% - Accent2 3 2 8 2" xfId="8309"/>
    <cellStyle name="40% - Accent2 3 2 9" xfId="3456"/>
    <cellStyle name="40% - Accent2 3 2 9 2" xfId="8919"/>
    <cellStyle name="40% - Accent2 3 3" xfId="345"/>
    <cellStyle name="40% - Accent2 3 3 10" xfId="4690"/>
    <cellStyle name="40% - Accent2 3 3 10 2" xfId="10153"/>
    <cellStyle name="40% - Accent2 3 3 11" xfId="5810"/>
    <cellStyle name="40% - Accent2 3 3 2" xfId="490"/>
    <cellStyle name="40% - Accent2 3 3 2 2" xfId="1059"/>
    <cellStyle name="40% - Accent2 3 3 2 2 2" xfId="2047"/>
    <cellStyle name="40% - Accent2 3 3 2 2 2 2" xfId="7510"/>
    <cellStyle name="40% - Accent2 3 3 2 2 3" xfId="6522"/>
    <cellStyle name="40% - Accent2 3 3 2 3" xfId="1480"/>
    <cellStyle name="40% - Accent2 3 3 2 3 2" xfId="6943"/>
    <cellStyle name="40% - Accent2 3 3 2 4" xfId="2628"/>
    <cellStyle name="40% - Accent2 3 3 2 4 2" xfId="8091"/>
    <cellStyle name="40% - Accent2 3 3 2 5" xfId="3224"/>
    <cellStyle name="40% - Accent2 3 3 2 5 2" xfId="8687"/>
    <cellStyle name="40% - Accent2 3 3 2 6" xfId="3834"/>
    <cellStyle name="40% - Accent2 3 3 2 6 2" xfId="9297"/>
    <cellStyle name="40% - Accent2 3 3 2 7" xfId="4458"/>
    <cellStyle name="40% - Accent2 3 3 2 7 2" xfId="9921"/>
    <cellStyle name="40% - Accent2 3 3 2 8" xfId="5097"/>
    <cellStyle name="40% - Accent2 3 3 2 8 2" xfId="10560"/>
    <cellStyle name="40% - Accent2 3 3 2 9" xfId="5955"/>
    <cellStyle name="40% - Accent2 3 3 3" xfId="914"/>
    <cellStyle name="40% - Accent2 3 3 3 2" xfId="1902"/>
    <cellStyle name="40% - Accent2 3 3 3 2 2" xfId="7365"/>
    <cellStyle name="40% - Accent2 3 3 3 3" xfId="2483"/>
    <cellStyle name="40% - Accent2 3 3 3 3 2" xfId="7946"/>
    <cellStyle name="40% - Accent2 3 3 3 4" xfId="3079"/>
    <cellStyle name="40% - Accent2 3 3 3 4 2" xfId="8542"/>
    <cellStyle name="40% - Accent2 3 3 3 5" xfId="3689"/>
    <cellStyle name="40% - Accent2 3 3 3 5 2" xfId="9152"/>
    <cellStyle name="40% - Accent2 3 3 3 6" xfId="4313"/>
    <cellStyle name="40% - Accent2 3 3 3 6 2" xfId="9776"/>
    <cellStyle name="40% - Accent2 3 3 3 7" xfId="4952"/>
    <cellStyle name="40% - Accent2 3 3 3 7 2" xfId="10415"/>
    <cellStyle name="40% - Accent2 3 3 3 8" xfId="6377"/>
    <cellStyle name="40% - Accent2 3 3 4" xfId="650"/>
    <cellStyle name="40% - Accent2 3 3 4 2" xfId="1640"/>
    <cellStyle name="40% - Accent2 3 3 4 2 2" xfId="7103"/>
    <cellStyle name="40% - Accent2 3 3 4 3" xfId="6115"/>
    <cellStyle name="40% - Accent2 3 3 5" xfId="1335"/>
    <cellStyle name="40% - Accent2 3 3 5 2" xfId="6798"/>
    <cellStyle name="40% - Accent2 3 3 6" xfId="2221"/>
    <cellStyle name="40% - Accent2 3 3 6 2" xfId="7684"/>
    <cellStyle name="40% - Accent2 3 3 7" xfId="2817"/>
    <cellStyle name="40% - Accent2 3 3 7 2" xfId="8280"/>
    <cellStyle name="40% - Accent2 3 3 8" xfId="3427"/>
    <cellStyle name="40% - Accent2 3 3 8 2" xfId="8890"/>
    <cellStyle name="40% - Accent2 3 3 9" xfId="4051"/>
    <cellStyle name="40% - Accent2 3 3 9 2" xfId="9514"/>
    <cellStyle name="40% - Accent2 3 4" xfId="223"/>
    <cellStyle name="40% - Accent2 3 4 2" xfId="841"/>
    <cellStyle name="40% - Accent2 3 4 2 2" xfId="1829"/>
    <cellStyle name="40% - Accent2 3 4 2 2 2" xfId="7292"/>
    <cellStyle name="40% - Accent2 3 4 2 3" xfId="6304"/>
    <cellStyle name="40% - Accent2 3 4 3" xfId="1262"/>
    <cellStyle name="40% - Accent2 3 4 3 2" xfId="6725"/>
    <cellStyle name="40% - Accent2 3 4 4" xfId="2410"/>
    <cellStyle name="40% - Accent2 3 4 4 2" xfId="7873"/>
    <cellStyle name="40% - Accent2 3 4 5" xfId="3006"/>
    <cellStyle name="40% - Accent2 3 4 5 2" xfId="8469"/>
    <cellStyle name="40% - Accent2 3 4 6" xfId="3616"/>
    <cellStyle name="40% - Accent2 3 4 6 2" xfId="9079"/>
    <cellStyle name="40% - Accent2 3 4 7" xfId="4240"/>
    <cellStyle name="40% - Accent2 3 4 7 2" xfId="9703"/>
    <cellStyle name="40% - Accent2 3 4 8" xfId="4879"/>
    <cellStyle name="40% - Accent2 3 4 8 2" xfId="10342"/>
    <cellStyle name="40% - Accent2 3 4 9" xfId="5737"/>
    <cellStyle name="40% - Accent2 3 5" xfId="417"/>
    <cellStyle name="40% - Accent2 3 5 2" xfId="986"/>
    <cellStyle name="40% - Accent2 3 5 2 2" xfId="1974"/>
    <cellStyle name="40% - Accent2 3 5 2 2 2" xfId="7437"/>
    <cellStyle name="40% - Accent2 3 5 2 3" xfId="6449"/>
    <cellStyle name="40% - Accent2 3 5 3" xfId="1407"/>
    <cellStyle name="40% - Accent2 3 5 3 2" xfId="6870"/>
    <cellStyle name="40% - Accent2 3 5 4" xfId="2555"/>
    <cellStyle name="40% - Accent2 3 5 4 2" xfId="8018"/>
    <cellStyle name="40% - Accent2 3 5 5" xfId="3151"/>
    <cellStyle name="40% - Accent2 3 5 5 2" xfId="8614"/>
    <cellStyle name="40% - Accent2 3 5 6" xfId="3761"/>
    <cellStyle name="40% - Accent2 3 5 6 2" xfId="9224"/>
    <cellStyle name="40% - Accent2 3 5 7" xfId="4385"/>
    <cellStyle name="40% - Accent2 3 5 7 2" xfId="9848"/>
    <cellStyle name="40% - Accent2 3 5 8" xfId="5024"/>
    <cellStyle name="40% - Accent2 3 5 8 2" xfId="10487"/>
    <cellStyle name="40% - Accent2 3 5 9" xfId="5882"/>
    <cellStyle name="40% - Accent2 3 6" xfId="769"/>
    <cellStyle name="40% - Accent2 3 6 2" xfId="1757"/>
    <cellStyle name="40% - Accent2 3 6 2 2" xfId="7220"/>
    <cellStyle name="40% - Accent2 3 6 3" xfId="2338"/>
    <cellStyle name="40% - Accent2 3 6 3 2" xfId="7801"/>
    <cellStyle name="40% - Accent2 3 6 4" xfId="2934"/>
    <cellStyle name="40% - Accent2 3 6 4 2" xfId="8397"/>
    <cellStyle name="40% - Accent2 3 6 5" xfId="3544"/>
    <cellStyle name="40% - Accent2 3 6 5 2" xfId="9007"/>
    <cellStyle name="40% - Accent2 3 6 6" xfId="4168"/>
    <cellStyle name="40% - Accent2 3 6 6 2" xfId="9631"/>
    <cellStyle name="40% - Accent2 3 6 7" xfId="4807"/>
    <cellStyle name="40% - Accent2 3 6 7 2" xfId="10270"/>
    <cellStyle name="40% - Accent2 3 6 8" xfId="6232"/>
    <cellStyle name="40% - Accent2 3 7" xfId="577"/>
    <cellStyle name="40% - Accent2 3 7 2" xfId="1567"/>
    <cellStyle name="40% - Accent2 3 7 2 2" xfId="7030"/>
    <cellStyle name="40% - Accent2 3 7 3" xfId="6042"/>
    <cellStyle name="40% - Accent2 3 8" xfId="1190"/>
    <cellStyle name="40% - Accent2 3 8 2" xfId="6653"/>
    <cellStyle name="40% - Accent2 3 9" xfId="2148"/>
    <cellStyle name="40% - Accent2 3 9 2" xfId="7611"/>
    <cellStyle name="40% - Accent2 4" xfId="194"/>
    <cellStyle name="40% - Accent2 4 10" xfId="3368"/>
    <cellStyle name="40% - Accent2 4 10 2" xfId="8831"/>
    <cellStyle name="40% - Accent2 4 11" xfId="3992"/>
    <cellStyle name="40% - Accent2 4 11 2" xfId="9455"/>
    <cellStyle name="40% - Accent2 4 12" xfId="4631"/>
    <cellStyle name="40% - Accent2 4 12 2" xfId="10094"/>
    <cellStyle name="40% - Accent2 4 13" xfId="5381"/>
    <cellStyle name="40% - Accent2 4 14" xfId="5708"/>
    <cellStyle name="40% - Accent2 4 2" xfId="388"/>
    <cellStyle name="40% - Accent2 4 2 10" xfId="4733"/>
    <cellStyle name="40% - Accent2 4 2 10 2" xfId="10196"/>
    <cellStyle name="40% - Accent2 4 2 11" xfId="5853"/>
    <cellStyle name="40% - Accent2 4 2 2" xfId="533"/>
    <cellStyle name="40% - Accent2 4 2 2 2" xfId="1102"/>
    <cellStyle name="40% - Accent2 4 2 2 2 2" xfId="2090"/>
    <cellStyle name="40% - Accent2 4 2 2 2 2 2" xfId="7553"/>
    <cellStyle name="40% - Accent2 4 2 2 2 3" xfId="6565"/>
    <cellStyle name="40% - Accent2 4 2 2 3" xfId="1523"/>
    <cellStyle name="40% - Accent2 4 2 2 3 2" xfId="6986"/>
    <cellStyle name="40% - Accent2 4 2 2 4" xfId="2671"/>
    <cellStyle name="40% - Accent2 4 2 2 4 2" xfId="8134"/>
    <cellStyle name="40% - Accent2 4 2 2 5" xfId="3267"/>
    <cellStyle name="40% - Accent2 4 2 2 5 2" xfId="8730"/>
    <cellStyle name="40% - Accent2 4 2 2 6" xfId="3877"/>
    <cellStyle name="40% - Accent2 4 2 2 6 2" xfId="9340"/>
    <cellStyle name="40% - Accent2 4 2 2 7" xfId="4501"/>
    <cellStyle name="40% - Accent2 4 2 2 7 2" xfId="9964"/>
    <cellStyle name="40% - Accent2 4 2 2 8" xfId="5140"/>
    <cellStyle name="40% - Accent2 4 2 2 8 2" xfId="10603"/>
    <cellStyle name="40% - Accent2 4 2 2 9" xfId="5998"/>
    <cellStyle name="40% - Accent2 4 2 3" xfId="957"/>
    <cellStyle name="40% - Accent2 4 2 3 2" xfId="1945"/>
    <cellStyle name="40% - Accent2 4 2 3 2 2" xfId="7408"/>
    <cellStyle name="40% - Accent2 4 2 3 3" xfId="2526"/>
    <cellStyle name="40% - Accent2 4 2 3 3 2" xfId="7989"/>
    <cellStyle name="40% - Accent2 4 2 3 4" xfId="3122"/>
    <cellStyle name="40% - Accent2 4 2 3 4 2" xfId="8585"/>
    <cellStyle name="40% - Accent2 4 2 3 5" xfId="3732"/>
    <cellStyle name="40% - Accent2 4 2 3 5 2" xfId="9195"/>
    <cellStyle name="40% - Accent2 4 2 3 6" xfId="4356"/>
    <cellStyle name="40% - Accent2 4 2 3 6 2" xfId="9819"/>
    <cellStyle name="40% - Accent2 4 2 3 7" xfId="4995"/>
    <cellStyle name="40% - Accent2 4 2 3 7 2" xfId="10458"/>
    <cellStyle name="40% - Accent2 4 2 3 8" xfId="6420"/>
    <cellStyle name="40% - Accent2 4 2 4" xfId="693"/>
    <cellStyle name="40% - Accent2 4 2 4 2" xfId="1683"/>
    <cellStyle name="40% - Accent2 4 2 4 2 2" xfId="7146"/>
    <cellStyle name="40% - Accent2 4 2 4 3" xfId="6158"/>
    <cellStyle name="40% - Accent2 4 2 5" xfId="1378"/>
    <cellStyle name="40% - Accent2 4 2 5 2" xfId="6841"/>
    <cellStyle name="40% - Accent2 4 2 6" xfId="2264"/>
    <cellStyle name="40% - Accent2 4 2 6 2" xfId="7727"/>
    <cellStyle name="40% - Accent2 4 2 7" xfId="2860"/>
    <cellStyle name="40% - Accent2 4 2 7 2" xfId="8323"/>
    <cellStyle name="40% - Accent2 4 2 8" xfId="3470"/>
    <cellStyle name="40% - Accent2 4 2 8 2" xfId="8933"/>
    <cellStyle name="40% - Accent2 4 2 9" xfId="4094"/>
    <cellStyle name="40% - Accent2 4 2 9 2" xfId="9557"/>
    <cellStyle name="40% - Accent2 4 3" xfId="237"/>
    <cellStyle name="40% - Accent2 4 3 2" xfId="855"/>
    <cellStyle name="40% - Accent2 4 3 2 2" xfId="1843"/>
    <cellStyle name="40% - Accent2 4 3 2 2 2" xfId="7306"/>
    <cellStyle name="40% - Accent2 4 3 2 3" xfId="6318"/>
    <cellStyle name="40% - Accent2 4 3 3" xfId="1276"/>
    <cellStyle name="40% - Accent2 4 3 3 2" xfId="6739"/>
    <cellStyle name="40% - Accent2 4 3 4" xfId="2424"/>
    <cellStyle name="40% - Accent2 4 3 4 2" xfId="7887"/>
    <cellStyle name="40% - Accent2 4 3 5" xfId="3020"/>
    <cellStyle name="40% - Accent2 4 3 5 2" xfId="8483"/>
    <cellStyle name="40% - Accent2 4 3 6" xfId="3630"/>
    <cellStyle name="40% - Accent2 4 3 6 2" xfId="9093"/>
    <cellStyle name="40% - Accent2 4 3 7" xfId="4254"/>
    <cellStyle name="40% - Accent2 4 3 7 2" xfId="9717"/>
    <cellStyle name="40% - Accent2 4 3 8" xfId="4893"/>
    <cellStyle name="40% - Accent2 4 3 8 2" xfId="10356"/>
    <cellStyle name="40% - Accent2 4 3 9" xfId="5751"/>
    <cellStyle name="40% - Accent2 4 4" xfId="431"/>
    <cellStyle name="40% - Accent2 4 4 2" xfId="1000"/>
    <cellStyle name="40% - Accent2 4 4 2 2" xfId="1988"/>
    <cellStyle name="40% - Accent2 4 4 2 2 2" xfId="7451"/>
    <cellStyle name="40% - Accent2 4 4 2 3" xfId="6463"/>
    <cellStyle name="40% - Accent2 4 4 3" xfId="1421"/>
    <cellStyle name="40% - Accent2 4 4 3 2" xfId="6884"/>
    <cellStyle name="40% - Accent2 4 4 4" xfId="2569"/>
    <cellStyle name="40% - Accent2 4 4 4 2" xfId="8032"/>
    <cellStyle name="40% - Accent2 4 4 5" xfId="3165"/>
    <cellStyle name="40% - Accent2 4 4 5 2" xfId="8628"/>
    <cellStyle name="40% - Accent2 4 4 6" xfId="3775"/>
    <cellStyle name="40% - Accent2 4 4 6 2" xfId="9238"/>
    <cellStyle name="40% - Accent2 4 4 7" xfId="4399"/>
    <cellStyle name="40% - Accent2 4 4 7 2" xfId="9862"/>
    <cellStyle name="40% - Accent2 4 4 8" xfId="5038"/>
    <cellStyle name="40% - Accent2 4 4 8 2" xfId="10501"/>
    <cellStyle name="40% - Accent2 4 4 9" xfId="5896"/>
    <cellStyle name="40% - Accent2 4 5" xfId="812"/>
    <cellStyle name="40% - Accent2 4 5 2" xfId="1800"/>
    <cellStyle name="40% - Accent2 4 5 2 2" xfId="7263"/>
    <cellStyle name="40% - Accent2 4 5 3" xfId="2381"/>
    <cellStyle name="40% - Accent2 4 5 3 2" xfId="7844"/>
    <cellStyle name="40% - Accent2 4 5 4" xfId="2977"/>
    <cellStyle name="40% - Accent2 4 5 4 2" xfId="8440"/>
    <cellStyle name="40% - Accent2 4 5 5" xfId="3587"/>
    <cellStyle name="40% - Accent2 4 5 5 2" xfId="9050"/>
    <cellStyle name="40% - Accent2 4 5 6" xfId="4211"/>
    <cellStyle name="40% - Accent2 4 5 6 2" xfId="9674"/>
    <cellStyle name="40% - Accent2 4 5 7" xfId="4850"/>
    <cellStyle name="40% - Accent2 4 5 7 2" xfId="10313"/>
    <cellStyle name="40% - Accent2 4 5 8" xfId="6275"/>
    <cellStyle name="40% - Accent2 4 6" xfId="591"/>
    <cellStyle name="40% - Accent2 4 6 2" xfId="1581"/>
    <cellStyle name="40% - Accent2 4 6 2 2" xfId="7044"/>
    <cellStyle name="40% - Accent2 4 6 3" xfId="6056"/>
    <cellStyle name="40% - Accent2 4 7" xfId="1233"/>
    <cellStyle name="40% - Accent2 4 7 2" xfId="6696"/>
    <cellStyle name="40% - Accent2 4 8" xfId="2162"/>
    <cellStyle name="40% - Accent2 4 8 2" xfId="7625"/>
    <cellStyle name="40% - Accent2 4 9" xfId="2758"/>
    <cellStyle name="40% - Accent2 4 9 2" xfId="8221"/>
    <cellStyle name="40% - Accent2 5" xfId="548"/>
    <cellStyle name="40% - Accent2 5 10" xfId="5396"/>
    <cellStyle name="40% - Accent2 5 11" xfId="6013"/>
    <cellStyle name="40% - Accent2 5 2" xfId="1117"/>
    <cellStyle name="40% - Accent2 5 2 2" xfId="2105"/>
    <cellStyle name="40% - Accent2 5 2 2 2" xfId="7568"/>
    <cellStyle name="40% - Accent2 5 2 3" xfId="2686"/>
    <cellStyle name="40% - Accent2 5 2 3 2" xfId="8149"/>
    <cellStyle name="40% - Accent2 5 2 4" xfId="3282"/>
    <cellStyle name="40% - Accent2 5 2 4 2" xfId="8745"/>
    <cellStyle name="40% - Accent2 5 2 5" xfId="3892"/>
    <cellStyle name="40% - Accent2 5 2 5 2" xfId="9355"/>
    <cellStyle name="40% - Accent2 5 2 6" xfId="4516"/>
    <cellStyle name="40% - Accent2 5 2 6 2" xfId="9979"/>
    <cellStyle name="40% - Accent2 5 2 7" xfId="5155"/>
    <cellStyle name="40% - Accent2 5 2 7 2" xfId="10618"/>
    <cellStyle name="40% - Accent2 5 2 8" xfId="6580"/>
    <cellStyle name="40% - Accent2 5 3" xfId="708"/>
    <cellStyle name="40% - Accent2 5 3 2" xfId="1698"/>
    <cellStyle name="40% - Accent2 5 3 2 2" xfId="7161"/>
    <cellStyle name="40% - Accent2 5 3 3" xfId="6173"/>
    <cellStyle name="40% - Accent2 5 4" xfId="1538"/>
    <cellStyle name="40% - Accent2 5 4 2" xfId="7001"/>
    <cellStyle name="40% - Accent2 5 5" xfId="2279"/>
    <cellStyle name="40% - Accent2 5 5 2" xfId="7742"/>
    <cellStyle name="40% - Accent2 5 6" xfId="2875"/>
    <cellStyle name="40% - Accent2 5 6 2" xfId="8338"/>
    <cellStyle name="40% - Accent2 5 7" xfId="3485"/>
    <cellStyle name="40% - Accent2 5 7 2" xfId="8948"/>
    <cellStyle name="40% - Accent2 5 8" xfId="4109"/>
    <cellStyle name="40% - Accent2 5 8 2" xfId="9572"/>
    <cellStyle name="40% - Accent2 5 9" xfId="4748"/>
    <cellStyle name="40% - Accent2 5 9 2" xfId="10211"/>
    <cellStyle name="40% - Accent2 6" xfId="1131"/>
    <cellStyle name="40% - Accent2 6 2" xfId="2119"/>
    <cellStyle name="40% - Accent2 6 2 2" xfId="7582"/>
    <cellStyle name="40% - Accent2 6 3" xfId="2700"/>
    <cellStyle name="40% - Accent2 6 3 2" xfId="8163"/>
    <cellStyle name="40% - Accent2 6 4" xfId="3296"/>
    <cellStyle name="40% - Accent2 6 4 2" xfId="8759"/>
    <cellStyle name="40% - Accent2 6 5" xfId="3906"/>
    <cellStyle name="40% - Accent2 6 5 2" xfId="9369"/>
    <cellStyle name="40% - Accent2 6 6" xfId="4530"/>
    <cellStyle name="40% - Accent2 6 6 2" xfId="9993"/>
    <cellStyle name="40% - Accent2 6 7" xfId="5169"/>
    <cellStyle name="40% - Accent2 6 7 2" xfId="10632"/>
    <cellStyle name="40% - Accent2 6 8" xfId="5412"/>
    <cellStyle name="40% - Accent2 6 9" xfId="6594"/>
    <cellStyle name="40% - Accent2 7" xfId="2715"/>
    <cellStyle name="40% - Accent2 7 2" xfId="3311"/>
    <cellStyle name="40% - Accent2 7 2 2" xfId="8774"/>
    <cellStyle name="40% - Accent2 7 3" xfId="3921"/>
    <cellStyle name="40% - Accent2 7 3 2" xfId="9384"/>
    <cellStyle name="40% - Accent2 7 4" xfId="4545"/>
    <cellStyle name="40% - Accent2 7 4 2" xfId="10008"/>
    <cellStyle name="40% - Accent2 7 5" xfId="5184"/>
    <cellStyle name="40% - Accent2 7 5 2" xfId="10647"/>
    <cellStyle name="40% - Accent2 7 6" xfId="5428"/>
    <cellStyle name="40% - Accent2 7 7" xfId="8178"/>
    <cellStyle name="40% - Accent2 8" xfId="3325"/>
    <cellStyle name="40% - Accent2 8 2" xfId="3935"/>
    <cellStyle name="40% - Accent2 8 2 2" xfId="9398"/>
    <cellStyle name="40% - Accent2 8 3" xfId="4559"/>
    <cellStyle name="40% - Accent2 8 3 2" xfId="10022"/>
    <cellStyle name="40% - Accent2 8 4" xfId="5198"/>
    <cellStyle name="40% - Accent2 8 4 2" xfId="10661"/>
    <cellStyle name="40% - Accent2 8 5" xfId="5443"/>
    <cellStyle name="40% - Accent2 8 6" xfId="8788"/>
    <cellStyle name="40% - Accent2 9" xfId="3949"/>
    <cellStyle name="40% - Accent2 9 2" xfId="4573"/>
    <cellStyle name="40% - Accent2 9 2 2" xfId="10036"/>
    <cellStyle name="40% - Accent2 9 3" xfId="5212"/>
    <cellStyle name="40% - Accent2 9 3 2" xfId="10675"/>
    <cellStyle name="40% - Accent2 9 4" xfId="5461"/>
    <cellStyle name="40% - Accent2 9 5" xfId="9412"/>
    <cellStyle name="40% - Accent3" xfId="5323" builtinId="39" customBuiltin="1"/>
    <cellStyle name="40% - Accent3 10" xfId="4590"/>
    <cellStyle name="40% - Accent3 10 2" xfId="5229"/>
    <cellStyle name="40% - Accent3 10 2 2" xfId="10692"/>
    <cellStyle name="40% - Accent3 10 3" xfId="5481"/>
    <cellStyle name="40% - Accent3 10 4" xfId="10053"/>
    <cellStyle name="40% - Accent3 11" xfId="5282"/>
    <cellStyle name="40% - Accent3 11 2" xfId="5497"/>
    <cellStyle name="40% - Accent3 12" xfId="5511"/>
    <cellStyle name="40% - Accent3 13" xfId="5525"/>
    <cellStyle name="40% - Accent3 14" xfId="5540"/>
    <cellStyle name="40% - Accent3 15" xfId="5555"/>
    <cellStyle name="40% - Accent3 16" xfId="5571"/>
    <cellStyle name="40% - Accent3 17" xfId="5588"/>
    <cellStyle name="40% - Accent3 2" xfId="27"/>
    <cellStyle name="40% - Accent3 2 10" xfId="2136"/>
    <cellStyle name="40% - Accent3 2 10 2" xfId="7599"/>
    <cellStyle name="40% - Accent3 2 11" xfId="2732"/>
    <cellStyle name="40% - Accent3 2 11 2" xfId="8195"/>
    <cellStyle name="40% - Accent3 2 12" xfId="3342"/>
    <cellStyle name="40% - Accent3 2 12 2" xfId="8805"/>
    <cellStyle name="40% - Accent3 2 13" xfId="3966"/>
    <cellStyle name="40% - Accent3 2 13 2" xfId="9429"/>
    <cellStyle name="40% - Accent3 2 14" xfId="4605"/>
    <cellStyle name="40% - Accent3 2 14 2" xfId="10068"/>
    <cellStyle name="40% - Accent3 2 15" xfId="5352"/>
    <cellStyle name="40% - Accent3 2 2" xfId="102"/>
    <cellStyle name="40% - Accent3 2 2 10" xfId="4009"/>
    <cellStyle name="40% - Accent3 2 2 10 2" xfId="9472"/>
    <cellStyle name="40% - Accent3 2 2 11" xfId="4648"/>
    <cellStyle name="40% - Accent3 2 2 11 2" xfId="10111"/>
    <cellStyle name="40% - Accent3 2 2 12" xfId="5623"/>
    <cellStyle name="40% - Accent3 2 2 2" xfId="302"/>
    <cellStyle name="40% - Accent3 2 2 2 2" xfId="872"/>
    <cellStyle name="40% - Accent3 2 2 2 2 2" xfId="1860"/>
    <cellStyle name="40% - Accent3 2 2 2 2 2 2" xfId="7323"/>
    <cellStyle name="40% - Accent3 2 2 2 2 3" xfId="6335"/>
    <cellStyle name="40% - Accent3 2 2 2 3" xfId="1293"/>
    <cellStyle name="40% - Accent3 2 2 2 3 2" xfId="6756"/>
    <cellStyle name="40% - Accent3 2 2 2 4" xfId="2441"/>
    <cellStyle name="40% - Accent3 2 2 2 4 2" xfId="7904"/>
    <cellStyle name="40% - Accent3 2 2 2 5" xfId="3037"/>
    <cellStyle name="40% - Accent3 2 2 2 5 2" xfId="8500"/>
    <cellStyle name="40% - Accent3 2 2 2 6" xfId="3647"/>
    <cellStyle name="40% - Accent3 2 2 2 6 2" xfId="9110"/>
    <cellStyle name="40% - Accent3 2 2 2 7" xfId="4271"/>
    <cellStyle name="40% - Accent3 2 2 2 7 2" xfId="9734"/>
    <cellStyle name="40% - Accent3 2 2 2 8" xfId="4910"/>
    <cellStyle name="40% - Accent3 2 2 2 8 2" xfId="10373"/>
    <cellStyle name="40% - Accent3 2 2 2 9" xfId="5768"/>
    <cellStyle name="40% - Accent3 2 2 3" xfId="448"/>
    <cellStyle name="40% - Accent3 2 2 3 2" xfId="1017"/>
    <cellStyle name="40% - Accent3 2 2 3 2 2" xfId="2005"/>
    <cellStyle name="40% - Accent3 2 2 3 2 2 2" xfId="7468"/>
    <cellStyle name="40% - Accent3 2 2 3 2 3" xfId="6480"/>
    <cellStyle name="40% - Accent3 2 2 3 3" xfId="1438"/>
    <cellStyle name="40% - Accent3 2 2 3 3 2" xfId="6901"/>
    <cellStyle name="40% - Accent3 2 2 3 4" xfId="2586"/>
    <cellStyle name="40% - Accent3 2 2 3 4 2" xfId="8049"/>
    <cellStyle name="40% - Accent3 2 2 3 5" xfId="3182"/>
    <cellStyle name="40% - Accent3 2 2 3 5 2" xfId="8645"/>
    <cellStyle name="40% - Accent3 2 2 3 6" xfId="3792"/>
    <cellStyle name="40% - Accent3 2 2 3 6 2" xfId="9255"/>
    <cellStyle name="40% - Accent3 2 2 3 7" xfId="4416"/>
    <cellStyle name="40% - Accent3 2 2 3 7 2" xfId="9879"/>
    <cellStyle name="40% - Accent3 2 2 3 8" xfId="5055"/>
    <cellStyle name="40% - Accent3 2 2 3 8 2" xfId="10518"/>
    <cellStyle name="40% - Accent3 2 2 3 9" xfId="5913"/>
    <cellStyle name="40% - Accent3 2 2 4" xfId="727"/>
    <cellStyle name="40% - Accent3 2 2 4 2" xfId="1715"/>
    <cellStyle name="40% - Accent3 2 2 4 2 2" xfId="7178"/>
    <cellStyle name="40% - Accent3 2 2 4 3" xfId="2296"/>
    <cellStyle name="40% - Accent3 2 2 4 3 2" xfId="7759"/>
    <cellStyle name="40% - Accent3 2 2 4 4" xfId="2892"/>
    <cellStyle name="40% - Accent3 2 2 4 4 2" xfId="8355"/>
    <cellStyle name="40% - Accent3 2 2 4 5" xfId="3502"/>
    <cellStyle name="40% - Accent3 2 2 4 5 2" xfId="8965"/>
    <cellStyle name="40% - Accent3 2 2 4 6" xfId="4126"/>
    <cellStyle name="40% - Accent3 2 2 4 6 2" xfId="9589"/>
    <cellStyle name="40% - Accent3 2 2 4 7" xfId="4765"/>
    <cellStyle name="40% - Accent3 2 2 4 7 2" xfId="10228"/>
    <cellStyle name="40% - Accent3 2 2 4 8" xfId="6190"/>
    <cellStyle name="40% - Accent3 2 2 5" xfId="608"/>
    <cellStyle name="40% - Accent3 2 2 5 2" xfId="1598"/>
    <cellStyle name="40% - Accent3 2 2 5 2 2" xfId="7061"/>
    <cellStyle name="40% - Accent3 2 2 5 3" xfId="6073"/>
    <cellStyle name="40% - Accent3 2 2 6" xfId="1148"/>
    <cellStyle name="40% - Accent3 2 2 6 2" xfId="6611"/>
    <cellStyle name="40% - Accent3 2 2 7" xfId="2179"/>
    <cellStyle name="40% - Accent3 2 2 7 2" xfId="7642"/>
    <cellStyle name="40% - Accent3 2 2 8" xfId="2775"/>
    <cellStyle name="40% - Accent3 2 2 8 2" xfId="8238"/>
    <cellStyle name="40% - Accent3 2 2 9" xfId="3385"/>
    <cellStyle name="40% - Accent3 2 2 9 2" xfId="8848"/>
    <cellStyle name="40% - Accent3 2 3" xfId="124"/>
    <cellStyle name="40% - Accent3 2 3 10" xfId="4024"/>
    <cellStyle name="40% - Accent3 2 3 10 2" xfId="9487"/>
    <cellStyle name="40% - Accent3 2 3 11" xfId="4663"/>
    <cellStyle name="40% - Accent3 2 3 11 2" xfId="10126"/>
    <cellStyle name="40% - Accent3 2 3 12" xfId="5638"/>
    <cellStyle name="40% - Accent3 2 3 2" xfId="317"/>
    <cellStyle name="40% - Accent3 2 3 2 2" xfId="887"/>
    <cellStyle name="40% - Accent3 2 3 2 2 2" xfId="1875"/>
    <cellStyle name="40% - Accent3 2 3 2 2 2 2" xfId="7338"/>
    <cellStyle name="40% - Accent3 2 3 2 2 3" xfId="6350"/>
    <cellStyle name="40% - Accent3 2 3 2 3" xfId="1308"/>
    <cellStyle name="40% - Accent3 2 3 2 3 2" xfId="6771"/>
    <cellStyle name="40% - Accent3 2 3 2 4" xfId="2456"/>
    <cellStyle name="40% - Accent3 2 3 2 4 2" xfId="7919"/>
    <cellStyle name="40% - Accent3 2 3 2 5" xfId="3052"/>
    <cellStyle name="40% - Accent3 2 3 2 5 2" xfId="8515"/>
    <cellStyle name="40% - Accent3 2 3 2 6" xfId="3662"/>
    <cellStyle name="40% - Accent3 2 3 2 6 2" xfId="9125"/>
    <cellStyle name="40% - Accent3 2 3 2 7" xfId="4286"/>
    <cellStyle name="40% - Accent3 2 3 2 7 2" xfId="9749"/>
    <cellStyle name="40% - Accent3 2 3 2 8" xfId="4925"/>
    <cellStyle name="40% - Accent3 2 3 2 8 2" xfId="10388"/>
    <cellStyle name="40% - Accent3 2 3 2 9" xfId="5783"/>
    <cellStyle name="40% - Accent3 2 3 3" xfId="463"/>
    <cellStyle name="40% - Accent3 2 3 3 2" xfId="1032"/>
    <cellStyle name="40% - Accent3 2 3 3 2 2" xfId="2020"/>
    <cellStyle name="40% - Accent3 2 3 3 2 2 2" xfId="7483"/>
    <cellStyle name="40% - Accent3 2 3 3 2 3" xfId="6495"/>
    <cellStyle name="40% - Accent3 2 3 3 3" xfId="1453"/>
    <cellStyle name="40% - Accent3 2 3 3 3 2" xfId="6916"/>
    <cellStyle name="40% - Accent3 2 3 3 4" xfId="2601"/>
    <cellStyle name="40% - Accent3 2 3 3 4 2" xfId="8064"/>
    <cellStyle name="40% - Accent3 2 3 3 5" xfId="3197"/>
    <cellStyle name="40% - Accent3 2 3 3 5 2" xfId="8660"/>
    <cellStyle name="40% - Accent3 2 3 3 6" xfId="3807"/>
    <cellStyle name="40% - Accent3 2 3 3 6 2" xfId="9270"/>
    <cellStyle name="40% - Accent3 2 3 3 7" xfId="4431"/>
    <cellStyle name="40% - Accent3 2 3 3 7 2" xfId="9894"/>
    <cellStyle name="40% - Accent3 2 3 3 8" xfId="5070"/>
    <cellStyle name="40% - Accent3 2 3 3 8 2" xfId="10533"/>
    <cellStyle name="40% - Accent3 2 3 3 9" xfId="5928"/>
    <cellStyle name="40% - Accent3 2 3 4" xfId="742"/>
    <cellStyle name="40% - Accent3 2 3 4 2" xfId="1730"/>
    <cellStyle name="40% - Accent3 2 3 4 2 2" xfId="7193"/>
    <cellStyle name="40% - Accent3 2 3 4 3" xfId="2311"/>
    <cellStyle name="40% - Accent3 2 3 4 3 2" xfId="7774"/>
    <cellStyle name="40% - Accent3 2 3 4 4" xfId="2907"/>
    <cellStyle name="40% - Accent3 2 3 4 4 2" xfId="8370"/>
    <cellStyle name="40% - Accent3 2 3 4 5" xfId="3517"/>
    <cellStyle name="40% - Accent3 2 3 4 5 2" xfId="8980"/>
    <cellStyle name="40% - Accent3 2 3 4 6" xfId="4141"/>
    <cellStyle name="40% - Accent3 2 3 4 6 2" xfId="9604"/>
    <cellStyle name="40% - Accent3 2 3 4 7" xfId="4780"/>
    <cellStyle name="40% - Accent3 2 3 4 7 2" xfId="10243"/>
    <cellStyle name="40% - Accent3 2 3 4 8" xfId="6205"/>
    <cellStyle name="40% - Accent3 2 3 5" xfId="623"/>
    <cellStyle name="40% - Accent3 2 3 5 2" xfId="1613"/>
    <cellStyle name="40% - Accent3 2 3 5 2 2" xfId="7076"/>
    <cellStyle name="40% - Accent3 2 3 5 3" xfId="6088"/>
    <cellStyle name="40% - Accent3 2 3 6" xfId="1163"/>
    <cellStyle name="40% - Accent3 2 3 6 2" xfId="6626"/>
    <cellStyle name="40% - Accent3 2 3 7" xfId="2194"/>
    <cellStyle name="40% - Accent3 2 3 7 2" xfId="7657"/>
    <cellStyle name="40% - Accent3 2 3 8" xfId="2790"/>
    <cellStyle name="40% - Accent3 2 3 8 2" xfId="8253"/>
    <cellStyle name="40% - Accent3 2 3 9" xfId="3400"/>
    <cellStyle name="40% - Accent3 2 3 9 2" xfId="8863"/>
    <cellStyle name="40% - Accent3 2 4" xfId="139"/>
    <cellStyle name="40% - Accent3 2 4 10" xfId="4039"/>
    <cellStyle name="40% - Accent3 2 4 10 2" xfId="9502"/>
    <cellStyle name="40% - Accent3 2 4 11" xfId="4678"/>
    <cellStyle name="40% - Accent3 2 4 11 2" xfId="10141"/>
    <cellStyle name="40% - Accent3 2 4 12" xfId="5653"/>
    <cellStyle name="40% - Accent3 2 4 2" xfId="333"/>
    <cellStyle name="40% - Accent3 2 4 2 2" xfId="902"/>
    <cellStyle name="40% - Accent3 2 4 2 2 2" xfId="1890"/>
    <cellStyle name="40% - Accent3 2 4 2 2 2 2" xfId="7353"/>
    <cellStyle name="40% - Accent3 2 4 2 2 3" xfId="6365"/>
    <cellStyle name="40% - Accent3 2 4 2 3" xfId="1323"/>
    <cellStyle name="40% - Accent3 2 4 2 3 2" xfId="6786"/>
    <cellStyle name="40% - Accent3 2 4 2 4" xfId="2471"/>
    <cellStyle name="40% - Accent3 2 4 2 4 2" xfId="7934"/>
    <cellStyle name="40% - Accent3 2 4 2 5" xfId="3067"/>
    <cellStyle name="40% - Accent3 2 4 2 5 2" xfId="8530"/>
    <cellStyle name="40% - Accent3 2 4 2 6" xfId="3677"/>
    <cellStyle name="40% - Accent3 2 4 2 6 2" xfId="9140"/>
    <cellStyle name="40% - Accent3 2 4 2 7" xfId="4301"/>
    <cellStyle name="40% - Accent3 2 4 2 7 2" xfId="9764"/>
    <cellStyle name="40% - Accent3 2 4 2 8" xfId="4940"/>
    <cellStyle name="40% - Accent3 2 4 2 8 2" xfId="10403"/>
    <cellStyle name="40% - Accent3 2 4 2 9" xfId="5798"/>
    <cellStyle name="40% - Accent3 2 4 3" xfId="478"/>
    <cellStyle name="40% - Accent3 2 4 3 2" xfId="1047"/>
    <cellStyle name="40% - Accent3 2 4 3 2 2" xfId="2035"/>
    <cellStyle name="40% - Accent3 2 4 3 2 2 2" xfId="7498"/>
    <cellStyle name="40% - Accent3 2 4 3 2 3" xfId="6510"/>
    <cellStyle name="40% - Accent3 2 4 3 3" xfId="1468"/>
    <cellStyle name="40% - Accent3 2 4 3 3 2" xfId="6931"/>
    <cellStyle name="40% - Accent3 2 4 3 4" xfId="2616"/>
    <cellStyle name="40% - Accent3 2 4 3 4 2" xfId="8079"/>
    <cellStyle name="40% - Accent3 2 4 3 5" xfId="3212"/>
    <cellStyle name="40% - Accent3 2 4 3 5 2" xfId="8675"/>
    <cellStyle name="40% - Accent3 2 4 3 6" xfId="3822"/>
    <cellStyle name="40% - Accent3 2 4 3 6 2" xfId="9285"/>
    <cellStyle name="40% - Accent3 2 4 3 7" xfId="4446"/>
    <cellStyle name="40% - Accent3 2 4 3 7 2" xfId="9909"/>
    <cellStyle name="40% - Accent3 2 4 3 8" xfId="5085"/>
    <cellStyle name="40% - Accent3 2 4 3 8 2" xfId="10548"/>
    <cellStyle name="40% - Accent3 2 4 3 9" xfId="5943"/>
    <cellStyle name="40% - Accent3 2 4 4" xfId="757"/>
    <cellStyle name="40% - Accent3 2 4 4 2" xfId="1745"/>
    <cellStyle name="40% - Accent3 2 4 4 2 2" xfId="7208"/>
    <cellStyle name="40% - Accent3 2 4 4 3" xfId="2326"/>
    <cellStyle name="40% - Accent3 2 4 4 3 2" xfId="7789"/>
    <cellStyle name="40% - Accent3 2 4 4 4" xfId="2922"/>
    <cellStyle name="40% - Accent3 2 4 4 4 2" xfId="8385"/>
    <cellStyle name="40% - Accent3 2 4 4 5" xfId="3532"/>
    <cellStyle name="40% - Accent3 2 4 4 5 2" xfId="8995"/>
    <cellStyle name="40% - Accent3 2 4 4 6" xfId="4156"/>
    <cellStyle name="40% - Accent3 2 4 4 6 2" xfId="9619"/>
    <cellStyle name="40% - Accent3 2 4 4 7" xfId="4795"/>
    <cellStyle name="40% - Accent3 2 4 4 7 2" xfId="10258"/>
    <cellStyle name="40% - Accent3 2 4 4 8" xfId="6220"/>
    <cellStyle name="40% - Accent3 2 4 5" xfId="638"/>
    <cellStyle name="40% - Accent3 2 4 5 2" xfId="1628"/>
    <cellStyle name="40% - Accent3 2 4 5 2 2" xfId="7091"/>
    <cellStyle name="40% - Accent3 2 4 5 3" xfId="6103"/>
    <cellStyle name="40% - Accent3 2 4 6" xfId="1178"/>
    <cellStyle name="40% - Accent3 2 4 6 2" xfId="6641"/>
    <cellStyle name="40% - Accent3 2 4 7" xfId="2209"/>
    <cellStyle name="40% - Accent3 2 4 7 2" xfId="7672"/>
    <cellStyle name="40% - Accent3 2 4 8" xfId="2805"/>
    <cellStyle name="40% - Accent3 2 4 8 2" xfId="8268"/>
    <cellStyle name="40% - Accent3 2 4 9" xfId="3415"/>
    <cellStyle name="40% - Accent3 2 4 9 2" xfId="8878"/>
    <cellStyle name="40% - Accent3 2 5" xfId="168"/>
    <cellStyle name="40% - Accent3 2 5 10" xfId="4068"/>
    <cellStyle name="40% - Accent3 2 5 10 2" xfId="9531"/>
    <cellStyle name="40% - Accent3 2 5 11" xfId="4707"/>
    <cellStyle name="40% - Accent3 2 5 11 2" xfId="10170"/>
    <cellStyle name="40% - Accent3 2 5 12" xfId="5682"/>
    <cellStyle name="40% - Accent3 2 5 2" xfId="362"/>
    <cellStyle name="40% - Accent3 2 5 2 2" xfId="931"/>
    <cellStyle name="40% - Accent3 2 5 2 2 2" xfId="1919"/>
    <cellStyle name="40% - Accent3 2 5 2 2 2 2" xfId="7382"/>
    <cellStyle name="40% - Accent3 2 5 2 2 3" xfId="6394"/>
    <cellStyle name="40% - Accent3 2 5 2 3" xfId="1352"/>
    <cellStyle name="40% - Accent3 2 5 2 3 2" xfId="6815"/>
    <cellStyle name="40% - Accent3 2 5 2 4" xfId="2500"/>
    <cellStyle name="40% - Accent3 2 5 2 4 2" xfId="7963"/>
    <cellStyle name="40% - Accent3 2 5 2 5" xfId="3096"/>
    <cellStyle name="40% - Accent3 2 5 2 5 2" xfId="8559"/>
    <cellStyle name="40% - Accent3 2 5 2 6" xfId="3706"/>
    <cellStyle name="40% - Accent3 2 5 2 6 2" xfId="9169"/>
    <cellStyle name="40% - Accent3 2 5 2 7" xfId="4330"/>
    <cellStyle name="40% - Accent3 2 5 2 7 2" xfId="9793"/>
    <cellStyle name="40% - Accent3 2 5 2 8" xfId="4969"/>
    <cellStyle name="40% - Accent3 2 5 2 8 2" xfId="10432"/>
    <cellStyle name="40% - Accent3 2 5 2 9" xfId="5827"/>
    <cellStyle name="40% - Accent3 2 5 3" xfId="507"/>
    <cellStyle name="40% - Accent3 2 5 3 2" xfId="1076"/>
    <cellStyle name="40% - Accent3 2 5 3 2 2" xfId="2064"/>
    <cellStyle name="40% - Accent3 2 5 3 2 2 2" xfId="7527"/>
    <cellStyle name="40% - Accent3 2 5 3 2 3" xfId="6539"/>
    <cellStyle name="40% - Accent3 2 5 3 3" xfId="1497"/>
    <cellStyle name="40% - Accent3 2 5 3 3 2" xfId="6960"/>
    <cellStyle name="40% - Accent3 2 5 3 4" xfId="2645"/>
    <cellStyle name="40% - Accent3 2 5 3 4 2" xfId="8108"/>
    <cellStyle name="40% - Accent3 2 5 3 5" xfId="3241"/>
    <cellStyle name="40% - Accent3 2 5 3 5 2" xfId="8704"/>
    <cellStyle name="40% - Accent3 2 5 3 6" xfId="3851"/>
    <cellStyle name="40% - Accent3 2 5 3 6 2" xfId="9314"/>
    <cellStyle name="40% - Accent3 2 5 3 7" xfId="4475"/>
    <cellStyle name="40% - Accent3 2 5 3 7 2" xfId="9938"/>
    <cellStyle name="40% - Accent3 2 5 3 8" xfId="5114"/>
    <cellStyle name="40% - Accent3 2 5 3 8 2" xfId="10577"/>
    <cellStyle name="40% - Accent3 2 5 3 9" xfId="5972"/>
    <cellStyle name="40% - Accent3 2 5 4" xfId="786"/>
    <cellStyle name="40% - Accent3 2 5 4 2" xfId="1774"/>
    <cellStyle name="40% - Accent3 2 5 4 2 2" xfId="7237"/>
    <cellStyle name="40% - Accent3 2 5 4 3" xfId="2355"/>
    <cellStyle name="40% - Accent3 2 5 4 3 2" xfId="7818"/>
    <cellStyle name="40% - Accent3 2 5 4 4" xfId="2951"/>
    <cellStyle name="40% - Accent3 2 5 4 4 2" xfId="8414"/>
    <cellStyle name="40% - Accent3 2 5 4 5" xfId="3561"/>
    <cellStyle name="40% - Accent3 2 5 4 5 2" xfId="9024"/>
    <cellStyle name="40% - Accent3 2 5 4 6" xfId="4185"/>
    <cellStyle name="40% - Accent3 2 5 4 6 2" xfId="9648"/>
    <cellStyle name="40% - Accent3 2 5 4 7" xfId="4824"/>
    <cellStyle name="40% - Accent3 2 5 4 7 2" xfId="10287"/>
    <cellStyle name="40% - Accent3 2 5 4 8" xfId="6249"/>
    <cellStyle name="40% - Accent3 2 5 5" xfId="667"/>
    <cellStyle name="40% - Accent3 2 5 5 2" xfId="1657"/>
    <cellStyle name="40% - Accent3 2 5 5 2 2" xfId="7120"/>
    <cellStyle name="40% - Accent3 2 5 5 3" xfId="6132"/>
    <cellStyle name="40% - Accent3 2 5 6" xfId="1207"/>
    <cellStyle name="40% - Accent3 2 5 6 2" xfId="6670"/>
    <cellStyle name="40% - Accent3 2 5 7" xfId="2238"/>
    <cellStyle name="40% - Accent3 2 5 7 2" xfId="7701"/>
    <cellStyle name="40% - Accent3 2 5 8" xfId="2834"/>
    <cellStyle name="40% - Accent3 2 5 8 2" xfId="8297"/>
    <cellStyle name="40% - Accent3 2 5 9" xfId="3444"/>
    <cellStyle name="40% - Accent3 2 5 9 2" xfId="8907"/>
    <cellStyle name="40% - Accent3 2 6" xfId="255"/>
    <cellStyle name="40% - Accent3 2 7" xfId="211"/>
    <cellStyle name="40% - Accent3 2 7 2" xfId="829"/>
    <cellStyle name="40% - Accent3 2 7 2 2" xfId="1817"/>
    <cellStyle name="40% - Accent3 2 7 2 2 2" xfId="7280"/>
    <cellStyle name="40% - Accent3 2 7 2 3" xfId="6292"/>
    <cellStyle name="40% - Accent3 2 7 3" xfId="1250"/>
    <cellStyle name="40% - Accent3 2 7 3 2" xfId="6713"/>
    <cellStyle name="40% - Accent3 2 7 4" xfId="2398"/>
    <cellStyle name="40% - Accent3 2 7 4 2" xfId="7861"/>
    <cellStyle name="40% - Accent3 2 7 5" xfId="2994"/>
    <cellStyle name="40% - Accent3 2 7 5 2" xfId="8457"/>
    <cellStyle name="40% - Accent3 2 7 6" xfId="3604"/>
    <cellStyle name="40% - Accent3 2 7 6 2" xfId="9067"/>
    <cellStyle name="40% - Accent3 2 7 7" xfId="4228"/>
    <cellStyle name="40% - Accent3 2 7 7 2" xfId="9691"/>
    <cellStyle name="40% - Accent3 2 7 8" xfId="4867"/>
    <cellStyle name="40% - Accent3 2 7 8 2" xfId="10330"/>
    <cellStyle name="40% - Accent3 2 7 9" xfId="5725"/>
    <cellStyle name="40% - Accent3 2 8" xfId="405"/>
    <cellStyle name="40% - Accent3 2 8 2" xfId="974"/>
    <cellStyle name="40% - Accent3 2 8 2 2" xfId="1962"/>
    <cellStyle name="40% - Accent3 2 8 2 2 2" xfId="7425"/>
    <cellStyle name="40% - Accent3 2 8 2 3" xfId="6437"/>
    <cellStyle name="40% - Accent3 2 8 3" xfId="1395"/>
    <cellStyle name="40% - Accent3 2 8 3 2" xfId="6858"/>
    <cellStyle name="40% - Accent3 2 8 4" xfId="2543"/>
    <cellStyle name="40% - Accent3 2 8 4 2" xfId="8006"/>
    <cellStyle name="40% - Accent3 2 8 5" xfId="3139"/>
    <cellStyle name="40% - Accent3 2 8 5 2" xfId="8602"/>
    <cellStyle name="40% - Accent3 2 8 6" xfId="3749"/>
    <cellStyle name="40% - Accent3 2 8 6 2" xfId="9212"/>
    <cellStyle name="40% - Accent3 2 8 7" xfId="4373"/>
    <cellStyle name="40% - Accent3 2 8 7 2" xfId="9836"/>
    <cellStyle name="40% - Accent3 2 8 8" xfId="5012"/>
    <cellStyle name="40% - Accent3 2 8 8 2" xfId="10475"/>
    <cellStyle name="40% - Accent3 2 8 9" xfId="5870"/>
    <cellStyle name="40% - Accent3 2 9" xfId="565"/>
    <cellStyle name="40% - Accent3 2 9 2" xfId="1555"/>
    <cellStyle name="40% - Accent3 2 9 2 2" xfId="7018"/>
    <cellStyle name="40% - Accent3 2 9 3" xfId="6030"/>
    <cellStyle name="40% - Accent3 3" xfId="153"/>
    <cellStyle name="40% - Accent3 3 10" xfId="2746"/>
    <cellStyle name="40% - Accent3 3 10 2" xfId="8209"/>
    <cellStyle name="40% - Accent3 3 11" xfId="3356"/>
    <cellStyle name="40% - Accent3 3 11 2" xfId="8819"/>
    <cellStyle name="40% - Accent3 3 12" xfId="3980"/>
    <cellStyle name="40% - Accent3 3 12 2" xfId="9443"/>
    <cellStyle name="40% - Accent3 3 13" xfId="4619"/>
    <cellStyle name="40% - Accent3 3 13 2" xfId="10082"/>
    <cellStyle name="40% - Accent3 3 14" xfId="5367"/>
    <cellStyle name="40% - Accent3 3 15" xfId="5667"/>
    <cellStyle name="40% - Accent3 3 2" xfId="182"/>
    <cellStyle name="40% - Accent3 3 2 10" xfId="4082"/>
    <cellStyle name="40% - Accent3 3 2 10 2" xfId="9545"/>
    <cellStyle name="40% - Accent3 3 2 11" xfId="4721"/>
    <cellStyle name="40% - Accent3 3 2 11 2" xfId="10184"/>
    <cellStyle name="40% - Accent3 3 2 12" xfId="5696"/>
    <cellStyle name="40% - Accent3 3 2 2" xfId="376"/>
    <cellStyle name="40% - Accent3 3 2 2 2" xfId="945"/>
    <cellStyle name="40% - Accent3 3 2 2 2 2" xfId="1933"/>
    <cellStyle name="40% - Accent3 3 2 2 2 2 2" xfId="7396"/>
    <cellStyle name="40% - Accent3 3 2 2 2 3" xfId="6408"/>
    <cellStyle name="40% - Accent3 3 2 2 3" xfId="1366"/>
    <cellStyle name="40% - Accent3 3 2 2 3 2" xfId="6829"/>
    <cellStyle name="40% - Accent3 3 2 2 4" xfId="2514"/>
    <cellStyle name="40% - Accent3 3 2 2 4 2" xfId="7977"/>
    <cellStyle name="40% - Accent3 3 2 2 5" xfId="3110"/>
    <cellStyle name="40% - Accent3 3 2 2 5 2" xfId="8573"/>
    <cellStyle name="40% - Accent3 3 2 2 6" xfId="3720"/>
    <cellStyle name="40% - Accent3 3 2 2 6 2" xfId="9183"/>
    <cellStyle name="40% - Accent3 3 2 2 7" xfId="4344"/>
    <cellStyle name="40% - Accent3 3 2 2 7 2" xfId="9807"/>
    <cellStyle name="40% - Accent3 3 2 2 8" xfId="4983"/>
    <cellStyle name="40% - Accent3 3 2 2 8 2" xfId="10446"/>
    <cellStyle name="40% - Accent3 3 2 2 9" xfId="5841"/>
    <cellStyle name="40% - Accent3 3 2 3" xfId="521"/>
    <cellStyle name="40% - Accent3 3 2 3 2" xfId="1090"/>
    <cellStyle name="40% - Accent3 3 2 3 2 2" xfId="2078"/>
    <cellStyle name="40% - Accent3 3 2 3 2 2 2" xfId="7541"/>
    <cellStyle name="40% - Accent3 3 2 3 2 3" xfId="6553"/>
    <cellStyle name="40% - Accent3 3 2 3 3" xfId="1511"/>
    <cellStyle name="40% - Accent3 3 2 3 3 2" xfId="6974"/>
    <cellStyle name="40% - Accent3 3 2 3 4" xfId="2659"/>
    <cellStyle name="40% - Accent3 3 2 3 4 2" xfId="8122"/>
    <cellStyle name="40% - Accent3 3 2 3 5" xfId="3255"/>
    <cellStyle name="40% - Accent3 3 2 3 5 2" xfId="8718"/>
    <cellStyle name="40% - Accent3 3 2 3 6" xfId="3865"/>
    <cellStyle name="40% - Accent3 3 2 3 6 2" xfId="9328"/>
    <cellStyle name="40% - Accent3 3 2 3 7" xfId="4489"/>
    <cellStyle name="40% - Accent3 3 2 3 7 2" xfId="9952"/>
    <cellStyle name="40% - Accent3 3 2 3 8" xfId="5128"/>
    <cellStyle name="40% - Accent3 3 2 3 8 2" xfId="10591"/>
    <cellStyle name="40% - Accent3 3 2 3 9" xfId="5986"/>
    <cellStyle name="40% - Accent3 3 2 4" xfId="800"/>
    <cellStyle name="40% - Accent3 3 2 4 2" xfId="1788"/>
    <cellStyle name="40% - Accent3 3 2 4 2 2" xfId="7251"/>
    <cellStyle name="40% - Accent3 3 2 4 3" xfId="2369"/>
    <cellStyle name="40% - Accent3 3 2 4 3 2" xfId="7832"/>
    <cellStyle name="40% - Accent3 3 2 4 4" xfId="2965"/>
    <cellStyle name="40% - Accent3 3 2 4 4 2" xfId="8428"/>
    <cellStyle name="40% - Accent3 3 2 4 5" xfId="3575"/>
    <cellStyle name="40% - Accent3 3 2 4 5 2" xfId="9038"/>
    <cellStyle name="40% - Accent3 3 2 4 6" xfId="4199"/>
    <cellStyle name="40% - Accent3 3 2 4 6 2" xfId="9662"/>
    <cellStyle name="40% - Accent3 3 2 4 7" xfId="4838"/>
    <cellStyle name="40% - Accent3 3 2 4 7 2" xfId="10301"/>
    <cellStyle name="40% - Accent3 3 2 4 8" xfId="6263"/>
    <cellStyle name="40% - Accent3 3 2 5" xfId="681"/>
    <cellStyle name="40% - Accent3 3 2 5 2" xfId="1671"/>
    <cellStyle name="40% - Accent3 3 2 5 2 2" xfId="7134"/>
    <cellStyle name="40% - Accent3 3 2 5 3" xfId="6146"/>
    <cellStyle name="40% - Accent3 3 2 6" xfId="1221"/>
    <cellStyle name="40% - Accent3 3 2 6 2" xfId="6684"/>
    <cellStyle name="40% - Accent3 3 2 7" xfId="2252"/>
    <cellStyle name="40% - Accent3 3 2 7 2" xfId="7715"/>
    <cellStyle name="40% - Accent3 3 2 8" xfId="2848"/>
    <cellStyle name="40% - Accent3 3 2 8 2" xfId="8311"/>
    <cellStyle name="40% - Accent3 3 2 9" xfId="3458"/>
    <cellStyle name="40% - Accent3 3 2 9 2" xfId="8921"/>
    <cellStyle name="40% - Accent3 3 3" xfId="347"/>
    <cellStyle name="40% - Accent3 3 3 10" xfId="4692"/>
    <cellStyle name="40% - Accent3 3 3 10 2" xfId="10155"/>
    <cellStyle name="40% - Accent3 3 3 11" xfId="5812"/>
    <cellStyle name="40% - Accent3 3 3 2" xfId="492"/>
    <cellStyle name="40% - Accent3 3 3 2 2" xfId="1061"/>
    <cellStyle name="40% - Accent3 3 3 2 2 2" xfId="2049"/>
    <cellStyle name="40% - Accent3 3 3 2 2 2 2" xfId="7512"/>
    <cellStyle name="40% - Accent3 3 3 2 2 3" xfId="6524"/>
    <cellStyle name="40% - Accent3 3 3 2 3" xfId="1482"/>
    <cellStyle name="40% - Accent3 3 3 2 3 2" xfId="6945"/>
    <cellStyle name="40% - Accent3 3 3 2 4" xfId="2630"/>
    <cellStyle name="40% - Accent3 3 3 2 4 2" xfId="8093"/>
    <cellStyle name="40% - Accent3 3 3 2 5" xfId="3226"/>
    <cellStyle name="40% - Accent3 3 3 2 5 2" xfId="8689"/>
    <cellStyle name="40% - Accent3 3 3 2 6" xfId="3836"/>
    <cellStyle name="40% - Accent3 3 3 2 6 2" xfId="9299"/>
    <cellStyle name="40% - Accent3 3 3 2 7" xfId="4460"/>
    <cellStyle name="40% - Accent3 3 3 2 7 2" xfId="9923"/>
    <cellStyle name="40% - Accent3 3 3 2 8" xfId="5099"/>
    <cellStyle name="40% - Accent3 3 3 2 8 2" xfId="10562"/>
    <cellStyle name="40% - Accent3 3 3 2 9" xfId="5957"/>
    <cellStyle name="40% - Accent3 3 3 3" xfId="916"/>
    <cellStyle name="40% - Accent3 3 3 3 2" xfId="1904"/>
    <cellStyle name="40% - Accent3 3 3 3 2 2" xfId="7367"/>
    <cellStyle name="40% - Accent3 3 3 3 3" xfId="2485"/>
    <cellStyle name="40% - Accent3 3 3 3 3 2" xfId="7948"/>
    <cellStyle name="40% - Accent3 3 3 3 4" xfId="3081"/>
    <cellStyle name="40% - Accent3 3 3 3 4 2" xfId="8544"/>
    <cellStyle name="40% - Accent3 3 3 3 5" xfId="3691"/>
    <cellStyle name="40% - Accent3 3 3 3 5 2" xfId="9154"/>
    <cellStyle name="40% - Accent3 3 3 3 6" xfId="4315"/>
    <cellStyle name="40% - Accent3 3 3 3 6 2" xfId="9778"/>
    <cellStyle name="40% - Accent3 3 3 3 7" xfId="4954"/>
    <cellStyle name="40% - Accent3 3 3 3 7 2" xfId="10417"/>
    <cellStyle name="40% - Accent3 3 3 3 8" xfId="6379"/>
    <cellStyle name="40% - Accent3 3 3 4" xfId="652"/>
    <cellStyle name="40% - Accent3 3 3 4 2" xfId="1642"/>
    <cellStyle name="40% - Accent3 3 3 4 2 2" xfId="7105"/>
    <cellStyle name="40% - Accent3 3 3 4 3" xfId="6117"/>
    <cellStyle name="40% - Accent3 3 3 5" xfId="1337"/>
    <cellStyle name="40% - Accent3 3 3 5 2" xfId="6800"/>
    <cellStyle name="40% - Accent3 3 3 6" xfId="2223"/>
    <cellStyle name="40% - Accent3 3 3 6 2" xfId="7686"/>
    <cellStyle name="40% - Accent3 3 3 7" xfId="2819"/>
    <cellStyle name="40% - Accent3 3 3 7 2" xfId="8282"/>
    <cellStyle name="40% - Accent3 3 3 8" xfId="3429"/>
    <cellStyle name="40% - Accent3 3 3 8 2" xfId="8892"/>
    <cellStyle name="40% - Accent3 3 3 9" xfId="4053"/>
    <cellStyle name="40% - Accent3 3 3 9 2" xfId="9516"/>
    <cellStyle name="40% - Accent3 3 4" xfId="225"/>
    <cellStyle name="40% - Accent3 3 4 2" xfId="843"/>
    <cellStyle name="40% - Accent3 3 4 2 2" xfId="1831"/>
    <cellStyle name="40% - Accent3 3 4 2 2 2" xfId="7294"/>
    <cellStyle name="40% - Accent3 3 4 2 3" xfId="6306"/>
    <cellStyle name="40% - Accent3 3 4 3" xfId="1264"/>
    <cellStyle name="40% - Accent3 3 4 3 2" xfId="6727"/>
    <cellStyle name="40% - Accent3 3 4 4" xfId="2412"/>
    <cellStyle name="40% - Accent3 3 4 4 2" xfId="7875"/>
    <cellStyle name="40% - Accent3 3 4 5" xfId="3008"/>
    <cellStyle name="40% - Accent3 3 4 5 2" xfId="8471"/>
    <cellStyle name="40% - Accent3 3 4 6" xfId="3618"/>
    <cellStyle name="40% - Accent3 3 4 6 2" xfId="9081"/>
    <cellStyle name="40% - Accent3 3 4 7" xfId="4242"/>
    <cellStyle name="40% - Accent3 3 4 7 2" xfId="9705"/>
    <cellStyle name="40% - Accent3 3 4 8" xfId="4881"/>
    <cellStyle name="40% - Accent3 3 4 8 2" xfId="10344"/>
    <cellStyle name="40% - Accent3 3 4 9" xfId="5739"/>
    <cellStyle name="40% - Accent3 3 5" xfId="419"/>
    <cellStyle name="40% - Accent3 3 5 2" xfId="988"/>
    <cellStyle name="40% - Accent3 3 5 2 2" xfId="1976"/>
    <cellStyle name="40% - Accent3 3 5 2 2 2" xfId="7439"/>
    <cellStyle name="40% - Accent3 3 5 2 3" xfId="6451"/>
    <cellStyle name="40% - Accent3 3 5 3" xfId="1409"/>
    <cellStyle name="40% - Accent3 3 5 3 2" xfId="6872"/>
    <cellStyle name="40% - Accent3 3 5 4" xfId="2557"/>
    <cellStyle name="40% - Accent3 3 5 4 2" xfId="8020"/>
    <cellStyle name="40% - Accent3 3 5 5" xfId="3153"/>
    <cellStyle name="40% - Accent3 3 5 5 2" xfId="8616"/>
    <cellStyle name="40% - Accent3 3 5 6" xfId="3763"/>
    <cellStyle name="40% - Accent3 3 5 6 2" xfId="9226"/>
    <cellStyle name="40% - Accent3 3 5 7" xfId="4387"/>
    <cellStyle name="40% - Accent3 3 5 7 2" xfId="9850"/>
    <cellStyle name="40% - Accent3 3 5 8" xfId="5026"/>
    <cellStyle name="40% - Accent3 3 5 8 2" xfId="10489"/>
    <cellStyle name="40% - Accent3 3 5 9" xfId="5884"/>
    <cellStyle name="40% - Accent3 3 6" xfId="771"/>
    <cellStyle name="40% - Accent3 3 6 2" xfId="1759"/>
    <cellStyle name="40% - Accent3 3 6 2 2" xfId="7222"/>
    <cellStyle name="40% - Accent3 3 6 3" xfId="2340"/>
    <cellStyle name="40% - Accent3 3 6 3 2" xfId="7803"/>
    <cellStyle name="40% - Accent3 3 6 4" xfId="2936"/>
    <cellStyle name="40% - Accent3 3 6 4 2" xfId="8399"/>
    <cellStyle name="40% - Accent3 3 6 5" xfId="3546"/>
    <cellStyle name="40% - Accent3 3 6 5 2" xfId="9009"/>
    <cellStyle name="40% - Accent3 3 6 6" xfId="4170"/>
    <cellStyle name="40% - Accent3 3 6 6 2" xfId="9633"/>
    <cellStyle name="40% - Accent3 3 6 7" xfId="4809"/>
    <cellStyle name="40% - Accent3 3 6 7 2" xfId="10272"/>
    <cellStyle name="40% - Accent3 3 6 8" xfId="6234"/>
    <cellStyle name="40% - Accent3 3 7" xfId="579"/>
    <cellStyle name="40% - Accent3 3 7 2" xfId="1569"/>
    <cellStyle name="40% - Accent3 3 7 2 2" xfId="7032"/>
    <cellStyle name="40% - Accent3 3 7 3" xfId="6044"/>
    <cellStyle name="40% - Accent3 3 8" xfId="1192"/>
    <cellStyle name="40% - Accent3 3 8 2" xfId="6655"/>
    <cellStyle name="40% - Accent3 3 9" xfId="2150"/>
    <cellStyle name="40% - Accent3 3 9 2" xfId="7613"/>
    <cellStyle name="40% - Accent3 4" xfId="196"/>
    <cellStyle name="40% - Accent3 4 10" xfId="3370"/>
    <cellStyle name="40% - Accent3 4 10 2" xfId="8833"/>
    <cellStyle name="40% - Accent3 4 11" xfId="3994"/>
    <cellStyle name="40% - Accent3 4 11 2" xfId="9457"/>
    <cellStyle name="40% - Accent3 4 12" xfId="4633"/>
    <cellStyle name="40% - Accent3 4 12 2" xfId="10096"/>
    <cellStyle name="40% - Accent3 4 13" xfId="5383"/>
    <cellStyle name="40% - Accent3 4 14" xfId="5710"/>
    <cellStyle name="40% - Accent3 4 2" xfId="390"/>
    <cellStyle name="40% - Accent3 4 2 10" xfId="4735"/>
    <cellStyle name="40% - Accent3 4 2 10 2" xfId="10198"/>
    <cellStyle name="40% - Accent3 4 2 11" xfId="5855"/>
    <cellStyle name="40% - Accent3 4 2 2" xfId="535"/>
    <cellStyle name="40% - Accent3 4 2 2 2" xfId="1104"/>
    <cellStyle name="40% - Accent3 4 2 2 2 2" xfId="2092"/>
    <cellStyle name="40% - Accent3 4 2 2 2 2 2" xfId="7555"/>
    <cellStyle name="40% - Accent3 4 2 2 2 3" xfId="6567"/>
    <cellStyle name="40% - Accent3 4 2 2 3" xfId="1525"/>
    <cellStyle name="40% - Accent3 4 2 2 3 2" xfId="6988"/>
    <cellStyle name="40% - Accent3 4 2 2 4" xfId="2673"/>
    <cellStyle name="40% - Accent3 4 2 2 4 2" xfId="8136"/>
    <cellStyle name="40% - Accent3 4 2 2 5" xfId="3269"/>
    <cellStyle name="40% - Accent3 4 2 2 5 2" xfId="8732"/>
    <cellStyle name="40% - Accent3 4 2 2 6" xfId="3879"/>
    <cellStyle name="40% - Accent3 4 2 2 6 2" xfId="9342"/>
    <cellStyle name="40% - Accent3 4 2 2 7" xfId="4503"/>
    <cellStyle name="40% - Accent3 4 2 2 7 2" xfId="9966"/>
    <cellStyle name="40% - Accent3 4 2 2 8" xfId="5142"/>
    <cellStyle name="40% - Accent3 4 2 2 8 2" xfId="10605"/>
    <cellStyle name="40% - Accent3 4 2 2 9" xfId="6000"/>
    <cellStyle name="40% - Accent3 4 2 3" xfId="959"/>
    <cellStyle name="40% - Accent3 4 2 3 2" xfId="1947"/>
    <cellStyle name="40% - Accent3 4 2 3 2 2" xfId="7410"/>
    <cellStyle name="40% - Accent3 4 2 3 3" xfId="2528"/>
    <cellStyle name="40% - Accent3 4 2 3 3 2" xfId="7991"/>
    <cellStyle name="40% - Accent3 4 2 3 4" xfId="3124"/>
    <cellStyle name="40% - Accent3 4 2 3 4 2" xfId="8587"/>
    <cellStyle name="40% - Accent3 4 2 3 5" xfId="3734"/>
    <cellStyle name="40% - Accent3 4 2 3 5 2" xfId="9197"/>
    <cellStyle name="40% - Accent3 4 2 3 6" xfId="4358"/>
    <cellStyle name="40% - Accent3 4 2 3 6 2" xfId="9821"/>
    <cellStyle name="40% - Accent3 4 2 3 7" xfId="4997"/>
    <cellStyle name="40% - Accent3 4 2 3 7 2" xfId="10460"/>
    <cellStyle name="40% - Accent3 4 2 3 8" xfId="6422"/>
    <cellStyle name="40% - Accent3 4 2 4" xfId="695"/>
    <cellStyle name="40% - Accent3 4 2 4 2" xfId="1685"/>
    <cellStyle name="40% - Accent3 4 2 4 2 2" xfId="7148"/>
    <cellStyle name="40% - Accent3 4 2 4 3" xfId="6160"/>
    <cellStyle name="40% - Accent3 4 2 5" xfId="1380"/>
    <cellStyle name="40% - Accent3 4 2 5 2" xfId="6843"/>
    <cellStyle name="40% - Accent3 4 2 6" xfId="2266"/>
    <cellStyle name="40% - Accent3 4 2 6 2" xfId="7729"/>
    <cellStyle name="40% - Accent3 4 2 7" xfId="2862"/>
    <cellStyle name="40% - Accent3 4 2 7 2" xfId="8325"/>
    <cellStyle name="40% - Accent3 4 2 8" xfId="3472"/>
    <cellStyle name="40% - Accent3 4 2 8 2" xfId="8935"/>
    <cellStyle name="40% - Accent3 4 2 9" xfId="4096"/>
    <cellStyle name="40% - Accent3 4 2 9 2" xfId="9559"/>
    <cellStyle name="40% - Accent3 4 3" xfId="239"/>
    <cellStyle name="40% - Accent3 4 3 2" xfId="857"/>
    <cellStyle name="40% - Accent3 4 3 2 2" xfId="1845"/>
    <cellStyle name="40% - Accent3 4 3 2 2 2" xfId="7308"/>
    <cellStyle name="40% - Accent3 4 3 2 3" xfId="6320"/>
    <cellStyle name="40% - Accent3 4 3 3" xfId="1278"/>
    <cellStyle name="40% - Accent3 4 3 3 2" xfId="6741"/>
    <cellStyle name="40% - Accent3 4 3 4" xfId="2426"/>
    <cellStyle name="40% - Accent3 4 3 4 2" xfId="7889"/>
    <cellStyle name="40% - Accent3 4 3 5" xfId="3022"/>
    <cellStyle name="40% - Accent3 4 3 5 2" xfId="8485"/>
    <cellStyle name="40% - Accent3 4 3 6" xfId="3632"/>
    <cellStyle name="40% - Accent3 4 3 6 2" xfId="9095"/>
    <cellStyle name="40% - Accent3 4 3 7" xfId="4256"/>
    <cellStyle name="40% - Accent3 4 3 7 2" xfId="9719"/>
    <cellStyle name="40% - Accent3 4 3 8" xfId="4895"/>
    <cellStyle name="40% - Accent3 4 3 8 2" xfId="10358"/>
    <cellStyle name="40% - Accent3 4 3 9" xfId="5753"/>
    <cellStyle name="40% - Accent3 4 4" xfId="433"/>
    <cellStyle name="40% - Accent3 4 4 2" xfId="1002"/>
    <cellStyle name="40% - Accent3 4 4 2 2" xfId="1990"/>
    <cellStyle name="40% - Accent3 4 4 2 2 2" xfId="7453"/>
    <cellStyle name="40% - Accent3 4 4 2 3" xfId="6465"/>
    <cellStyle name="40% - Accent3 4 4 3" xfId="1423"/>
    <cellStyle name="40% - Accent3 4 4 3 2" xfId="6886"/>
    <cellStyle name="40% - Accent3 4 4 4" xfId="2571"/>
    <cellStyle name="40% - Accent3 4 4 4 2" xfId="8034"/>
    <cellStyle name="40% - Accent3 4 4 5" xfId="3167"/>
    <cellStyle name="40% - Accent3 4 4 5 2" xfId="8630"/>
    <cellStyle name="40% - Accent3 4 4 6" xfId="3777"/>
    <cellStyle name="40% - Accent3 4 4 6 2" xfId="9240"/>
    <cellStyle name="40% - Accent3 4 4 7" xfId="4401"/>
    <cellStyle name="40% - Accent3 4 4 7 2" xfId="9864"/>
    <cellStyle name="40% - Accent3 4 4 8" xfId="5040"/>
    <cellStyle name="40% - Accent3 4 4 8 2" xfId="10503"/>
    <cellStyle name="40% - Accent3 4 4 9" xfId="5898"/>
    <cellStyle name="40% - Accent3 4 5" xfId="814"/>
    <cellStyle name="40% - Accent3 4 5 2" xfId="1802"/>
    <cellStyle name="40% - Accent3 4 5 2 2" xfId="7265"/>
    <cellStyle name="40% - Accent3 4 5 3" xfId="2383"/>
    <cellStyle name="40% - Accent3 4 5 3 2" xfId="7846"/>
    <cellStyle name="40% - Accent3 4 5 4" xfId="2979"/>
    <cellStyle name="40% - Accent3 4 5 4 2" xfId="8442"/>
    <cellStyle name="40% - Accent3 4 5 5" xfId="3589"/>
    <cellStyle name="40% - Accent3 4 5 5 2" xfId="9052"/>
    <cellStyle name="40% - Accent3 4 5 6" xfId="4213"/>
    <cellStyle name="40% - Accent3 4 5 6 2" xfId="9676"/>
    <cellStyle name="40% - Accent3 4 5 7" xfId="4852"/>
    <cellStyle name="40% - Accent3 4 5 7 2" xfId="10315"/>
    <cellStyle name="40% - Accent3 4 5 8" xfId="6277"/>
    <cellStyle name="40% - Accent3 4 6" xfId="593"/>
    <cellStyle name="40% - Accent3 4 6 2" xfId="1583"/>
    <cellStyle name="40% - Accent3 4 6 2 2" xfId="7046"/>
    <cellStyle name="40% - Accent3 4 6 3" xfId="6058"/>
    <cellStyle name="40% - Accent3 4 7" xfId="1235"/>
    <cellStyle name="40% - Accent3 4 7 2" xfId="6698"/>
    <cellStyle name="40% - Accent3 4 8" xfId="2164"/>
    <cellStyle name="40% - Accent3 4 8 2" xfId="7627"/>
    <cellStyle name="40% - Accent3 4 9" xfId="2760"/>
    <cellStyle name="40% - Accent3 4 9 2" xfId="8223"/>
    <cellStyle name="40% - Accent3 5" xfId="550"/>
    <cellStyle name="40% - Accent3 5 10" xfId="5398"/>
    <cellStyle name="40% - Accent3 5 11" xfId="6015"/>
    <cellStyle name="40% - Accent3 5 2" xfId="1119"/>
    <cellStyle name="40% - Accent3 5 2 2" xfId="2107"/>
    <cellStyle name="40% - Accent3 5 2 2 2" xfId="7570"/>
    <cellStyle name="40% - Accent3 5 2 3" xfId="2688"/>
    <cellStyle name="40% - Accent3 5 2 3 2" xfId="8151"/>
    <cellStyle name="40% - Accent3 5 2 4" xfId="3284"/>
    <cellStyle name="40% - Accent3 5 2 4 2" xfId="8747"/>
    <cellStyle name="40% - Accent3 5 2 5" xfId="3894"/>
    <cellStyle name="40% - Accent3 5 2 5 2" xfId="9357"/>
    <cellStyle name="40% - Accent3 5 2 6" xfId="4518"/>
    <cellStyle name="40% - Accent3 5 2 6 2" xfId="9981"/>
    <cellStyle name="40% - Accent3 5 2 7" xfId="5157"/>
    <cellStyle name="40% - Accent3 5 2 7 2" xfId="10620"/>
    <cellStyle name="40% - Accent3 5 2 8" xfId="6582"/>
    <cellStyle name="40% - Accent3 5 3" xfId="710"/>
    <cellStyle name="40% - Accent3 5 3 2" xfId="1700"/>
    <cellStyle name="40% - Accent3 5 3 2 2" xfId="7163"/>
    <cellStyle name="40% - Accent3 5 3 3" xfId="6175"/>
    <cellStyle name="40% - Accent3 5 4" xfId="1540"/>
    <cellStyle name="40% - Accent3 5 4 2" xfId="7003"/>
    <cellStyle name="40% - Accent3 5 5" xfId="2281"/>
    <cellStyle name="40% - Accent3 5 5 2" xfId="7744"/>
    <cellStyle name="40% - Accent3 5 6" xfId="2877"/>
    <cellStyle name="40% - Accent3 5 6 2" xfId="8340"/>
    <cellStyle name="40% - Accent3 5 7" xfId="3487"/>
    <cellStyle name="40% - Accent3 5 7 2" xfId="8950"/>
    <cellStyle name="40% - Accent3 5 8" xfId="4111"/>
    <cellStyle name="40% - Accent3 5 8 2" xfId="9574"/>
    <cellStyle name="40% - Accent3 5 9" xfId="4750"/>
    <cellStyle name="40% - Accent3 5 9 2" xfId="10213"/>
    <cellStyle name="40% - Accent3 6" xfId="1133"/>
    <cellStyle name="40% - Accent3 6 2" xfId="2121"/>
    <cellStyle name="40% - Accent3 6 2 2" xfId="7584"/>
    <cellStyle name="40% - Accent3 6 3" xfId="2702"/>
    <cellStyle name="40% - Accent3 6 3 2" xfId="8165"/>
    <cellStyle name="40% - Accent3 6 4" xfId="3298"/>
    <cellStyle name="40% - Accent3 6 4 2" xfId="8761"/>
    <cellStyle name="40% - Accent3 6 5" xfId="3908"/>
    <cellStyle name="40% - Accent3 6 5 2" xfId="9371"/>
    <cellStyle name="40% - Accent3 6 6" xfId="4532"/>
    <cellStyle name="40% - Accent3 6 6 2" xfId="9995"/>
    <cellStyle name="40% - Accent3 6 7" xfId="5171"/>
    <cellStyle name="40% - Accent3 6 7 2" xfId="10634"/>
    <cellStyle name="40% - Accent3 6 8" xfId="5414"/>
    <cellStyle name="40% - Accent3 6 9" xfId="6596"/>
    <cellStyle name="40% - Accent3 7" xfId="2717"/>
    <cellStyle name="40% - Accent3 7 2" xfId="3313"/>
    <cellStyle name="40% - Accent3 7 2 2" xfId="8776"/>
    <cellStyle name="40% - Accent3 7 3" xfId="3923"/>
    <cellStyle name="40% - Accent3 7 3 2" xfId="9386"/>
    <cellStyle name="40% - Accent3 7 4" xfId="4547"/>
    <cellStyle name="40% - Accent3 7 4 2" xfId="10010"/>
    <cellStyle name="40% - Accent3 7 5" xfId="5186"/>
    <cellStyle name="40% - Accent3 7 5 2" xfId="10649"/>
    <cellStyle name="40% - Accent3 7 6" xfId="5430"/>
    <cellStyle name="40% - Accent3 7 7" xfId="8180"/>
    <cellStyle name="40% - Accent3 8" xfId="3327"/>
    <cellStyle name="40% - Accent3 8 2" xfId="3937"/>
    <cellStyle name="40% - Accent3 8 2 2" xfId="9400"/>
    <cellStyle name="40% - Accent3 8 3" xfId="4561"/>
    <cellStyle name="40% - Accent3 8 3 2" xfId="10024"/>
    <cellStyle name="40% - Accent3 8 4" xfId="5200"/>
    <cellStyle name="40% - Accent3 8 4 2" xfId="10663"/>
    <cellStyle name="40% - Accent3 8 5" xfId="5445"/>
    <cellStyle name="40% - Accent3 8 6" xfId="8790"/>
    <cellStyle name="40% - Accent3 9" xfId="3951"/>
    <cellStyle name="40% - Accent3 9 2" xfId="4575"/>
    <cellStyle name="40% - Accent3 9 2 2" xfId="10038"/>
    <cellStyle name="40% - Accent3 9 3" xfId="5214"/>
    <cellStyle name="40% - Accent3 9 3 2" xfId="10677"/>
    <cellStyle name="40% - Accent3 9 4" xfId="5463"/>
    <cellStyle name="40% - Accent3 9 5" xfId="9414"/>
    <cellStyle name="40% - Accent4" xfId="5327" builtinId="43" customBuiltin="1"/>
    <cellStyle name="40% - Accent4 10" xfId="4592"/>
    <cellStyle name="40% - Accent4 10 2" xfId="5231"/>
    <cellStyle name="40% - Accent4 10 2 2" xfId="10694"/>
    <cellStyle name="40% - Accent4 10 3" xfId="5483"/>
    <cellStyle name="40% - Accent4 10 4" xfId="10055"/>
    <cellStyle name="40% - Accent4 11" xfId="5286"/>
    <cellStyle name="40% - Accent4 11 2" xfId="5499"/>
    <cellStyle name="40% - Accent4 12" xfId="5513"/>
    <cellStyle name="40% - Accent4 13" xfId="5527"/>
    <cellStyle name="40% - Accent4 14" xfId="5542"/>
    <cellStyle name="40% - Accent4 15" xfId="5557"/>
    <cellStyle name="40% - Accent4 16" xfId="5573"/>
    <cellStyle name="40% - Accent4 17" xfId="5590"/>
    <cellStyle name="40% - Accent4 2" xfId="28"/>
    <cellStyle name="40% - Accent4 2 10" xfId="2138"/>
    <cellStyle name="40% - Accent4 2 10 2" xfId="7601"/>
    <cellStyle name="40% - Accent4 2 11" xfId="2734"/>
    <cellStyle name="40% - Accent4 2 11 2" xfId="8197"/>
    <cellStyle name="40% - Accent4 2 12" xfId="3344"/>
    <cellStyle name="40% - Accent4 2 12 2" xfId="8807"/>
    <cellStyle name="40% - Accent4 2 13" xfId="3968"/>
    <cellStyle name="40% - Accent4 2 13 2" xfId="9431"/>
    <cellStyle name="40% - Accent4 2 14" xfId="4607"/>
    <cellStyle name="40% - Accent4 2 14 2" xfId="10070"/>
    <cellStyle name="40% - Accent4 2 15" xfId="5354"/>
    <cellStyle name="40% - Accent4 2 2" xfId="106"/>
    <cellStyle name="40% - Accent4 2 2 10" xfId="4011"/>
    <cellStyle name="40% - Accent4 2 2 10 2" xfId="9474"/>
    <cellStyle name="40% - Accent4 2 2 11" xfId="4650"/>
    <cellStyle name="40% - Accent4 2 2 11 2" xfId="10113"/>
    <cellStyle name="40% - Accent4 2 2 12" xfId="5625"/>
    <cellStyle name="40% - Accent4 2 2 2" xfId="304"/>
    <cellStyle name="40% - Accent4 2 2 2 2" xfId="874"/>
    <cellStyle name="40% - Accent4 2 2 2 2 2" xfId="1862"/>
    <cellStyle name="40% - Accent4 2 2 2 2 2 2" xfId="7325"/>
    <cellStyle name="40% - Accent4 2 2 2 2 3" xfId="6337"/>
    <cellStyle name="40% - Accent4 2 2 2 3" xfId="1295"/>
    <cellStyle name="40% - Accent4 2 2 2 3 2" xfId="6758"/>
    <cellStyle name="40% - Accent4 2 2 2 4" xfId="2443"/>
    <cellStyle name="40% - Accent4 2 2 2 4 2" xfId="7906"/>
    <cellStyle name="40% - Accent4 2 2 2 5" xfId="3039"/>
    <cellStyle name="40% - Accent4 2 2 2 5 2" xfId="8502"/>
    <cellStyle name="40% - Accent4 2 2 2 6" xfId="3649"/>
    <cellStyle name="40% - Accent4 2 2 2 6 2" xfId="9112"/>
    <cellStyle name="40% - Accent4 2 2 2 7" xfId="4273"/>
    <cellStyle name="40% - Accent4 2 2 2 7 2" xfId="9736"/>
    <cellStyle name="40% - Accent4 2 2 2 8" xfId="4912"/>
    <cellStyle name="40% - Accent4 2 2 2 8 2" xfId="10375"/>
    <cellStyle name="40% - Accent4 2 2 2 9" xfId="5770"/>
    <cellStyle name="40% - Accent4 2 2 3" xfId="450"/>
    <cellStyle name="40% - Accent4 2 2 3 2" xfId="1019"/>
    <cellStyle name="40% - Accent4 2 2 3 2 2" xfId="2007"/>
    <cellStyle name="40% - Accent4 2 2 3 2 2 2" xfId="7470"/>
    <cellStyle name="40% - Accent4 2 2 3 2 3" xfId="6482"/>
    <cellStyle name="40% - Accent4 2 2 3 3" xfId="1440"/>
    <cellStyle name="40% - Accent4 2 2 3 3 2" xfId="6903"/>
    <cellStyle name="40% - Accent4 2 2 3 4" xfId="2588"/>
    <cellStyle name="40% - Accent4 2 2 3 4 2" xfId="8051"/>
    <cellStyle name="40% - Accent4 2 2 3 5" xfId="3184"/>
    <cellStyle name="40% - Accent4 2 2 3 5 2" xfId="8647"/>
    <cellStyle name="40% - Accent4 2 2 3 6" xfId="3794"/>
    <cellStyle name="40% - Accent4 2 2 3 6 2" xfId="9257"/>
    <cellStyle name="40% - Accent4 2 2 3 7" xfId="4418"/>
    <cellStyle name="40% - Accent4 2 2 3 7 2" xfId="9881"/>
    <cellStyle name="40% - Accent4 2 2 3 8" xfId="5057"/>
    <cellStyle name="40% - Accent4 2 2 3 8 2" xfId="10520"/>
    <cellStyle name="40% - Accent4 2 2 3 9" xfId="5915"/>
    <cellStyle name="40% - Accent4 2 2 4" xfId="729"/>
    <cellStyle name="40% - Accent4 2 2 4 2" xfId="1717"/>
    <cellStyle name="40% - Accent4 2 2 4 2 2" xfId="7180"/>
    <cellStyle name="40% - Accent4 2 2 4 3" xfId="2298"/>
    <cellStyle name="40% - Accent4 2 2 4 3 2" xfId="7761"/>
    <cellStyle name="40% - Accent4 2 2 4 4" xfId="2894"/>
    <cellStyle name="40% - Accent4 2 2 4 4 2" xfId="8357"/>
    <cellStyle name="40% - Accent4 2 2 4 5" xfId="3504"/>
    <cellStyle name="40% - Accent4 2 2 4 5 2" xfId="8967"/>
    <cellStyle name="40% - Accent4 2 2 4 6" xfId="4128"/>
    <cellStyle name="40% - Accent4 2 2 4 6 2" xfId="9591"/>
    <cellStyle name="40% - Accent4 2 2 4 7" xfId="4767"/>
    <cellStyle name="40% - Accent4 2 2 4 7 2" xfId="10230"/>
    <cellStyle name="40% - Accent4 2 2 4 8" xfId="6192"/>
    <cellStyle name="40% - Accent4 2 2 5" xfId="610"/>
    <cellStyle name="40% - Accent4 2 2 5 2" xfId="1600"/>
    <cellStyle name="40% - Accent4 2 2 5 2 2" xfId="7063"/>
    <cellStyle name="40% - Accent4 2 2 5 3" xfId="6075"/>
    <cellStyle name="40% - Accent4 2 2 6" xfId="1150"/>
    <cellStyle name="40% - Accent4 2 2 6 2" xfId="6613"/>
    <cellStyle name="40% - Accent4 2 2 7" xfId="2181"/>
    <cellStyle name="40% - Accent4 2 2 7 2" xfId="7644"/>
    <cellStyle name="40% - Accent4 2 2 8" xfId="2777"/>
    <cellStyle name="40% - Accent4 2 2 8 2" xfId="8240"/>
    <cellStyle name="40% - Accent4 2 2 9" xfId="3387"/>
    <cellStyle name="40% - Accent4 2 2 9 2" xfId="8850"/>
    <cellStyle name="40% - Accent4 2 3" xfId="126"/>
    <cellStyle name="40% - Accent4 2 3 10" xfId="4026"/>
    <cellStyle name="40% - Accent4 2 3 10 2" xfId="9489"/>
    <cellStyle name="40% - Accent4 2 3 11" xfId="4665"/>
    <cellStyle name="40% - Accent4 2 3 11 2" xfId="10128"/>
    <cellStyle name="40% - Accent4 2 3 12" xfId="5640"/>
    <cellStyle name="40% - Accent4 2 3 2" xfId="319"/>
    <cellStyle name="40% - Accent4 2 3 2 2" xfId="889"/>
    <cellStyle name="40% - Accent4 2 3 2 2 2" xfId="1877"/>
    <cellStyle name="40% - Accent4 2 3 2 2 2 2" xfId="7340"/>
    <cellStyle name="40% - Accent4 2 3 2 2 3" xfId="6352"/>
    <cellStyle name="40% - Accent4 2 3 2 3" xfId="1310"/>
    <cellStyle name="40% - Accent4 2 3 2 3 2" xfId="6773"/>
    <cellStyle name="40% - Accent4 2 3 2 4" xfId="2458"/>
    <cellStyle name="40% - Accent4 2 3 2 4 2" xfId="7921"/>
    <cellStyle name="40% - Accent4 2 3 2 5" xfId="3054"/>
    <cellStyle name="40% - Accent4 2 3 2 5 2" xfId="8517"/>
    <cellStyle name="40% - Accent4 2 3 2 6" xfId="3664"/>
    <cellStyle name="40% - Accent4 2 3 2 6 2" xfId="9127"/>
    <cellStyle name="40% - Accent4 2 3 2 7" xfId="4288"/>
    <cellStyle name="40% - Accent4 2 3 2 7 2" xfId="9751"/>
    <cellStyle name="40% - Accent4 2 3 2 8" xfId="4927"/>
    <cellStyle name="40% - Accent4 2 3 2 8 2" xfId="10390"/>
    <cellStyle name="40% - Accent4 2 3 2 9" xfId="5785"/>
    <cellStyle name="40% - Accent4 2 3 3" xfId="465"/>
    <cellStyle name="40% - Accent4 2 3 3 2" xfId="1034"/>
    <cellStyle name="40% - Accent4 2 3 3 2 2" xfId="2022"/>
    <cellStyle name="40% - Accent4 2 3 3 2 2 2" xfId="7485"/>
    <cellStyle name="40% - Accent4 2 3 3 2 3" xfId="6497"/>
    <cellStyle name="40% - Accent4 2 3 3 3" xfId="1455"/>
    <cellStyle name="40% - Accent4 2 3 3 3 2" xfId="6918"/>
    <cellStyle name="40% - Accent4 2 3 3 4" xfId="2603"/>
    <cellStyle name="40% - Accent4 2 3 3 4 2" xfId="8066"/>
    <cellStyle name="40% - Accent4 2 3 3 5" xfId="3199"/>
    <cellStyle name="40% - Accent4 2 3 3 5 2" xfId="8662"/>
    <cellStyle name="40% - Accent4 2 3 3 6" xfId="3809"/>
    <cellStyle name="40% - Accent4 2 3 3 6 2" xfId="9272"/>
    <cellStyle name="40% - Accent4 2 3 3 7" xfId="4433"/>
    <cellStyle name="40% - Accent4 2 3 3 7 2" xfId="9896"/>
    <cellStyle name="40% - Accent4 2 3 3 8" xfId="5072"/>
    <cellStyle name="40% - Accent4 2 3 3 8 2" xfId="10535"/>
    <cellStyle name="40% - Accent4 2 3 3 9" xfId="5930"/>
    <cellStyle name="40% - Accent4 2 3 4" xfId="744"/>
    <cellStyle name="40% - Accent4 2 3 4 2" xfId="1732"/>
    <cellStyle name="40% - Accent4 2 3 4 2 2" xfId="7195"/>
    <cellStyle name="40% - Accent4 2 3 4 3" xfId="2313"/>
    <cellStyle name="40% - Accent4 2 3 4 3 2" xfId="7776"/>
    <cellStyle name="40% - Accent4 2 3 4 4" xfId="2909"/>
    <cellStyle name="40% - Accent4 2 3 4 4 2" xfId="8372"/>
    <cellStyle name="40% - Accent4 2 3 4 5" xfId="3519"/>
    <cellStyle name="40% - Accent4 2 3 4 5 2" xfId="8982"/>
    <cellStyle name="40% - Accent4 2 3 4 6" xfId="4143"/>
    <cellStyle name="40% - Accent4 2 3 4 6 2" xfId="9606"/>
    <cellStyle name="40% - Accent4 2 3 4 7" xfId="4782"/>
    <cellStyle name="40% - Accent4 2 3 4 7 2" xfId="10245"/>
    <cellStyle name="40% - Accent4 2 3 4 8" xfId="6207"/>
    <cellStyle name="40% - Accent4 2 3 5" xfId="625"/>
    <cellStyle name="40% - Accent4 2 3 5 2" xfId="1615"/>
    <cellStyle name="40% - Accent4 2 3 5 2 2" xfId="7078"/>
    <cellStyle name="40% - Accent4 2 3 5 3" xfId="6090"/>
    <cellStyle name="40% - Accent4 2 3 6" xfId="1165"/>
    <cellStyle name="40% - Accent4 2 3 6 2" xfId="6628"/>
    <cellStyle name="40% - Accent4 2 3 7" xfId="2196"/>
    <cellStyle name="40% - Accent4 2 3 7 2" xfId="7659"/>
    <cellStyle name="40% - Accent4 2 3 8" xfId="2792"/>
    <cellStyle name="40% - Accent4 2 3 8 2" xfId="8255"/>
    <cellStyle name="40% - Accent4 2 3 9" xfId="3402"/>
    <cellStyle name="40% - Accent4 2 3 9 2" xfId="8865"/>
    <cellStyle name="40% - Accent4 2 4" xfId="141"/>
    <cellStyle name="40% - Accent4 2 4 10" xfId="4041"/>
    <cellStyle name="40% - Accent4 2 4 10 2" xfId="9504"/>
    <cellStyle name="40% - Accent4 2 4 11" xfId="4680"/>
    <cellStyle name="40% - Accent4 2 4 11 2" xfId="10143"/>
    <cellStyle name="40% - Accent4 2 4 12" xfId="5655"/>
    <cellStyle name="40% - Accent4 2 4 2" xfId="335"/>
    <cellStyle name="40% - Accent4 2 4 2 2" xfId="904"/>
    <cellStyle name="40% - Accent4 2 4 2 2 2" xfId="1892"/>
    <cellStyle name="40% - Accent4 2 4 2 2 2 2" xfId="7355"/>
    <cellStyle name="40% - Accent4 2 4 2 2 3" xfId="6367"/>
    <cellStyle name="40% - Accent4 2 4 2 3" xfId="1325"/>
    <cellStyle name="40% - Accent4 2 4 2 3 2" xfId="6788"/>
    <cellStyle name="40% - Accent4 2 4 2 4" xfId="2473"/>
    <cellStyle name="40% - Accent4 2 4 2 4 2" xfId="7936"/>
    <cellStyle name="40% - Accent4 2 4 2 5" xfId="3069"/>
    <cellStyle name="40% - Accent4 2 4 2 5 2" xfId="8532"/>
    <cellStyle name="40% - Accent4 2 4 2 6" xfId="3679"/>
    <cellStyle name="40% - Accent4 2 4 2 6 2" xfId="9142"/>
    <cellStyle name="40% - Accent4 2 4 2 7" xfId="4303"/>
    <cellStyle name="40% - Accent4 2 4 2 7 2" xfId="9766"/>
    <cellStyle name="40% - Accent4 2 4 2 8" xfId="4942"/>
    <cellStyle name="40% - Accent4 2 4 2 8 2" xfId="10405"/>
    <cellStyle name="40% - Accent4 2 4 2 9" xfId="5800"/>
    <cellStyle name="40% - Accent4 2 4 3" xfId="480"/>
    <cellStyle name="40% - Accent4 2 4 3 2" xfId="1049"/>
    <cellStyle name="40% - Accent4 2 4 3 2 2" xfId="2037"/>
    <cellStyle name="40% - Accent4 2 4 3 2 2 2" xfId="7500"/>
    <cellStyle name="40% - Accent4 2 4 3 2 3" xfId="6512"/>
    <cellStyle name="40% - Accent4 2 4 3 3" xfId="1470"/>
    <cellStyle name="40% - Accent4 2 4 3 3 2" xfId="6933"/>
    <cellStyle name="40% - Accent4 2 4 3 4" xfId="2618"/>
    <cellStyle name="40% - Accent4 2 4 3 4 2" xfId="8081"/>
    <cellStyle name="40% - Accent4 2 4 3 5" xfId="3214"/>
    <cellStyle name="40% - Accent4 2 4 3 5 2" xfId="8677"/>
    <cellStyle name="40% - Accent4 2 4 3 6" xfId="3824"/>
    <cellStyle name="40% - Accent4 2 4 3 6 2" xfId="9287"/>
    <cellStyle name="40% - Accent4 2 4 3 7" xfId="4448"/>
    <cellStyle name="40% - Accent4 2 4 3 7 2" xfId="9911"/>
    <cellStyle name="40% - Accent4 2 4 3 8" xfId="5087"/>
    <cellStyle name="40% - Accent4 2 4 3 8 2" xfId="10550"/>
    <cellStyle name="40% - Accent4 2 4 3 9" xfId="5945"/>
    <cellStyle name="40% - Accent4 2 4 4" xfId="759"/>
    <cellStyle name="40% - Accent4 2 4 4 2" xfId="1747"/>
    <cellStyle name="40% - Accent4 2 4 4 2 2" xfId="7210"/>
    <cellStyle name="40% - Accent4 2 4 4 3" xfId="2328"/>
    <cellStyle name="40% - Accent4 2 4 4 3 2" xfId="7791"/>
    <cellStyle name="40% - Accent4 2 4 4 4" xfId="2924"/>
    <cellStyle name="40% - Accent4 2 4 4 4 2" xfId="8387"/>
    <cellStyle name="40% - Accent4 2 4 4 5" xfId="3534"/>
    <cellStyle name="40% - Accent4 2 4 4 5 2" xfId="8997"/>
    <cellStyle name="40% - Accent4 2 4 4 6" xfId="4158"/>
    <cellStyle name="40% - Accent4 2 4 4 6 2" xfId="9621"/>
    <cellStyle name="40% - Accent4 2 4 4 7" xfId="4797"/>
    <cellStyle name="40% - Accent4 2 4 4 7 2" xfId="10260"/>
    <cellStyle name="40% - Accent4 2 4 4 8" xfId="6222"/>
    <cellStyle name="40% - Accent4 2 4 5" xfId="640"/>
    <cellStyle name="40% - Accent4 2 4 5 2" xfId="1630"/>
    <cellStyle name="40% - Accent4 2 4 5 2 2" xfId="7093"/>
    <cellStyle name="40% - Accent4 2 4 5 3" xfId="6105"/>
    <cellStyle name="40% - Accent4 2 4 6" xfId="1180"/>
    <cellStyle name="40% - Accent4 2 4 6 2" xfId="6643"/>
    <cellStyle name="40% - Accent4 2 4 7" xfId="2211"/>
    <cellStyle name="40% - Accent4 2 4 7 2" xfId="7674"/>
    <cellStyle name="40% - Accent4 2 4 8" xfId="2807"/>
    <cellStyle name="40% - Accent4 2 4 8 2" xfId="8270"/>
    <cellStyle name="40% - Accent4 2 4 9" xfId="3417"/>
    <cellStyle name="40% - Accent4 2 4 9 2" xfId="8880"/>
    <cellStyle name="40% - Accent4 2 5" xfId="170"/>
    <cellStyle name="40% - Accent4 2 5 10" xfId="4070"/>
    <cellStyle name="40% - Accent4 2 5 10 2" xfId="9533"/>
    <cellStyle name="40% - Accent4 2 5 11" xfId="4709"/>
    <cellStyle name="40% - Accent4 2 5 11 2" xfId="10172"/>
    <cellStyle name="40% - Accent4 2 5 12" xfId="5684"/>
    <cellStyle name="40% - Accent4 2 5 2" xfId="364"/>
    <cellStyle name="40% - Accent4 2 5 2 2" xfId="933"/>
    <cellStyle name="40% - Accent4 2 5 2 2 2" xfId="1921"/>
    <cellStyle name="40% - Accent4 2 5 2 2 2 2" xfId="7384"/>
    <cellStyle name="40% - Accent4 2 5 2 2 3" xfId="6396"/>
    <cellStyle name="40% - Accent4 2 5 2 3" xfId="1354"/>
    <cellStyle name="40% - Accent4 2 5 2 3 2" xfId="6817"/>
    <cellStyle name="40% - Accent4 2 5 2 4" xfId="2502"/>
    <cellStyle name="40% - Accent4 2 5 2 4 2" xfId="7965"/>
    <cellStyle name="40% - Accent4 2 5 2 5" xfId="3098"/>
    <cellStyle name="40% - Accent4 2 5 2 5 2" xfId="8561"/>
    <cellStyle name="40% - Accent4 2 5 2 6" xfId="3708"/>
    <cellStyle name="40% - Accent4 2 5 2 6 2" xfId="9171"/>
    <cellStyle name="40% - Accent4 2 5 2 7" xfId="4332"/>
    <cellStyle name="40% - Accent4 2 5 2 7 2" xfId="9795"/>
    <cellStyle name="40% - Accent4 2 5 2 8" xfId="4971"/>
    <cellStyle name="40% - Accent4 2 5 2 8 2" xfId="10434"/>
    <cellStyle name="40% - Accent4 2 5 2 9" xfId="5829"/>
    <cellStyle name="40% - Accent4 2 5 3" xfId="509"/>
    <cellStyle name="40% - Accent4 2 5 3 2" xfId="1078"/>
    <cellStyle name="40% - Accent4 2 5 3 2 2" xfId="2066"/>
    <cellStyle name="40% - Accent4 2 5 3 2 2 2" xfId="7529"/>
    <cellStyle name="40% - Accent4 2 5 3 2 3" xfId="6541"/>
    <cellStyle name="40% - Accent4 2 5 3 3" xfId="1499"/>
    <cellStyle name="40% - Accent4 2 5 3 3 2" xfId="6962"/>
    <cellStyle name="40% - Accent4 2 5 3 4" xfId="2647"/>
    <cellStyle name="40% - Accent4 2 5 3 4 2" xfId="8110"/>
    <cellStyle name="40% - Accent4 2 5 3 5" xfId="3243"/>
    <cellStyle name="40% - Accent4 2 5 3 5 2" xfId="8706"/>
    <cellStyle name="40% - Accent4 2 5 3 6" xfId="3853"/>
    <cellStyle name="40% - Accent4 2 5 3 6 2" xfId="9316"/>
    <cellStyle name="40% - Accent4 2 5 3 7" xfId="4477"/>
    <cellStyle name="40% - Accent4 2 5 3 7 2" xfId="9940"/>
    <cellStyle name="40% - Accent4 2 5 3 8" xfId="5116"/>
    <cellStyle name="40% - Accent4 2 5 3 8 2" xfId="10579"/>
    <cellStyle name="40% - Accent4 2 5 3 9" xfId="5974"/>
    <cellStyle name="40% - Accent4 2 5 4" xfId="788"/>
    <cellStyle name="40% - Accent4 2 5 4 2" xfId="1776"/>
    <cellStyle name="40% - Accent4 2 5 4 2 2" xfId="7239"/>
    <cellStyle name="40% - Accent4 2 5 4 3" xfId="2357"/>
    <cellStyle name="40% - Accent4 2 5 4 3 2" xfId="7820"/>
    <cellStyle name="40% - Accent4 2 5 4 4" xfId="2953"/>
    <cellStyle name="40% - Accent4 2 5 4 4 2" xfId="8416"/>
    <cellStyle name="40% - Accent4 2 5 4 5" xfId="3563"/>
    <cellStyle name="40% - Accent4 2 5 4 5 2" xfId="9026"/>
    <cellStyle name="40% - Accent4 2 5 4 6" xfId="4187"/>
    <cellStyle name="40% - Accent4 2 5 4 6 2" xfId="9650"/>
    <cellStyle name="40% - Accent4 2 5 4 7" xfId="4826"/>
    <cellStyle name="40% - Accent4 2 5 4 7 2" xfId="10289"/>
    <cellStyle name="40% - Accent4 2 5 4 8" xfId="6251"/>
    <cellStyle name="40% - Accent4 2 5 5" xfId="669"/>
    <cellStyle name="40% - Accent4 2 5 5 2" xfId="1659"/>
    <cellStyle name="40% - Accent4 2 5 5 2 2" xfId="7122"/>
    <cellStyle name="40% - Accent4 2 5 5 3" xfId="6134"/>
    <cellStyle name="40% - Accent4 2 5 6" xfId="1209"/>
    <cellStyle name="40% - Accent4 2 5 6 2" xfId="6672"/>
    <cellStyle name="40% - Accent4 2 5 7" xfId="2240"/>
    <cellStyle name="40% - Accent4 2 5 7 2" xfId="7703"/>
    <cellStyle name="40% - Accent4 2 5 8" xfId="2836"/>
    <cellStyle name="40% - Accent4 2 5 8 2" xfId="8299"/>
    <cellStyle name="40% - Accent4 2 5 9" xfId="3446"/>
    <cellStyle name="40% - Accent4 2 5 9 2" xfId="8909"/>
    <cellStyle name="40% - Accent4 2 6" xfId="256"/>
    <cellStyle name="40% - Accent4 2 7" xfId="213"/>
    <cellStyle name="40% - Accent4 2 7 2" xfId="831"/>
    <cellStyle name="40% - Accent4 2 7 2 2" xfId="1819"/>
    <cellStyle name="40% - Accent4 2 7 2 2 2" xfId="7282"/>
    <cellStyle name="40% - Accent4 2 7 2 3" xfId="6294"/>
    <cellStyle name="40% - Accent4 2 7 3" xfId="1252"/>
    <cellStyle name="40% - Accent4 2 7 3 2" xfId="6715"/>
    <cellStyle name="40% - Accent4 2 7 4" xfId="2400"/>
    <cellStyle name="40% - Accent4 2 7 4 2" xfId="7863"/>
    <cellStyle name="40% - Accent4 2 7 5" xfId="2996"/>
    <cellStyle name="40% - Accent4 2 7 5 2" xfId="8459"/>
    <cellStyle name="40% - Accent4 2 7 6" xfId="3606"/>
    <cellStyle name="40% - Accent4 2 7 6 2" xfId="9069"/>
    <cellStyle name="40% - Accent4 2 7 7" xfId="4230"/>
    <cellStyle name="40% - Accent4 2 7 7 2" xfId="9693"/>
    <cellStyle name="40% - Accent4 2 7 8" xfId="4869"/>
    <cellStyle name="40% - Accent4 2 7 8 2" xfId="10332"/>
    <cellStyle name="40% - Accent4 2 7 9" xfId="5727"/>
    <cellStyle name="40% - Accent4 2 8" xfId="407"/>
    <cellStyle name="40% - Accent4 2 8 2" xfId="976"/>
    <cellStyle name="40% - Accent4 2 8 2 2" xfId="1964"/>
    <cellStyle name="40% - Accent4 2 8 2 2 2" xfId="7427"/>
    <cellStyle name="40% - Accent4 2 8 2 3" xfId="6439"/>
    <cellStyle name="40% - Accent4 2 8 3" xfId="1397"/>
    <cellStyle name="40% - Accent4 2 8 3 2" xfId="6860"/>
    <cellStyle name="40% - Accent4 2 8 4" xfId="2545"/>
    <cellStyle name="40% - Accent4 2 8 4 2" xfId="8008"/>
    <cellStyle name="40% - Accent4 2 8 5" xfId="3141"/>
    <cellStyle name="40% - Accent4 2 8 5 2" xfId="8604"/>
    <cellStyle name="40% - Accent4 2 8 6" xfId="3751"/>
    <cellStyle name="40% - Accent4 2 8 6 2" xfId="9214"/>
    <cellStyle name="40% - Accent4 2 8 7" xfId="4375"/>
    <cellStyle name="40% - Accent4 2 8 7 2" xfId="9838"/>
    <cellStyle name="40% - Accent4 2 8 8" xfId="5014"/>
    <cellStyle name="40% - Accent4 2 8 8 2" xfId="10477"/>
    <cellStyle name="40% - Accent4 2 8 9" xfId="5872"/>
    <cellStyle name="40% - Accent4 2 9" xfId="567"/>
    <cellStyle name="40% - Accent4 2 9 2" xfId="1557"/>
    <cellStyle name="40% - Accent4 2 9 2 2" xfId="7020"/>
    <cellStyle name="40% - Accent4 2 9 3" xfId="6032"/>
    <cellStyle name="40% - Accent4 3" xfId="155"/>
    <cellStyle name="40% - Accent4 3 10" xfId="2748"/>
    <cellStyle name="40% - Accent4 3 10 2" xfId="8211"/>
    <cellStyle name="40% - Accent4 3 11" xfId="3358"/>
    <cellStyle name="40% - Accent4 3 11 2" xfId="8821"/>
    <cellStyle name="40% - Accent4 3 12" xfId="3982"/>
    <cellStyle name="40% - Accent4 3 12 2" xfId="9445"/>
    <cellStyle name="40% - Accent4 3 13" xfId="4621"/>
    <cellStyle name="40% - Accent4 3 13 2" xfId="10084"/>
    <cellStyle name="40% - Accent4 3 14" xfId="5369"/>
    <cellStyle name="40% - Accent4 3 15" xfId="5669"/>
    <cellStyle name="40% - Accent4 3 2" xfId="184"/>
    <cellStyle name="40% - Accent4 3 2 10" xfId="4084"/>
    <cellStyle name="40% - Accent4 3 2 10 2" xfId="9547"/>
    <cellStyle name="40% - Accent4 3 2 11" xfId="4723"/>
    <cellStyle name="40% - Accent4 3 2 11 2" xfId="10186"/>
    <cellStyle name="40% - Accent4 3 2 12" xfId="5698"/>
    <cellStyle name="40% - Accent4 3 2 2" xfId="378"/>
    <cellStyle name="40% - Accent4 3 2 2 2" xfId="947"/>
    <cellStyle name="40% - Accent4 3 2 2 2 2" xfId="1935"/>
    <cellStyle name="40% - Accent4 3 2 2 2 2 2" xfId="7398"/>
    <cellStyle name="40% - Accent4 3 2 2 2 3" xfId="6410"/>
    <cellStyle name="40% - Accent4 3 2 2 3" xfId="1368"/>
    <cellStyle name="40% - Accent4 3 2 2 3 2" xfId="6831"/>
    <cellStyle name="40% - Accent4 3 2 2 4" xfId="2516"/>
    <cellStyle name="40% - Accent4 3 2 2 4 2" xfId="7979"/>
    <cellStyle name="40% - Accent4 3 2 2 5" xfId="3112"/>
    <cellStyle name="40% - Accent4 3 2 2 5 2" xfId="8575"/>
    <cellStyle name="40% - Accent4 3 2 2 6" xfId="3722"/>
    <cellStyle name="40% - Accent4 3 2 2 6 2" xfId="9185"/>
    <cellStyle name="40% - Accent4 3 2 2 7" xfId="4346"/>
    <cellStyle name="40% - Accent4 3 2 2 7 2" xfId="9809"/>
    <cellStyle name="40% - Accent4 3 2 2 8" xfId="4985"/>
    <cellStyle name="40% - Accent4 3 2 2 8 2" xfId="10448"/>
    <cellStyle name="40% - Accent4 3 2 2 9" xfId="5843"/>
    <cellStyle name="40% - Accent4 3 2 3" xfId="523"/>
    <cellStyle name="40% - Accent4 3 2 3 2" xfId="1092"/>
    <cellStyle name="40% - Accent4 3 2 3 2 2" xfId="2080"/>
    <cellStyle name="40% - Accent4 3 2 3 2 2 2" xfId="7543"/>
    <cellStyle name="40% - Accent4 3 2 3 2 3" xfId="6555"/>
    <cellStyle name="40% - Accent4 3 2 3 3" xfId="1513"/>
    <cellStyle name="40% - Accent4 3 2 3 3 2" xfId="6976"/>
    <cellStyle name="40% - Accent4 3 2 3 4" xfId="2661"/>
    <cellStyle name="40% - Accent4 3 2 3 4 2" xfId="8124"/>
    <cellStyle name="40% - Accent4 3 2 3 5" xfId="3257"/>
    <cellStyle name="40% - Accent4 3 2 3 5 2" xfId="8720"/>
    <cellStyle name="40% - Accent4 3 2 3 6" xfId="3867"/>
    <cellStyle name="40% - Accent4 3 2 3 6 2" xfId="9330"/>
    <cellStyle name="40% - Accent4 3 2 3 7" xfId="4491"/>
    <cellStyle name="40% - Accent4 3 2 3 7 2" xfId="9954"/>
    <cellStyle name="40% - Accent4 3 2 3 8" xfId="5130"/>
    <cellStyle name="40% - Accent4 3 2 3 8 2" xfId="10593"/>
    <cellStyle name="40% - Accent4 3 2 3 9" xfId="5988"/>
    <cellStyle name="40% - Accent4 3 2 4" xfId="802"/>
    <cellStyle name="40% - Accent4 3 2 4 2" xfId="1790"/>
    <cellStyle name="40% - Accent4 3 2 4 2 2" xfId="7253"/>
    <cellStyle name="40% - Accent4 3 2 4 3" xfId="2371"/>
    <cellStyle name="40% - Accent4 3 2 4 3 2" xfId="7834"/>
    <cellStyle name="40% - Accent4 3 2 4 4" xfId="2967"/>
    <cellStyle name="40% - Accent4 3 2 4 4 2" xfId="8430"/>
    <cellStyle name="40% - Accent4 3 2 4 5" xfId="3577"/>
    <cellStyle name="40% - Accent4 3 2 4 5 2" xfId="9040"/>
    <cellStyle name="40% - Accent4 3 2 4 6" xfId="4201"/>
    <cellStyle name="40% - Accent4 3 2 4 6 2" xfId="9664"/>
    <cellStyle name="40% - Accent4 3 2 4 7" xfId="4840"/>
    <cellStyle name="40% - Accent4 3 2 4 7 2" xfId="10303"/>
    <cellStyle name="40% - Accent4 3 2 4 8" xfId="6265"/>
    <cellStyle name="40% - Accent4 3 2 5" xfId="683"/>
    <cellStyle name="40% - Accent4 3 2 5 2" xfId="1673"/>
    <cellStyle name="40% - Accent4 3 2 5 2 2" xfId="7136"/>
    <cellStyle name="40% - Accent4 3 2 5 3" xfId="6148"/>
    <cellStyle name="40% - Accent4 3 2 6" xfId="1223"/>
    <cellStyle name="40% - Accent4 3 2 6 2" xfId="6686"/>
    <cellStyle name="40% - Accent4 3 2 7" xfId="2254"/>
    <cellStyle name="40% - Accent4 3 2 7 2" xfId="7717"/>
    <cellStyle name="40% - Accent4 3 2 8" xfId="2850"/>
    <cellStyle name="40% - Accent4 3 2 8 2" xfId="8313"/>
    <cellStyle name="40% - Accent4 3 2 9" xfId="3460"/>
    <cellStyle name="40% - Accent4 3 2 9 2" xfId="8923"/>
    <cellStyle name="40% - Accent4 3 3" xfId="349"/>
    <cellStyle name="40% - Accent4 3 3 10" xfId="4694"/>
    <cellStyle name="40% - Accent4 3 3 10 2" xfId="10157"/>
    <cellStyle name="40% - Accent4 3 3 11" xfId="5814"/>
    <cellStyle name="40% - Accent4 3 3 2" xfId="494"/>
    <cellStyle name="40% - Accent4 3 3 2 2" xfId="1063"/>
    <cellStyle name="40% - Accent4 3 3 2 2 2" xfId="2051"/>
    <cellStyle name="40% - Accent4 3 3 2 2 2 2" xfId="7514"/>
    <cellStyle name="40% - Accent4 3 3 2 2 3" xfId="6526"/>
    <cellStyle name="40% - Accent4 3 3 2 3" xfId="1484"/>
    <cellStyle name="40% - Accent4 3 3 2 3 2" xfId="6947"/>
    <cellStyle name="40% - Accent4 3 3 2 4" xfId="2632"/>
    <cellStyle name="40% - Accent4 3 3 2 4 2" xfId="8095"/>
    <cellStyle name="40% - Accent4 3 3 2 5" xfId="3228"/>
    <cellStyle name="40% - Accent4 3 3 2 5 2" xfId="8691"/>
    <cellStyle name="40% - Accent4 3 3 2 6" xfId="3838"/>
    <cellStyle name="40% - Accent4 3 3 2 6 2" xfId="9301"/>
    <cellStyle name="40% - Accent4 3 3 2 7" xfId="4462"/>
    <cellStyle name="40% - Accent4 3 3 2 7 2" xfId="9925"/>
    <cellStyle name="40% - Accent4 3 3 2 8" xfId="5101"/>
    <cellStyle name="40% - Accent4 3 3 2 8 2" xfId="10564"/>
    <cellStyle name="40% - Accent4 3 3 2 9" xfId="5959"/>
    <cellStyle name="40% - Accent4 3 3 3" xfId="918"/>
    <cellStyle name="40% - Accent4 3 3 3 2" xfId="1906"/>
    <cellStyle name="40% - Accent4 3 3 3 2 2" xfId="7369"/>
    <cellStyle name="40% - Accent4 3 3 3 3" xfId="2487"/>
    <cellStyle name="40% - Accent4 3 3 3 3 2" xfId="7950"/>
    <cellStyle name="40% - Accent4 3 3 3 4" xfId="3083"/>
    <cellStyle name="40% - Accent4 3 3 3 4 2" xfId="8546"/>
    <cellStyle name="40% - Accent4 3 3 3 5" xfId="3693"/>
    <cellStyle name="40% - Accent4 3 3 3 5 2" xfId="9156"/>
    <cellStyle name="40% - Accent4 3 3 3 6" xfId="4317"/>
    <cellStyle name="40% - Accent4 3 3 3 6 2" xfId="9780"/>
    <cellStyle name="40% - Accent4 3 3 3 7" xfId="4956"/>
    <cellStyle name="40% - Accent4 3 3 3 7 2" xfId="10419"/>
    <cellStyle name="40% - Accent4 3 3 3 8" xfId="6381"/>
    <cellStyle name="40% - Accent4 3 3 4" xfId="654"/>
    <cellStyle name="40% - Accent4 3 3 4 2" xfId="1644"/>
    <cellStyle name="40% - Accent4 3 3 4 2 2" xfId="7107"/>
    <cellStyle name="40% - Accent4 3 3 4 3" xfId="6119"/>
    <cellStyle name="40% - Accent4 3 3 5" xfId="1339"/>
    <cellStyle name="40% - Accent4 3 3 5 2" xfId="6802"/>
    <cellStyle name="40% - Accent4 3 3 6" xfId="2225"/>
    <cellStyle name="40% - Accent4 3 3 6 2" xfId="7688"/>
    <cellStyle name="40% - Accent4 3 3 7" xfId="2821"/>
    <cellStyle name="40% - Accent4 3 3 7 2" xfId="8284"/>
    <cellStyle name="40% - Accent4 3 3 8" xfId="3431"/>
    <cellStyle name="40% - Accent4 3 3 8 2" xfId="8894"/>
    <cellStyle name="40% - Accent4 3 3 9" xfId="4055"/>
    <cellStyle name="40% - Accent4 3 3 9 2" xfId="9518"/>
    <cellStyle name="40% - Accent4 3 4" xfId="227"/>
    <cellStyle name="40% - Accent4 3 4 2" xfId="845"/>
    <cellStyle name="40% - Accent4 3 4 2 2" xfId="1833"/>
    <cellStyle name="40% - Accent4 3 4 2 2 2" xfId="7296"/>
    <cellStyle name="40% - Accent4 3 4 2 3" xfId="6308"/>
    <cellStyle name="40% - Accent4 3 4 3" xfId="1266"/>
    <cellStyle name="40% - Accent4 3 4 3 2" xfId="6729"/>
    <cellStyle name="40% - Accent4 3 4 4" xfId="2414"/>
    <cellStyle name="40% - Accent4 3 4 4 2" xfId="7877"/>
    <cellStyle name="40% - Accent4 3 4 5" xfId="3010"/>
    <cellStyle name="40% - Accent4 3 4 5 2" xfId="8473"/>
    <cellStyle name="40% - Accent4 3 4 6" xfId="3620"/>
    <cellStyle name="40% - Accent4 3 4 6 2" xfId="9083"/>
    <cellStyle name="40% - Accent4 3 4 7" xfId="4244"/>
    <cellStyle name="40% - Accent4 3 4 7 2" xfId="9707"/>
    <cellStyle name="40% - Accent4 3 4 8" xfId="4883"/>
    <cellStyle name="40% - Accent4 3 4 8 2" xfId="10346"/>
    <cellStyle name="40% - Accent4 3 4 9" xfId="5741"/>
    <cellStyle name="40% - Accent4 3 5" xfId="421"/>
    <cellStyle name="40% - Accent4 3 5 2" xfId="990"/>
    <cellStyle name="40% - Accent4 3 5 2 2" xfId="1978"/>
    <cellStyle name="40% - Accent4 3 5 2 2 2" xfId="7441"/>
    <cellStyle name="40% - Accent4 3 5 2 3" xfId="6453"/>
    <cellStyle name="40% - Accent4 3 5 3" xfId="1411"/>
    <cellStyle name="40% - Accent4 3 5 3 2" xfId="6874"/>
    <cellStyle name="40% - Accent4 3 5 4" xfId="2559"/>
    <cellStyle name="40% - Accent4 3 5 4 2" xfId="8022"/>
    <cellStyle name="40% - Accent4 3 5 5" xfId="3155"/>
    <cellStyle name="40% - Accent4 3 5 5 2" xfId="8618"/>
    <cellStyle name="40% - Accent4 3 5 6" xfId="3765"/>
    <cellStyle name="40% - Accent4 3 5 6 2" xfId="9228"/>
    <cellStyle name="40% - Accent4 3 5 7" xfId="4389"/>
    <cellStyle name="40% - Accent4 3 5 7 2" xfId="9852"/>
    <cellStyle name="40% - Accent4 3 5 8" xfId="5028"/>
    <cellStyle name="40% - Accent4 3 5 8 2" xfId="10491"/>
    <cellStyle name="40% - Accent4 3 5 9" xfId="5886"/>
    <cellStyle name="40% - Accent4 3 6" xfId="773"/>
    <cellStyle name="40% - Accent4 3 6 2" xfId="1761"/>
    <cellStyle name="40% - Accent4 3 6 2 2" xfId="7224"/>
    <cellStyle name="40% - Accent4 3 6 3" xfId="2342"/>
    <cellStyle name="40% - Accent4 3 6 3 2" xfId="7805"/>
    <cellStyle name="40% - Accent4 3 6 4" xfId="2938"/>
    <cellStyle name="40% - Accent4 3 6 4 2" xfId="8401"/>
    <cellStyle name="40% - Accent4 3 6 5" xfId="3548"/>
    <cellStyle name="40% - Accent4 3 6 5 2" xfId="9011"/>
    <cellStyle name="40% - Accent4 3 6 6" xfId="4172"/>
    <cellStyle name="40% - Accent4 3 6 6 2" xfId="9635"/>
    <cellStyle name="40% - Accent4 3 6 7" xfId="4811"/>
    <cellStyle name="40% - Accent4 3 6 7 2" xfId="10274"/>
    <cellStyle name="40% - Accent4 3 6 8" xfId="6236"/>
    <cellStyle name="40% - Accent4 3 7" xfId="581"/>
    <cellStyle name="40% - Accent4 3 7 2" xfId="1571"/>
    <cellStyle name="40% - Accent4 3 7 2 2" xfId="7034"/>
    <cellStyle name="40% - Accent4 3 7 3" xfId="6046"/>
    <cellStyle name="40% - Accent4 3 8" xfId="1194"/>
    <cellStyle name="40% - Accent4 3 8 2" xfId="6657"/>
    <cellStyle name="40% - Accent4 3 9" xfId="2152"/>
    <cellStyle name="40% - Accent4 3 9 2" xfId="7615"/>
    <cellStyle name="40% - Accent4 4" xfId="198"/>
    <cellStyle name="40% - Accent4 4 10" xfId="3372"/>
    <cellStyle name="40% - Accent4 4 10 2" xfId="8835"/>
    <cellStyle name="40% - Accent4 4 11" xfId="3996"/>
    <cellStyle name="40% - Accent4 4 11 2" xfId="9459"/>
    <cellStyle name="40% - Accent4 4 12" xfId="4635"/>
    <cellStyle name="40% - Accent4 4 12 2" xfId="10098"/>
    <cellStyle name="40% - Accent4 4 13" xfId="5385"/>
    <cellStyle name="40% - Accent4 4 14" xfId="5712"/>
    <cellStyle name="40% - Accent4 4 2" xfId="392"/>
    <cellStyle name="40% - Accent4 4 2 10" xfId="4737"/>
    <cellStyle name="40% - Accent4 4 2 10 2" xfId="10200"/>
    <cellStyle name="40% - Accent4 4 2 11" xfId="5857"/>
    <cellStyle name="40% - Accent4 4 2 2" xfId="537"/>
    <cellStyle name="40% - Accent4 4 2 2 2" xfId="1106"/>
    <cellStyle name="40% - Accent4 4 2 2 2 2" xfId="2094"/>
    <cellStyle name="40% - Accent4 4 2 2 2 2 2" xfId="7557"/>
    <cellStyle name="40% - Accent4 4 2 2 2 3" xfId="6569"/>
    <cellStyle name="40% - Accent4 4 2 2 3" xfId="1527"/>
    <cellStyle name="40% - Accent4 4 2 2 3 2" xfId="6990"/>
    <cellStyle name="40% - Accent4 4 2 2 4" xfId="2675"/>
    <cellStyle name="40% - Accent4 4 2 2 4 2" xfId="8138"/>
    <cellStyle name="40% - Accent4 4 2 2 5" xfId="3271"/>
    <cellStyle name="40% - Accent4 4 2 2 5 2" xfId="8734"/>
    <cellStyle name="40% - Accent4 4 2 2 6" xfId="3881"/>
    <cellStyle name="40% - Accent4 4 2 2 6 2" xfId="9344"/>
    <cellStyle name="40% - Accent4 4 2 2 7" xfId="4505"/>
    <cellStyle name="40% - Accent4 4 2 2 7 2" xfId="9968"/>
    <cellStyle name="40% - Accent4 4 2 2 8" xfId="5144"/>
    <cellStyle name="40% - Accent4 4 2 2 8 2" xfId="10607"/>
    <cellStyle name="40% - Accent4 4 2 2 9" xfId="6002"/>
    <cellStyle name="40% - Accent4 4 2 3" xfId="961"/>
    <cellStyle name="40% - Accent4 4 2 3 2" xfId="1949"/>
    <cellStyle name="40% - Accent4 4 2 3 2 2" xfId="7412"/>
    <cellStyle name="40% - Accent4 4 2 3 3" xfId="2530"/>
    <cellStyle name="40% - Accent4 4 2 3 3 2" xfId="7993"/>
    <cellStyle name="40% - Accent4 4 2 3 4" xfId="3126"/>
    <cellStyle name="40% - Accent4 4 2 3 4 2" xfId="8589"/>
    <cellStyle name="40% - Accent4 4 2 3 5" xfId="3736"/>
    <cellStyle name="40% - Accent4 4 2 3 5 2" xfId="9199"/>
    <cellStyle name="40% - Accent4 4 2 3 6" xfId="4360"/>
    <cellStyle name="40% - Accent4 4 2 3 6 2" xfId="9823"/>
    <cellStyle name="40% - Accent4 4 2 3 7" xfId="4999"/>
    <cellStyle name="40% - Accent4 4 2 3 7 2" xfId="10462"/>
    <cellStyle name="40% - Accent4 4 2 3 8" xfId="6424"/>
    <cellStyle name="40% - Accent4 4 2 4" xfId="697"/>
    <cellStyle name="40% - Accent4 4 2 4 2" xfId="1687"/>
    <cellStyle name="40% - Accent4 4 2 4 2 2" xfId="7150"/>
    <cellStyle name="40% - Accent4 4 2 4 3" xfId="6162"/>
    <cellStyle name="40% - Accent4 4 2 5" xfId="1382"/>
    <cellStyle name="40% - Accent4 4 2 5 2" xfId="6845"/>
    <cellStyle name="40% - Accent4 4 2 6" xfId="2268"/>
    <cellStyle name="40% - Accent4 4 2 6 2" xfId="7731"/>
    <cellStyle name="40% - Accent4 4 2 7" xfId="2864"/>
    <cellStyle name="40% - Accent4 4 2 7 2" xfId="8327"/>
    <cellStyle name="40% - Accent4 4 2 8" xfId="3474"/>
    <cellStyle name="40% - Accent4 4 2 8 2" xfId="8937"/>
    <cellStyle name="40% - Accent4 4 2 9" xfId="4098"/>
    <cellStyle name="40% - Accent4 4 2 9 2" xfId="9561"/>
    <cellStyle name="40% - Accent4 4 3" xfId="241"/>
    <cellStyle name="40% - Accent4 4 3 2" xfId="859"/>
    <cellStyle name="40% - Accent4 4 3 2 2" xfId="1847"/>
    <cellStyle name="40% - Accent4 4 3 2 2 2" xfId="7310"/>
    <cellStyle name="40% - Accent4 4 3 2 3" xfId="6322"/>
    <cellStyle name="40% - Accent4 4 3 3" xfId="1280"/>
    <cellStyle name="40% - Accent4 4 3 3 2" xfId="6743"/>
    <cellStyle name="40% - Accent4 4 3 4" xfId="2428"/>
    <cellStyle name="40% - Accent4 4 3 4 2" xfId="7891"/>
    <cellStyle name="40% - Accent4 4 3 5" xfId="3024"/>
    <cellStyle name="40% - Accent4 4 3 5 2" xfId="8487"/>
    <cellStyle name="40% - Accent4 4 3 6" xfId="3634"/>
    <cellStyle name="40% - Accent4 4 3 6 2" xfId="9097"/>
    <cellStyle name="40% - Accent4 4 3 7" xfId="4258"/>
    <cellStyle name="40% - Accent4 4 3 7 2" xfId="9721"/>
    <cellStyle name="40% - Accent4 4 3 8" xfId="4897"/>
    <cellStyle name="40% - Accent4 4 3 8 2" xfId="10360"/>
    <cellStyle name="40% - Accent4 4 3 9" xfId="5755"/>
    <cellStyle name="40% - Accent4 4 4" xfId="435"/>
    <cellStyle name="40% - Accent4 4 4 2" xfId="1004"/>
    <cellStyle name="40% - Accent4 4 4 2 2" xfId="1992"/>
    <cellStyle name="40% - Accent4 4 4 2 2 2" xfId="7455"/>
    <cellStyle name="40% - Accent4 4 4 2 3" xfId="6467"/>
    <cellStyle name="40% - Accent4 4 4 3" xfId="1425"/>
    <cellStyle name="40% - Accent4 4 4 3 2" xfId="6888"/>
    <cellStyle name="40% - Accent4 4 4 4" xfId="2573"/>
    <cellStyle name="40% - Accent4 4 4 4 2" xfId="8036"/>
    <cellStyle name="40% - Accent4 4 4 5" xfId="3169"/>
    <cellStyle name="40% - Accent4 4 4 5 2" xfId="8632"/>
    <cellStyle name="40% - Accent4 4 4 6" xfId="3779"/>
    <cellStyle name="40% - Accent4 4 4 6 2" xfId="9242"/>
    <cellStyle name="40% - Accent4 4 4 7" xfId="4403"/>
    <cellStyle name="40% - Accent4 4 4 7 2" xfId="9866"/>
    <cellStyle name="40% - Accent4 4 4 8" xfId="5042"/>
    <cellStyle name="40% - Accent4 4 4 8 2" xfId="10505"/>
    <cellStyle name="40% - Accent4 4 4 9" xfId="5900"/>
    <cellStyle name="40% - Accent4 4 5" xfId="816"/>
    <cellStyle name="40% - Accent4 4 5 2" xfId="1804"/>
    <cellStyle name="40% - Accent4 4 5 2 2" xfId="7267"/>
    <cellStyle name="40% - Accent4 4 5 3" xfId="2385"/>
    <cellStyle name="40% - Accent4 4 5 3 2" xfId="7848"/>
    <cellStyle name="40% - Accent4 4 5 4" xfId="2981"/>
    <cellStyle name="40% - Accent4 4 5 4 2" xfId="8444"/>
    <cellStyle name="40% - Accent4 4 5 5" xfId="3591"/>
    <cellStyle name="40% - Accent4 4 5 5 2" xfId="9054"/>
    <cellStyle name="40% - Accent4 4 5 6" xfId="4215"/>
    <cellStyle name="40% - Accent4 4 5 6 2" xfId="9678"/>
    <cellStyle name="40% - Accent4 4 5 7" xfId="4854"/>
    <cellStyle name="40% - Accent4 4 5 7 2" xfId="10317"/>
    <cellStyle name="40% - Accent4 4 5 8" xfId="6279"/>
    <cellStyle name="40% - Accent4 4 6" xfId="595"/>
    <cellStyle name="40% - Accent4 4 6 2" xfId="1585"/>
    <cellStyle name="40% - Accent4 4 6 2 2" xfId="7048"/>
    <cellStyle name="40% - Accent4 4 6 3" xfId="6060"/>
    <cellStyle name="40% - Accent4 4 7" xfId="1237"/>
    <cellStyle name="40% - Accent4 4 7 2" xfId="6700"/>
    <cellStyle name="40% - Accent4 4 8" xfId="2166"/>
    <cellStyle name="40% - Accent4 4 8 2" xfId="7629"/>
    <cellStyle name="40% - Accent4 4 9" xfId="2762"/>
    <cellStyle name="40% - Accent4 4 9 2" xfId="8225"/>
    <cellStyle name="40% - Accent4 5" xfId="552"/>
    <cellStyle name="40% - Accent4 5 10" xfId="5400"/>
    <cellStyle name="40% - Accent4 5 11" xfId="6017"/>
    <cellStyle name="40% - Accent4 5 2" xfId="1121"/>
    <cellStyle name="40% - Accent4 5 2 2" xfId="2109"/>
    <cellStyle name="40% - Accent4 5 2 2 2" xfId="7572"/>
    <cellStyle name="40% - Accent4 5 2 3" xfId="2690"/>
    <cellStyle name="40% - Accent4 5 2 3 2" xfId="8153"/>
    <cellStyle name="40% - Accent4 5 2 4" xfId="3286"/>
    <cellStyle name="40% - Accent4 5 2 4 2" xfId="8749"/>
    <cellStyle name="40% - Accent4 5 2 5" xfId="3896"/>
    <cellStyle name="40% - Accent4 5 2 5 2" xfId="9359"/>
    <cellStyle name="40% - Accent4 5 2 6" xfId="4520"/>
    <cellStyle name="40% - Accent4 5 2 6 2" xfId="9983"/>
    <cellStyle name="40% - Accent4 5 2 7" xfId="5159"/>
    <cellStyle name="40% - Accent4 5 2 7 2" xfId="10622"/>
    <cellStyle name="40% - Accent4 5 2 8" xfId="6584"/>
    <cellStyle name="40% - Accent4 5 3" xfId="712"/>
    <cellStyle name="40% - Accent4 5 3 2" xfId="1702"/>
    <cellStyle name="40% - Accent4 5 3 2 2" xfId="7165"/>
    <cellStyle name="40% - Accent4 5 3 3" xfId="6177"/>
    <cellStyle name="40% - Accent4 5 4" xfId="1542"/>
    <cellStyle name="40% - Accent4 5 4 2" xfId="7005"/>
    <cellStyle name="40% - Accent4 5 5" xfId="2283"/>
    <cellStyle name="40% - Accent4 5 5 2" xfId="7746"/>
    <cellStyle name="40% - Accent4 5 6" xfId="2879"/>
    <cellStyle name="40% - Accent4 5 6 2" xfId="8342"/>
    <cellStyle name="40% - Accent4 5 7" xfId="3489"/>
    <cellStyle name="40% - Accent4 5 7 2" xfId="8952"/>
    <cellStyle name="40% - Accent4 5 8" xfId="4113"/>
    <cellStyle name="40% - Accent4 5 8 2" xfId="9576"/>
    <cellStyle name="40% - Accent4 5 9" xfId="4752"/>
    <cellStyle name="40% - Accent4 5 9 2" xfId="10215"/>
    <cellStyle name="40% - Accent4 6" xfId="1135"/>
    <cellStyle name="40% - Accent4 6 2" xfId="2123"/>
    <cellStyle name="40% - Accent4 6 2 2" xfId="7586"/>
    <cellStyle name="40% - Accent4 6 3" xfId="2704"/>
    <cellStyle name="40% - Accent4 6 3 2" xfId="8167"/>
    <cellStyle name="40% - Accent4 6 4" xfId="3300"/>
    <cellStyle name="40% - Accent4 6 4 2" xfId="8763"/>
    <cellStyle name="40% - Accent4 6 5" xfId="3910"/>
    <cellStyle name="40% - Accent4 6 5 2" xfId="9373"/>
    <cellStyle name="40% - Accent4 6 6" xfId="4534"/>
    <cellStyle name="40% - Accent4 6 6 2" xfId="9997"/>
    <cellStyle name="40% - Accent4 6 7" xfId="5173"/>
    <cellStyle name="40% - Accent4 6 7 2" xfId="10636"/>
    <cellStyle name="40% - Accent4 6 8" xfId="5416"/>
    <cellStyle name="40% - Accent4 6 9" xfId="6598"/>
    <cellStyle name="40% - Accent4 7" xfId="2719"/>
    <cellStyle name="40% - Accent4 7 2" xfId="3315"/>
    <cellStyle name="40% - Accent4 7 2 2" xfId="8778"/>
    <cellStyle name="40% - Accent4 7 3" xfId="3925"/>
    <cellStyle name="40% - Accent4 7 3 2" xfId="9388"/>
    <cellStyle name="40% - Accent4 7 4" xfId="4549"/>
    <cellStyle name="40% - Accent4 7 4 2" xfId="10012"/>
    <cellStyle name="40% - Accent4 7 5" xfId="5188"/>
    <cellStyle name="40% - Accent4 7 5 2" xfId="10651"/>
    <cellStyle name="40% - Accent4 7 6" xfId="5432"/>
    <cellStyle name="40% - Accent4 7 7" xfId="8182"/>
    <cellStyle name="40% - Accent4 8" xfId="3329"/>
    <cellStyle name="40% - Accent4 8 2" xfId="3939"/>
    <cellStyle name="40% - Accent4 8 2 2" xfId="9402"/>
    <cellStyle name="40% - Accent4 8 3" xfId="4563"/>
    <cellStyle name="40% - Accent4 8 3 2" xfId="10026"/>
    <cellStyle name="40% - Accent4 8 4" xfId="5202"/>
    <cellStyle name="40% - Accent4 8 4 2" xfId="10665"/>
    <cellStyle name="40% - Accent4 8 5" xfId="5447"/>
    <cellStyle name="40% - Accent4 8 6" xfId="8792"/>
    <cellStyle name="40% - Accent4 9" xfId="3953"/>
    <cellStyle name="40% - Accent4 9 2" xfId="4577"/>
    <cellStyle name="40% - Accent4 9 2 2" xfId="10040"/>
    <cellStyle name="40% - Accent4 9 3" xfId="5216"/>
    <cellStyle name="40% - Accent4 9 3 2" xfId="10679"/>
    <cellStyle name="40% - Accent4 9 4" xfId="5465"/>
    <cellStyle name="40% - Accent4 9 5" xfId="9416"/>
    <cellStyle name="40% - Accent5" xfId="5331" builtinId="47" customBuiltin="1"/>
    <cellStyle name="40% - Accent5 10" xfId="4594"/>
    <cellStyle name="40% - Accent5 10 2" xfId="5233"/>
    <cellStyle name="40% - Accent5 10 2 2" xfId="10696"/>
    <cellStyle name="40% - Accent5 10 3" xfId="5485"/>
    <cellStyle name="40% - Accent5 10 4" xfId="10057"/>
    <cellStyle name="40% - Accent5 11" xfId="5290"/>
    <cellStyle name="40% - Accent5 11 2" xfId="5501"/>
    <cellStyle name="40% - Accent5 12" xfId="5515"/>
    <cellStyle name="40% - Accent5 13" xfId="5529"/>
    <cellStyle name="40% - Accent5 14" xfId="5544"/>
    <cellStyle name="40% - Accent5 15" xfId="5559"/>
    <cellStyle name="40% - Accent5 16" xfId="5575"/>
    <cellStyle name="40% - Accent5 17" xfId="5592"/>
    <cellStyle name="40% - Accent5 2" xfId="29"/>
    <cellStyle name="40% - Accent5 2 10" xfId="2140"/>
    <cellStyle name="40% - Accent5 2 10 2" xfId="7603"/>
    <cellStyle name="40% - Accent5 2 11" xfId="2736"/>
    <cellStyle name="40% - Accent5 2 11 2" xfId="8199"/>
    <cellStyle name="40% - Accent5 2 12" xfId="3346"/>
    <cellStyle name="40% - Accent5 2 12 2" xfId="8809"/>
    <cellStyle name="40% - Accent5 2 13" xfId="3970"/>
    <cellStyle name="40% - Accent5 2 13 2" xfId="9433"/>
    <cellStyle name="40% - Accent5 2 14" xfId="4609"/>
    <cellStyle name="40% - Accent5 2 14 2" xfId="10072"/>
    <cellStyle name="40% - Accent5 2 15" xfId="5356"/>
    <cellStyle name="40% - Accent5 2 2" xfId="110"/>
    <cellStyle name="40% - Accent5 2 2 10" xfId="4013"/>
    <cellStyle name="40% - Accent5 2 2 10 2" xfId="9476"/>
    <cellStyle name="40% - Accent5 2 2 11" xfId="4652"/>
    <cellStyle name="40% - Accent5 2 2 11 2" xfId="10115"/>
    <cellStyle name="40% - Accent5 2 2 12" xfId="5627"/>
    <cellStyle name="40% - Accent5 2 2 2" xfId="306"/>
    <cellStyle name="40% - Accent5 2 2 2 2" xfId="876"/>
    <cellStyle name="40% - Accent5 2 2 2 2 2" xfId="1864"/>
    <cellStyle name="40% - Accent5 2 2 2 2 2 2" xfId="7327"/>
    <cellStyle name="40% - Accent5 2 2 2 2 3" xfId="6339"/>
    <cellStyle name="40% - Accent5 2 2 2 3" xfId="1297"/>
    <cellStyle name="40% - Accent5 2 2 2 3 2" xfId="6760"/>
    <cellStyle name="40% - Accent5 2 2 2 4" xfId="2445"/>
    <cellStyle name="40% - Accent5 2 2 2 4 2" xfId="7908"/>
    <cellStyle name="40% - Accent5 2 2 2 5" xfId="3041"/>
    <cellStyle name="40% - Accent5 2 2 2 5 2" xfId="8504"/>
    <cellStyle name="40% - Accent5 2 2 2 6" xfId="3651"/>
    <cellStyle name="40% - Accent5 2 2 2 6 2" xfId="9114"/>
    <cellStyle name="40% - Accent5 2 2 2 7" xfId="4275"/>
    <cellStyle name="40% - Accent5 2 2 2 7 2" xfId="9738"/>
    <cellStyle name="40% - Accent5 2 2 2 8" xfId="4914"/>
    <cellStyle name="40% - Accent5 2 2 2 8 2" xfId="10377"/>
    <cellStyle name="40% - Accent5 2 2 2 9" xfId="5772"/>
    <cellStyle name="40% - Accent5 2 2 3" xfId="452"/>
    <cellStyle name="40% - Accent5 2 2 3 2" xfId="1021"/>
    <cellStyle name="40% - Accent5 2 2 3 2 2" xfId="2009"/>
    <cellStyle name="40% - Accent5 2 2 3 2 2 2" xfId="7472"/>
    <cellStyle name="40% - Accent5 2 2 3 2 3" xfId="6484"/>
    <cellStyle name="40% - Accent5 2 2 3 3" xfId="1442"/>
    <cellStyle name="40% - Accent5 2 2 3 3 2" xfId="6905"/>
    <cellStyle name="40% - Accent5 2 2 3 4" xfId="2590"/>
    <cellStyle name="40% - Accent5 2 2 3 4 2" xfId="8053"/>
    <cellStyle name="40% - Accent5 2 2 3 5" xfId="3186"/>
    <cellStyle name="40% - Accent5 2 2 3 5 2" xfId="8649"/>
    <cellStyle name="40% - Accent5 2 2 3 6" xfId="3796"/>
    <cellStyle name="40% - Accent5 2 2 3 6 2" xfId="9259"/>
    <cellStyle name="40% - Accent5 2 2 3 7" xfId="4420"/>
    <cellStyle name="40% - Accent5 2 2 3 7 2" xfId="9883"/>
    <cellStyle name="40% - Accent5 2 2 3 8" xfId="5059"/>
    <cellStyle name="40% - Accent5 2 2 3 8 2" xfId="10522"/>
    <cellStyle name="40% - Accent5 2 2 3 9" xfId="5917"/>
    <cellStyle name="40% - Accent5 2 2 4" xfId="731"/>
    <cellStyle name="40% - Accent5 2 2 4 2" xfId="1719"/>
    <cellStyle name="40% - Accent5 2 2 4 2 2" xfId="7182"/>
    <cellStyle name="40% - Accent5 2 2 4 3" xfId="2300"/>
    <cellStyle name="40% - Accent5 2 2 4 3 2" xfId="7763"/>
    <cellStyle name="40% - Accent5 2 2 4 4" xfId="2896"/>
    <cellStyle name="40% - Accent5 2 2 4 4 2" xfId="8359"/>
    <cellStyle name="40% - Accent5 2 2 4 5" xfId="3506"/>
    <cellStyle name="40% - Accent5 2 2 4 5 2" xfId="8969"/>
    <cellStyle name="40% - Accent5 2 2 4 6" xfId="4130"/>
    <cellStyle name="40% - Accent5 2 2 4 6 2" xfId="9593"/>
    <cellStyle name="40% - Accent5 2 2 4 7" xfId="4769"/>
    <cellStyle name="40% - Accent5 2 2 4 7 2" xfId="10232"/>
    <cellStyle name="40% - Accent5 2 2 4 8" xfId="6194"/>
    <cellStyle name="40% - Accent5 2 2 5" xfId="612"/>
    <cellStyle name="40% - Accent5 2 2 5 2" xfId="1602"/>
    <cellStyle name="40% - Accent5 2 2 5 2 2" xfId="7065"/>
    <cellStyle name="40% - Accent5 2 2 5 3" xfId="6077"/>
    <cellStyle name="40% - Accent5 2 2 6" xfId="1152"/>
    <cellStyle name="40% - Accent5 2 2 6 2" xfId="6615"/>
    <cellStyle name="40% - Accent5 2 2 7" xfId="2183"/>
    <cellStyle name="40% - Accent5 2 2 7 2" xfId="7646"/>
    <cellStyle name="40% - Accent5 2 2 8" xfId="2779"/>
    <cellStyle name="40% - Accent5 2 2 8 2" xfId="8242"/>
    <cellStyle name="40% - Accent5 2 2 9" xfId="3389"/>
    <cellStyle name="40% - Accent5 2 2 9 2" xfId="8852"/>
    <cellStyle name="40% - Accent5 2 3" xfId="128"/>
    <cellStyle name="40% - Accent5 2 3 10" xfId="4028"/>
    <cellStyle name="40% - Accent5 2 3 10 2" xfId="9491"/>
    <cellStyle name="40% - Accent5 2 3 11" xfId="4667"/>
    <cellStyle name="40% - Accent5 2 3 11 2" xfId="10130"/>
    <cellStyle name="40% - Accent5 2 3 12" xfId="5642"/>
    <cellStyle name="40% - Accent5 2 3 2" xfId="321"/>
    <cellStyle name="40% - Accent5 2 3 2 2" xfId="891"/>
    <cellStyle name="40% - Accent5 2 3 2 2 2" xfId="1879"/>
    <cellStyle name="40% - Accent5 2 3 2 2 2 2" xfId="7342"/>
    <cellStyle name="40% - Accent5 2 3 2 2 3" xfId="6354"/>
    <cellStyle name="40% - Accent5 2 3 2 3" xfId="1312"/>
    <cellStyle name="40% - Accent5 2 3 2 3 2" xfId="6775"/>
    <cellStyle name="40% - Accent5 2 3 2 4" xfId="2460"/>
    <cellStyle name="40% - Accent5 2 3 2 4 2" xfId="7923"/>
    <cellStyle name="40% - Accent5 2 3 2 5" xfId="3056"/>
    <cellStyle name="40% - Accent5 2 3 2 5 2" xfId="8519"/>
    <cellStyle name="40% - Accent5 2 3 2 6" xfId="3666"/>
    <cellStyle name="40% - Accent5 2 3 2 6 2" xfId="9129"/>
    <cellStyle name="40% - Accent5 2 3 2 7" xfId="4290"/>
    <cellStyle name="40% - Accent5 2 3 2 7 2" xfId="9753"/>
    <cellStyle name="40% - Accent5 2 3 2 8" xfId="4929"/>
    <cellStyle name="40% - Accent5 2 3 2 8 2" xfId="10392"/>
    <cellStyle name="40% - Accent5 2 3 2 9" xfId="5787"/>
    <cellStyle name="40% - Accent5 2 3 3" xfId="467"/>
    <cellStyle name="40% - Accent5 2 3 3 2" xfId="1036"/>
    <cellStyle name="40% - Accent5 2 3 3 2 2" xfId="2024"/>
    <cellStyle name="40% - Accent5 2 3 3 2 2 2" xfId="7487"/>
    <cellStyle name="40% - Accent5 2 3 3 2 3" xfId="6499"/>
    <cellStyle name="40% - Accent5 2 3 3 3" xfId="1457"/>
    <cellStyle name="40% - Accent5 2 3 3 3 2" xfId="6920"/>
    <cellStyle name="40% - Accent5 2 3 3 4" xfId="2605"/>
    <cellStyle name="40% - Accent5 2 3 3 4 2" xfId="8068"/>
    <cellStyle name="40% - Accent5 2 3 3 5" xfId="3201"/>
    <cellStyle name="40% - Accent5 2 3 3 5 2" xfId="8664"/>
    <cellStyle name="40% - Accent5 2 3 3 6" xfId="3811"/>
    <cellStyle name="40% - Accent5 2 3 3 6 2" xfId="9274"/>
    <cellStyle name="40% - Accent5 2 3 3 7" xfId="4435"/>
    <cellStyle name="40% - Accent5 2 3 3 7 2" xfId="9898"/>
    <cellStyle name="40% - Accent5 2 3 3 8" xfId="5074"/>
    <cellStyle name="40% - Accent5 2 3 3 8 2" xfId="10537"/>
    <cellStyle name="40% - Accent5 2 3 3 9" xfId="5932"/>
    <cellStyle name="40% - Accent5 2 3 4" xfId="746"/>
    <cellStyle name="40% - Accent5 2 3 4 2" xfId="1734"/>
    <cellStyle name="40% - Accent5 2 3 4 2 2" xfId="7197"/>
    <cellStyle name="40% - Accent5 2 3 4 3" xfId="2315"/>
    <cellStyle name="40% - Accent5 2 3 4 3 2" xfId="7778"/>
    <cellStyle name="40% - Accent5 2 3 4 4" xfId="2911"/>
    <cellStyle name="40% - Accent5 2 3 4 4 2" xfId="8374"/>
    <cellStyle name="40% - Accent5 2 3 4 5" xfId="3521"/>
    <cellStyle name="40% - Accent5 2 3 4 5 2" xfId="8984"/>
    <cellStyle name="40% - Accent5 2 3 4 6" xfId="4145"/>
    <cellStyle name="40% - Accent5 2 3 4 6 2" xfId="9608"/>
    <cellStyle name="40% - Accent5 2 3 4 7" xfId="4784"/>
    <cellStyle name="40% - Accent5 2 3 4 7 2" xfId="10247"/>
    <cellStyle name="40% - Accent5 2 3 4 8" xfId="6209"/>
    <cellStyle name="40% - Accent5 2 3 5" xfId="627"/>
    <cellStyle name="40% - Accent5 2 3 5 2" xfId="1617"/>
    <cellStyle name="40% - Accent5 2 3 5 2 2" xfId="7080"/>
    <cellStyle name="40% - Accent5 2 3 5 3" xfId="6092"/>
    <cellStyle name="40% - Accent5 2 3 6" xfId="1167"/>
    <cellStyle name="40% - Accent5 2 3 6 2" xfId="6630"/>
    <cellStyle name="40% - Accent5 2 3 7" xfId="2198"/>
    <cellStyle name="40% - Accent5 2 3 7 2" xfId="7661"/>
    <cellStyle name="40% - Accent5 2 3 8" xfId="2794"/>
    <cellStyle name="40% - Accent5 2 3 8 2" xfId="8257"/>
    <cellStyle name="40% - Accent5 2 3 9" xfId="3404"/>
    <cellStyle name="40% - Accent5 2 3 9 2" xfId="8867"/>
    <cellStyle name="40% - Accent5 2 4" xfId="143"/>
    <cellStyle name="40% - Accent5 2 4 10" xfId="4043"/>
    <cellStyle name="40% - Accent5 2 4 10 2" xfId="9506"/>
    <cellStyle name="40% - Accent5 2 4 11" xfId="4682"/>
    <cellStyle name="40% - Accent5 2 4 11 2" xfId="10145"/>
    <cellStyle name="40% - Accent5 2 4 12" xfId="5657"/>
    <cellStyle name="40% - Accent5 2 4 2" xfId="337"/>
    <cellStyle name="40% - Accent5 2 4 2 2" xfId="906"/>
    <cellStyle name="40% - Accent5 2 4 2 2 2" xfId="1894"/>
    <cellStyle name="40% - Accent5 2 4 2 2 2 2" xfId="7357"/>
    <cellStyle name="40% - Accent5 2 4 2 2 3" xfId="6369"/>
    <cellStyle name="40% - Accent5 2 4 2 3" xfId="1327"/>
    <cellStyle name="40% - Accent5 2 4 2 3 2" xfId="6790"/>
    <cellStyle name="40% - Accent5 2 4 2 4" xfId="2475"/>
    <cellStyle name="40% - Accent5 2 4 2 4 2" xfId="7938"/>
    <cellStyle name="40% - Accent5 2 4 2 5" xfId="3071"/>
    <cellStyle name="40% - Accent5 2 4 2 5 2" xfId="8534"/>
    <cellStyle name="40% - Accent5 2 4 2 6" xfId="3681"/>
    <cellStyle name="40% - Accent5 2 4 2 6 2" xfId="9144"/>
    <cellStyle name="40% - Accent5 2 4 2 7" xfId="4305"/>
    <cellStyle name="40% - Accent5 2 4 2 7 2" xfId="9768"/>
    <cellStyle name="40% - Accent5 2 4 2 8" xfId="4944"/>
    <cellStyle name="40% - Accent5 2 4 2 8 2" xfId="10407"/>
    <cellStyle name="40% - Accent5 2 4 2 9" xfId="5802"/>
    <cellStyle name="40% - Accent5 2 4 3" xfId="482"/>
    <cellStyle name="40% - Accent5 2 4 3 2" xfId="1051"/>
    <cellStyle name="40% - Accent5 2 4 3 2 2" xfId="2039"/>
    <cellStyle name="40% - Accent5 2 4 3 2 2 2" xfId="7502"/>
    <cellStyle name="40% - Accent5 2 4 3 2 3" xfId="6514"/>
    <cellStyle name="40% - Accent5 2 4 3 3" xfId="1472"/>
    <cellStyle name="40% - Accent5 2 4 3 3 2" xfId="6935"/>
    <cellStyle name="40% - Accent5 2 4 3 4" xfId="2620"/>
    <cellStyle name="40% - Accent5 2 4 3 4 2" xfId="8083"/>
    <cellStyle name="40% - Accent5 2 4 3 5" xfId="3216"/>
    <cellStyle name="40% - Accent5 2 4 3 5 2" xfId="8679"/>
    <cellStyle name="40% - Accent5 2 4 3 6" xfId="3826"/>
    <cellStyle name="40% - Accent5 2 4 3 6 2" xfId="9289"/>
    <cellStyle name="40% - Accent5 2 4 3 7" xfId="4450"/>
    <cellStyle name="40% - Accent5 2 4 3 7 2" xfId="9913"/>
    <cellStyle name="40% - Accent5 2 4 3 8" xfId="5089"/>
    <cellStyle name="40% - Accent5 2 4 3 8 2" xfId="10552"/>
    <cellStyle name="40% - Accent5 2 4 3 9" xfId="5947"/>
    <cellStyle name="40% - Accent5 2 4 4" xfId="761"/>
    <cellStyle name="40% - Accent5 2 4 4 2" xfId="1749"/>
    <cellStyle name="40% - Accent5 2 4 4 2 2" xfId="7212"/>
    <cellStyle name="40% - Accent5 2 4 4 3" xfId="2330"/>
    <cellStyle name="40% - Accent5 2 4 4 3 2" xfId="7793"/>
    <cellStyle name="40% - Accent5 2 4 4 4" xfId="2926"/>
    <cellStyle name="40% - Accent5 2 4 4 4 2" xfId="8389"/>
    <cellStyle name="40% - Accent5 2 4 4 5" xfId="3536"/>
    <cellStyle name="40% - Accent5 2 4 4 5 2" xfId="8999"/>
    <cellStyle name="40% - Accent5 2 4 4 6" xfId="4160"/>
    <cellStyle name="40% - Accent5 2 4 4 6 2" xfId="9623"/>
    <cellStyle name="40% - Accent5 2 4 4 7" xfId="4799"/>
    <cellStyle name="40% - Accent5 2 4 4 7 2" xfId="10262"/>
    <cellStyle name="40% - Accent5 2 4 4 8" xfId="6224"/>
    <cellStyle name="40% - Accent5 2 4 5" xfId="642"/>
    <cellStyle name="40% - Accent5 2 4 5 2" xfId="1632"/>
    <cellStyle name="40% - Accent5 2 4 5 2 2" xfId="7095"/>
    <cellStyle name="40% - Accent5 2 4 5 3" xfId="6107"/>
    <cellStyle name="40% - Accent5 2 4 6" xfId="1182"/>
    <cellStyle name="40% - Accent5 2 4 6 2" xfId="6645"/>
    <cellStyle name="40% - Accent5 2 4 7" xfId="2213"/>
    <cellStyle name="40% - Accent5 2 4 7 2" xfId="7676"/>
    <cellStyle name="40% - Accent5 2 4 8" xfId="2809"/>
    <cellStyle name="40% - Accent5 2 4 8 2" xfId="8272"/>
    <cellStyle name="40% - Accent5 2 4 9" xfId="3419"/>
    <cellStyle name="40% - Accent5 2 4 9 2" xfId="8882"/>
    <cellStyle name="40% - Accent5 2 5" xfId="172"/>
    <cellStyle name="40% - Accent5 2 5 10" xfId="4072"/>
    <cellStyle name="40% - Accent5 2 5 10 2" xfId="9535"/>
    <cellStyle name="40% - Accent5 2 5 11" xfId="4711"/>
    <cellStyle name="40% - Accent5 2 5 11 2" xfId="10174"/>
    <cellStyle name="40% - Accent5 2 5 12" xfId="5686"/>
    <cellStyle name="40% - Accent5 2 5 2" xfId="366"/>
    <cellStyle name="40% - Accent5 2 5 2 2" xfId="935"/>
    <cellStyle name="40% - Accent5 2 5 2 2 2" xfId="1923"/>
    <cellStyle name="40% - Accent5 2 5 2 2 2 2" xfId="7386"/>
    <cellStyle name="40% - Accent5 2 5 2 2 3" xfId="6398"/>
    <cellStyle name="40% - Accent5 2 5 2 3" xfId="1356"/>
    <cellStyle name="40% - Accent5 2 5 2 3 2" xfId="6819"/>
    <cellStyle name="40% - Accent5 2 5 2 4" xfId="2504"/>
    <cellStyle name="40% - Accent5 2 5 2 4 2" xfId="7967"/>
    <cellStyle name="40% - Accent5 2 5 2 5" xfId="3100"/>
    <cellStyle name="40% - Accent5 2 5 2 5 2" xfId="8563"/>
    <cellStyle name="40% - Accent5 2 5 2 6" xfId="3710"/>
    <cellStyle name="40% - Accent5 2 5 2 6 2" xfId="9173"/>
    <cellStyle name="40% - Accent5 2 5 2 7" xfId="4334"/>
    <cellStyle name="40% - Accent5 2 5 2 7 2" xfId="9797"/>
    <cellStyle name="40% - Accent5 2 5 2 8" xfId="4973"/>
    <cellStyle name="40% - Accent5 2 5 2 8 2" xfId="10436"/>
    <cellStyle name="40% - Accent5 2 5 2 9" xfId="5831"/>
    <cellStyle name="40% - Accent5 2 5 3" xfId="511"/>
    <cellStyle name="40% - Accent5 2 5 3 2" xfId="1080"/>
    <cellStyle name="40% - Accent5 2 5 3 2 2" xfId="2068"/>
    <cellStyle name="40% - Accent5 2 5 3 2 2 2" xfId="7531"/>
    <cellStyle name="40% - Accent5 2 5 3 2 3" xfId="6543"/>
    <cellStyle name="40% - Accent5 2 5 3 3" xfId="1501"/>
    <cellStyle name="40% - Accent5 2 5 3 3 2" xfId="6964"/>
    <cellStyle name="40% - Accent5 2 5 3 4" xfId="2649"/>
    <cellStyle name="40% - Accent5 2 5 3 4 2" xfId="8112"/>
    <cellStyle name="40% - Accent5 2 5 3 5" xfId="3245"/>
    <cellStyle name="40% - Accent5 2 5 3 5 2" xfId="8708"/>
    <cellStyle name="40% - Accent5 2 5 3 6" xfId="3855"/>
    <cellStyle name="40% - Accent5 2 5 3 6 2" xfId="9318"/>
    <cellStyle name="40% - Accent5 2 5 3 7" xfId="4479"/>
    <cellStyle name="40% - Accent5 2 5 3 7 2" xfId="9942"/>
    <cellStyle name="40% - Accent5 2 5 3 8" xfId="5118"/>
    <cellStyle name="40% - Accent5 2 5 3 8 2" xfId="10581"/>
    <cellStyle name="40% - Accent5 2 5 3 9" xfId="5976"/>
    <cellStyle name="40% - Accent5 2 5 4" xfId="790"/>
    <cellStyle name="40% - Accent5 2 5 4 2" xfId="1778"/>
    <cellStyle name="40% - Accent5 2 5 4 2 2" xfId="7241"/>
    <cellStyle name="40% - Accent5 2 5 4 3" xfId="2359"/>
    <cellStyle name="40% - Accent5 2 5 4 3 2" xfId="7822"/>
    <cellStyle name="40% - Accent5 2 5 4 4" xfId="2955"/>
    <cellStyle name="40% - Accent5 2 5 4 4 2" xfId="8418"/>
    <cellStyle name="40% - Accent5 2 5 4 5" xfId="3565"/>
    <cellStyle name="40% - Accent5 2 5 4 5 2" xfId="9028"/>
    <cellStyle name="40% - Accent5 2 5 4 6" xfId="4189"/>
    <cellStyle name="40% - Accent5 2 5 4 6 2" xfId="9652"/>
    <cellStyle name="40% - Accent5 2 5 4 7" xfId="4828"/>
    <cellStyle name="40% - Accent5 2 5 4 7 2" xfId="10291"/>
    <cellStyle name="40% - Accent5 2 5 4 8" xfId="6253"/>
    <cellStyle name="40% - Accent5 2 5 5" xfId="671"/>
    <cellStyle name="40% - Accent5 2 5 5 2" xfId="1661"/>
    <cellStyle name="40% - Accent5 2 5 5 2 2" xfId="7124"/>
    <cellStyle name="40% - Accent5 2 5 5 3" xfId="6136"/>
    <cellStyle name="40% - Accent5 2 5 6" xfId="1211"/>
    <cellStyle name="40% - Accent5 2 5 6 2" xfId="6674"/>
    <cellStyle name="40% - Accent5 2 5 7" xfId="2242"/>
    <cellStyle name="40% - Accent5 2 5 7 2" xfId="7705"/>
    <cellStyle name="40% - Accent5 2 5 8" xfId="2838"/>
    <cellStyle name="40% - Accent5 2 5 8 2" xfId="8301"/>
    <cellStyle name="40% - Accent5 2 5 9" xfId="3448"/>
    <cellStyle name="40% - Accent5 2 5 9 2" xfId="8911"/>
    <cellStyle name="40% - Accent5 2 6" xfId="257"/>
    <cellStyle name="40% - Accent5 2 7" xfId="215"/>
    <cellStyle name="40% - Accent5 2 7 2" xfId="833"/>
    <cellStyle name="40% - Accent5 2 7 2 2" xfId="1821"/>
    <cellStyle name="40% - Accent5 2 7 2 2 2" xfId="7284"/>
    <cellStyle name="40% - Accent5 2 7 2 3" xfId="6296"/>
    <cellStyle name="40% - Accent5 2 7 3" xfId="1254"/>
    <cellStyle name="40% - Accent5 2 7 3 2" xfId="6717"/>
    <cellStyle name="40% - Accent5 2 7 4" xfId="2402"/>
    <cellStyle name="40% - Accent5 2 7 4 2" xfId="7865"/>
    <cellStyle name="40% - Accent5 2 7 5" xfId="2998"/>
    <cellStyle name="40% - Accent5 2 7 5 2" xfId="8461"/>
    <cellStyle name="40% - Accent5 2 7 6" xfId="3608"/>
    <cellStyle name="40% - Accent5 2 7 6 2" xfId="9071"/>
    <cellStyle name="40% - Accent5 2 7 7" xfId="4232"/>
    <cellStyle name="40% - Accent5 2 7 7 2" xfId="9695"/>
    <cellStyle name="40% - Accent5 2 7 8" xfId="4871"/>
    <cellStyle name="40% - Accent5 2 7 8 2" xfId="10334"/>
    <cellStyle name="40% - Accent5 2 7 9" xfId="5729"/>
    <cellStyle name="40% - Accent5 2 8" xfId="409"/>
    <cellStyle name="40% - Accent5 2 8 2" xfId="978"/>
    <cellStyle name="40% - Accent5 2 8 2 2" xfId="1966"/>
    <cellStyle name="40% - Accent5 2 8 2 2 2" xfId="7429"/>
    <cellStyle name="40% - Accent5 2 8 2 3" xfId="6441"/>
    <cellStyle name="40% - Accent5 2 8 3" xfId="1399"/>
    <cellStyle name="40% - Accent5 2 8 3 2" xfId="6862"/>
    <cellStyle name="40% - Accent5 2 8 4" xfId="2547"/>
    <cellStyle name="40% - Accent5 2 8 4 2" xfId="8010"/>
    <cellStyle name="40% - Accent5 2 8 5" xfId="3143"/>
    <cellStyle name="40% - Accent5 2 8 5 2" xfId="8606"/>
    <cellStyle name="40% - Accent5 2 8 6" xfId="3753"/>
    <cellStyle name="40% - Accent5 2 8 6 2" xfId="9216"/>
    <cellStyle name="40% - Accent5 2 8 7" xfId="4377"/>
    <cellStyle name="40% - Accent5 2 8 7 2" xfId="9840"/>
    <cellStyle name="40% - Accent5 2 8 8" xfId="5016"/>
    <cellStyle name="40% - Accent5 2 8 8 2" xfId="10479"/>
    <cellStyle name="40% - Accent5 2 8 9" xfId="5874"/>
    <cellStyle name="40% - Accent5 2 9" xfId="569"/>
    <cellStyle name="40% - Accent5 2 9 2" xfId="1559"/>
    <cellStyle name="40% - Accent5 2 9 2 2" xfId="7022"/>
    <cellStyle name="40% - Accent5 2 9 3" xfId="6034"/>
    <cellStyle name="40% - Accent5 3" xfId="157"/>
    <cellStyle name="40% - Accent5 3 10" xfId="2750"/>
    <cellStyle name="40% - Accent5 3 10 2" xfId="8213"/>
    <cellStyle name="40% - Accent5 3 11" xfId="3360"/>
    <cellStyle name="40% - Accent5 3 11 2" xfId="8823"/>
    <cellStyle name="40% - Accent5 3 12" xfId="3984"/>
    <cellStyle name="40% - Accent5 3 12 2" xfId="9447"/>
    <cellStyle name="40% - Accent5 3 13" xfId="4623"/>
    <cellStyle name="40% - Accent5 3 13 2" xfId="10086"/>
    <cellStyle name="40% - Accent5 3 14" xfId="5371"/>
    <cellStyle name="40% - Accent5 3 15" xfId="5671"/>
    <cellStyle name="40% - Accent5 3 2" xfId="186"/>
    <cellStyle name="40% - Accent5 3 2 10" xfId="4086"/>
    <cellStyle name="40% - Accent5 3 2 10 2" xfId="9549"/>
    <cellStyle name="40% - Accent5 3 2 11" xfId="4725"/>
    <cellStyle name="40% - Accent5 3 2 11 2" xfId="10188"/>
    <cellStyle name="40% - Accent5 3 2 12" xfId="5700"/>
    <cellStyle name="40% - Accent5 3 2 2" xfId="380"/>
    <cellStyle name="40% - Accent5 3 2 2 2" xfId="949"/>
    <cellStyle name="40% - Accent5 3 2 2 2 2" xfId="1937"/>
    <cellStyle name="40% - Accent5 3 2 2 2 2 2" xfId="7400"/>
    <cellStyle name="40% - Accent5 3 2 2 2 3" xfId="6412"/>
    <cellStyle name="40% - Accent5 3 2 2 3" xfId="1370"/>
    <cellStyle name="40% - Accent5 3 2 2 3 2" xfId="6833"/>
    <cellStyle name="40% - Accent5 3 2 2 4" xfId="2518"/>
    <cellStyle name="40% - Accent5 3 2 2 4 2" xfId="7981"/>
    <cellStyle name="40% - Accent5 3 2 2 5" xfId="3114"/>
    <cellStyle name="40% - Accent5 3 2 2 5 2" xfId="8577"/>
    <cellStyle name="40% - Accent5 3 2 2 6" xfId="3724"/>
    <cellStyle name="40% - Accent5 3 2 2 6 2" xfId="9187"/>
    <cellStyle name="40% - Accent5 3 2 2 7" xfId="4348"/>
    <cellStyle name="40% - Accent5 3 2 2 7 2" xfId="9811"/>
    <cellStyle name="40% - Accent5 3 2 2 8" xfId="4987"/>
    <cellStyle name="40% - Accent5 3 2 2 8 2" xfId="10450"/>
    <cellStyle name="40% - Accent5 3 2 2 9" xfId="5845"/>
    <cellStyle name="40% - Accent5 3 2 3" xfId="525"/>
    <cellStyle name="40% - Accent5 3 2 3 2" xfId="1094"/>
    <cellStyle name="40% - Accent5 3 2 3 2 2" xfId="2082"/>
    <cellStyle name="40% - Accent5 3 2 3 2 2 2" xfId="7545"/>
    <cellStyle name="40% - Accent5 3 2 3 2 3" xfId="6557"/>
    <cellStyle name="40% - Accent5 3 2 3 3" xfId="1515"/>
    <cellStyle name="40% - Accent5 3 2 3 3 2" xfId="6978"/>
    <cellStyle name="40% - Accent5 3 2 3 4" xfId="2663"/>
    <cellStyle name="40% - Accent5 3 2 3 4 2" xfId="8126"/>
    <cellStyle name="40% - Accent5 3 2 3 5" xfId="3259"/>
    <cellStyle name="40% - Accent5 3 2 3 5 2" xfId="8722"/>
    <cellStyle name="40% - Accent5 3 2 3 6" xfId="3869"/>
    <cellStyle name="40% - Accent5 3 2 3 6 2" xfId="9332"/>
    <cellStyle name="40% - Accent5 3 2 3 7" xfId="4493"/>
    <cellStyle name="40% - Accent5 3 2 3 7 2" xfId="9956"/>
    <cellStyle name="40% - Accent5 3 2 3 8" xfId="5132"/>
    <cellStyle name="40% - Accent5 3 2 3 8 2" xfId="10595"/>
    <cellStyle name="40% - Accent5 3 2 3 9" xfId="5990"/>
    <cellStyle name="40% - Accent5 3 2 4" xfId="804"/>
    <cellStyle name="40% - Accent5 3 2 4 2" xfId="1792"/>
    <cellStyle name="40% - Accent5 3 2 4 2 2" xfId="7255"/>
    <cellStyle name="40% - Accent5 3 2 4 3" xfId="2373"/>
    <cellStyle name="40% - Accent5 3 2 4 3 2" xfId="7836"/>
    <cellStyle name="40% - Accent5 3 2 4 4" xfId="2969"/>
    <cellStyle name="40% - Accent5 3 2 4 4 2" xfId="8432"/>
    <cellStyle name="40% - Accent5 3 2 4 5" xfId="3579"/>
    <cellStyle name="40% - Accent5 3 2 4 5 2" xfId="9042"/>
    <cellStyle name="40% - Accent5 3 2 4 6" xfId="4203"/>
    <cellStyle name="40% - Accent5 3 2 4 6 2" xfId="9666"/>
    <cellStyle name="40% - Accent5 3 2 4 7" xfId="4842"/>
    <cellStyle name="40% - Accent5 3 2 4 7 2" xfId="10305"/>
    <cellStyle name="40% - Accent5 3 2 4 8" xfId="6267"/>
    <cellStyle name="40% - Accent5 3 2 5" xfId="685"/>
    <cellStyle name="40% - Accent5 3 2 5 2" xfId="1675"/>
    <cellStyle name="40% - Accent5 3 2 5 2 2" xfId="7138"/>
    <cellStyle name="40% - Accent5 3 2 5 3" xfId="6150"/>
    <cellStyle name="40% - Accent5 3 2 6" xfId="1225"/>
    <cellStyle name="40% - Accent5 3 2 6 2" xfId="6688"/>
    <cellStyle name="40% - Accent5 3 2 7" xfId="2256"/>
    <cellStyle name="40% - Accent5 3 2 7 2" xfId="7719"/>
    <cellStyle name="40% - Accent5 3 2 8" xfId="2852"/>
    <cellStyle name="40% - Accent5 3 2 8 2" xfId="8315"/>
    <cellStyle name="40% - Accent5 3 2 9" xfId="3462"/>
    <cellStyle name="40% - Accent5 3 2 9 2" xfId="8925"/>
    <cellStyle name="40% - Accent5 3 3" xfId="351"/>
    <cellStyle name="40% - Accent5 3 3 10" xfId="4696"/>
    <cellStyle name="40% - Accent5 3 3 10 2" xfId="10159"/>
    <cellStyle name="40% - Accent5 3 3 11" xfId="5816"/>
    <cellStyle name="40% - Accent5 3 3 2" xfId="496"/>
    <cellStyle name="40% - Accent5 3 3 2 2" xfId="1065"/>
    <cellStyle name="40% - Accent5 3 3 2 2 2" xfId="2053"/>
    <cellStyle name="40% - Accent5 3 3 2 2 2 2" xfId="7516"/>
    <cellStyle name="40% - Accent5 3 3 2 2 3" xfId="6528"/>
    <cellStyle name="40% - Accent5 3 3 2 3" xfId="1486"/>
    <cellStyle name="40% - Accent5 3 3 2 3 2" xfId="6949"/>
    <cellStyle name="40% - Accent5 3 3 2 4" xfId="2634"/>
    <cellStyle name="40% - Accent5 3 3 2 4 2" xfId="8097"/>
    <cellStyle name="40% - Accent5 3 3 2 5" xfId="3230"/>
    <cellStyle name="40% - Accent5 3 3 2 5 2" xfId="8693"/>
    <cellStyle name="40% - Accent5 3 3 2 6" xfId="3840"/>
    <cellStyle name="40% - Accent5 3 3 2 6 2" xfId="9303"/>
    <cellStyle name="40% - Accent5 3 3 2 7" xfId="4464"/>
    <cellStyle name="40% - Accent5 3 3 2 7 2" xfId="9927"/>
    <cellStyle name="40% - Accent5 3 3 2 8" xfId="5103"/>
    <cellStyle name="40% - Accent5 3 3 2 8 2" xfId="10566"/>
    <cellStyle name="40% - Accent5 3 3 2 9" xfId="5961"/>
    <cellStyle name="40% - Accent5 3 3 3" xfId="920"/>
    <cellStyle name="40% - Accent5 3 3 3 2" xfId="1908"/>
    <cellStyle name="40% - Accent5 3 3 3 2 2" xfId="7371"/>
    <cellStyle name="40% - Accent5 3 3 3 3" xfId="2489"/>
    <cellStyle name="40% - Accent5 3 3 3 3 2" xfId="7952"/>
    <cellStyle name="40% - Accent5 3 3 3 4" xfId="3085"/>
    <cellStyle name="40% - Accent5 3 3 3 4 2" xfId="8548"/>
    <cellStyle name="40% - Accent5 3 3 3 5" xfId="3695"/>
    <cellStyle name="40% - Accent5 3 3 3 5 2" xfId="9158"/>
    <cellStyle name="40% - Accent5 3 3 3 6" xfId="4319"/>
    <cellStyle name="40% - Accent5 3 3 3 6 2" xfId="9782"/>
    <cellStyle name="40% - Accent5 3 3 3 7" xfId="4958"/>
    <cellStyle name="40% - Accent5 3 3 3 7 2" xfId="10421"/>
    <cellStyle name="40% - Accent5 3 3 3 8" xfId="6383"/>
    <cellStyle name="40% - Accent5 3 3 4" xfId="656"/>
    <cellStyle name="40% - Accent5 3 3 4 2" xfId="1646"/>
    <cellStyle name="40% - Accent5 3 3 4 2 2" xfId="7109"/>
    <cellStyle name="40% - Accent5 3 3 4 3" xfId="6121"/>
    <cellStyle name="40% - Accent5 3 3 5" xfId="1341"/>
    <cellStyle name="40% - Accent5 3 3 5 2" xfId="6804"/>
    <cellStyle name="40% - Accent5 3 3 6" xfId="2227"/>
    <cellStyle name="40% - Accent5 3 3 6 2" xfId="7690"/>
    <cellStyle name="40% - Accent5 3 3 7" xfId="2823"/>
    <cellStyle name="40% - Accent5 3 3 7 2" xfId="8286"/>
    <cellStyle name="40% - Accent5 3 3 8" xfId="3433"/>
    <cellStyle name="40% - Accent5 3 3 8 2" xfId="8896"/>
    <cellStyle name="40% - Accent5 3 3 9" xfId="4057"/>
    <cellStyle name="40% - Accent5 3 3 9 2" xfId="9520"/>
    <cellStyle name="40% - Accent5 3 4" xfId="229"/>
    <cellStyle name="40% - Accent5 3 4 2" xfId="847"/>
    <cellStyle name="40% - Accent5 3 4 2 2" xfId="1835"/>
    <cellStyle name="40% - Accent5 3 4 2 2 2" xfId="7298"/>
    <cellStyle name="40% - Accent5 3 4 2 3" xfId="6310"/>
    <cellStyle name="40% - Accent5 3 4 3" xfId="1268"/>
    <cellStyle name="40% - Accent5 3 4 3 2" xfId="6731"/>
    <cellStyle name="40% - Accent5 3 4 4" xfId="2416"/>
    <cellStyle name="40% - Accent5 3 4 4 2" xfId="7879"/>
    <cellStyle name="40% - Accent5 3 4 5" xfId="3012"/>
    <cellStyle name="40% - Accent5 3 4 5 2" xfId="8475"/>
    <cellStyle name="40% - Accent5 3 4 6" xfId="3622"/>
    <cellStyle name="40% - Accent5 3 4 6 2" xfId="9085"/>
    <cellStyle name="40% - Accent5 3 4 7" xfId="4246"/>
    <cellStyle name="40% - Accent5 3 4 7 2" xfId="9709"/>
    <cellStyle name="40% - Accent5 3 4 8" xfId="4885"/>
    <cellStyle name="40% - Accent5 3 4 8 2" xfId="10348"/>
    <cellStyle name="40% - Accent5 3 4 9" xfId="5743"/>
    <cellStyle name="40% - Accent5 3 5" xfId="423"/>
    <cellStyle name="40% - Accent5 3 5 2" xfId="992"/>
    <cellStyle name="40% - Accent5 3 5 2 2" xfId="1980"/>
    <cellStyle name="40% - Accent5 3 5 2 2 2" xfId="7443"/>
    <cellStyle name="40% - Accent5 3 5 2 3" xfId="6455"/>
    <cellStyle name="40% - Accent5 3 5 3" xfId="1413"/>
    <cellStyle name="40% - Accent5 3 5 3 2" xfId="6876"/>
    <cellStyle name="40% - Accent5 3 5 4" xfId="2561"/>
    <cellStyle name="40% - Accent5 3 5 4 2" xfId="8024"/>
    <cellStyle name="40% - Accent5 3 5 5" xfId="3157"/>
    <cellStyle name="40% - Accent5 3 5 5 2" xfId="8620"/>
    <cellStyle name="40% - Accent5 3 5 6" xfId="3767"/>
    <cellStyle name="40% - Accent5 3 5 6 2" xfId="9230"/>
    <cellStyle name="40% - Accent5 3 5 7" xfId="4391"/>
    <cellStyle name="40% - Accent5 3 5 7 2" xfId="9854"/>
    <cellStyle name="40% - Accent5 3 5 8" xfId="5030"/>
    <cellStyle name="40% - Accent5 3 5 8 2" xfId="10493"/>
    <cellStyle name="40% - Accent5 3 5 9" xfId="5888"/>
    <cellStyle name="40% - Accent5 3 6" xfId="775"/>
    <cellStyle name="40% - Accent5 3 6 2" xfId="1763"/>
    <cellStyle name="40% - Accent5 3 6 2 2" xfId="7226"/>
    <cellStyle name="40% - Accent5 3 6 3" xfId="2344"/>
    <cellStyle name="40% - Accent5 3 6 3 2" xfId="7807"/>
    <cellStyle name="40% - Accent5 3 6 4" xfId="2940"/>
    <cellStyle name="40% - Accent5 3 6 4 2" xfId="8403"/>
    <cellStyle name="40% - Accent5 3 6 5" xfId="3550"/>
    <cellStyle name="40% - Accent5 3 6 5 2" xfId="9013"/>
    <cellStyle name="40% - Accent5 3 6 6" xfId="4174"/>
    <cellStyle name="40% - Accent5 3 6 6 2" xfId="9637"/>
    <cellStyle name="40% - Accent5 3 6 7" xfId="4813"/>
    <cellStyle name="40% - Accent5 3 6 7 2" xfId="10276"/>
    <cellStyle name="40% - Accent5 3 6 8" xfId="6238"/>
    <cellStyle name="40% - Accent5 3 7" xfId="583"/>
    <cellStyle name="40% - Accent5 3 7 2" xfId="1573"/>
    <cellStyle name="40% - Accent5 3 7 2 2" xfId="7036"/>
    <cellStyle name="40% - Accent5 3 7 3" xfId="6048"/>
    <cellStyle name="40% - Accent5 3 8" xfId="1196"/>
    <cellStyle name="40% - Accent5 3 8 2" xfId="6659"/>
    <cellStyle name="40% - Accent5 3 9" xfId="2154"/>
    <cellStyle name="40% - Accent5 3 9 2" xfId="7617"/>
    <cellStyle name="40% - Accent5 4" xfId="200"/>
    <cellStyle name="40% - Accent5 4 10" xfId="3374"/>
    <cellStyle name="40% - Accent5 4 10 2" xfId="8837"/>
    <cellStyle name="40% - Accent5 4 11" xfId="3998"/>
    <cellStyle name="40% - Accent5 4 11 2" xfId="9461"/>
    <cellStyle name="40% - Accent5 4 12" xfId="4637"/>
    <cellStyle name="40% - Accent5 4 12 2" xfId="10100"/>
    <cellStyle name="40% - Accent5 4 13" xfId="5387"/>
    <cellStyle name="40% - Accent5 4 14" xfId="5714"/>
    <cellStyle name="40% - Accent5 4 2" xfId="394"/>
    <cellStyle name="40% - Accent5 4 2 10" xfId="4739"/>
    <cellStyle name="40% - Accent5 4 2 10 2" xfId="10202"/>
    <cellStyle name="40% - Accent5 4 2 11" xfId="5859"/>
    <cellStyle name="40% - Accent5 4 2 2" xfId="539"/>
    <cellStyle name="40% - Accent5 4 2 2 2" xfId="1108"/>
    <cellStyle name="40% - Accent5 4 2 2 2 2" xfId="2096"/>
    <cellStyle name="40% - Accent5 4 2 2 2 2 2" xfId="7559"/>
    <cellStyle name="40% - Accent5 4 2 2 2 3" xfId="6571"/>
    <cellStyle name="40% - Accent5 4 2 2 3" xfId="1529"/>
    <cellStyle name="40% - Accent5 4 2 2 3 2" xfId="6992"/>
    <cellStyle name="40% - Accent5 4 2 2 4" xfId="2677"/>
    <cellStyle name="40% - Accent5 4 2 2 4 2" xfId="8140"/>
    <cellStyle name="40% - Accent5 4 2 2 5" xfId="3273"/>
    <cellStyle name="40% - Accent5 4 2 2 5 2" xfId="8736"/>
    <cellStyle name="40% - Accent5 4 2 2 6" xfId="3883"/>
    <cellStyle name="40% - Accent5 4 2 2 6 2" xfId="9346"/>
    <cellStyle name="40% - Accent5 4 2 2 7" xfId="4507"/>
    <cellStyle name="40% - Accent5 4 2 2 7 2" xfId="9970"/>
    <cellStyle name="40% - Accent5 4 2 2 8" xfId="5146"/>
    <cellStyle name="40% - Accent5 4 2 2 8 2" xfId="10609"/>
    <cellStyle name="40% - Accent5 4 2 2 9" xfId="6004"/>
    <cellStyle name="40% - Accent5 4 2 3" xfId="963"/>
    <cellStyle name="40% - Accent5 4 2 3 2" xfId="1951"/>
    <cellStyle name="40% - Accent5 4 2 3 2 2" xfId="7414"/>
    <cellStyle name="40% - Accent5 4 2 3 3" xfId="2532"/>
    <cellStyle name="40% - Accent5 4 2 3 3 2" xfId="7995"/>
    <cellStyle name="40% - Accent5 4 2 3 4" xfId="3128"/>
    <cellStyle name="40% - Accent5 4 2 3 4 2" xfId="8591"/>
    <cellStyle name="40% - Accent5 4 2 3 5" xfId="3738"/>
    <cellStyle name="40% - Accent5 4 2 3 5 2" xfId="9201"/>
    <cellStyle name="40% - Accent5 4 2 3 6" xfId="4362"/>
    <cellStyle name="40% - Accent5 4 2 3 6 2" xfId="9825"/>
    <cellStyle name="40% - Accent5 4 2 3 7" xfId="5001"/>
    <cellStyle name="40% - Accent5 4 2 3 7 2" xfId="10464"/>
    <cellStyle name="40% - Accent5 4 2 3 8" xfId="6426"/>
    <cellStyle name="40% - Accent5 4 2 4" xfId="699"/>
    <cellStyle name="40% - Accent5 4 2 4 2" xfId="1689"/>
    <cellStyle name="40% - Accent5 4 2 4 2 2" xfId="7152"/>
    <cellStyle name="40% - Accent5 4 2 4 3" xfId="6164"/>
    <cellStyle name="40% - Accent5 4 2 5" xfId="1384"/>
    <cellStyle name="40% - Accent5 4 2 5 2" xfId="6847"/>
    <cellStyle name="40% - Accent5 4 2 6" xfId="2270"/>
    <cellStyle name="40% - Accent5 4 2 6 2" xfId="7733"/>
    <cellStyle name="40% - Accent5 4 2 7" xfId="2866"/>
    <cellStyle name="40% - Accent5 4 2 7 2" xfId="8329"/>
    <cellStyle name="40% - Accent5 4 2 8" xfId="3476"/>
    <cellStyle name="40% - Accent5 4 2 8 2" xfId="8939"/>
    <cellStyle name="40% - Accent5 4 2 9" xfId="4100"/>
    <cellStyle name="40% - Accent5 4 2 9 2" xfId="9563"/>
    <cellStyle name="40% - Accent5 4 3" xfId="243"/>
    <cellStyle name="40% - Accent5 4 3 2" xfId="861"/>
    <cellStyle name="40% - Accent5 4 3 2 2" xfId="1849"/>
    <cellStyle name="40% - Accent5 4 3 2 2 2" xfId="7312"/>
    <cellStyle name="40% - Accent5 4 3 2 3" xfId="6324"/>
    <cellStyle name="40% - Accent5 4 3 3" xfId="1282"/>
    <cellStyle name="40% - Accent5 4 3 3 2" xfId="6745"/>
    <cellStyle name="40% - Accent5 4 3 4" xfId="2430"/>
    <cellStyle name="40% - Accent5 4 3 4 2" xfId="7893"/>
    <cellStyle name="40% - Accent5 4 3 5" xfId="3026"/>
    <cellStyle name="40% - Accent5 4 3 5 2" xfId="8489"/>
    <cellStyle name="40% - Accent5 4 3 6" xfId="3636"/>
    <cellStyle name="40% - Accent5 4 3 6 2" xfId="9099"/>
    <cellStyle name="40% - Accent5 4 3 7" xfId="4260"/>
    <cellStyle name="40% - Accent5 4 3 7 2" xfId="9723"/>
    <cellStyle name="40% - Accent5 4 3 8" xfId="4899"/>
    <cellStyle name="40% - Accent5 4 3 8 2" xfId="10362"/>
    <cellStyle name="40% - Accent5 4 3 9" xfId="5757"/>
    <cellStyle name="40% - Accent5 4 4" xfId="437"/>
    <cellStyle name="40% - Accent5 4 4 2" xfId="1006"/>
    <cellStyle name="40% - Accent5 4 4 2 2" xfId="1994"/>
    <cellStyle name="40% - Accent5 4 4 2 2 2" xfId="7457"/>
    <cellStyle name="40% - Accent5 4 4 2 3" xfId="6469"/>
    <cellStyle name="40% - Accent5 4 4 3" xfId="1427"/>
    <cellStyle name="40% - Accent5 4 4 3 2" xfId="6890"/>
    <cellStyle name="40% - Accent5 4 4 4" xfId="2575"/>
    <cellStyle name="40% - Accent5 4 4 4 2" xfId="8038"/>
    <cellStyle name="40% - Accent5 4 4 5" xfId="3171"/>
    <cellStyle name="40% - Accent5 4 4 5 2" xfId="8634"/>
    <cellStyle name="40% - Accent5 4 4 6" xfId="3781"/>
    <cellStyle name="40% - Accent5 4 4 6 2" xfId="9244"/>
    <cellStyle name="40% - Accent5 4 4 7" xfId="4405"/>
    <cellStyle name="40% - Accent5 4 4 7 2" xfId="9868"/>
    <cellStyle name="40% - Accent5 4 4 8" xfId="5044"/>
    <cellStyle name="40% - Accent5 4 4 8 2" xfId="10507"/>
    <cellStyle name="40% - Accent5 4 4 9" xfId="5902"/>
    <cellStyle name="40% - Accent5 4 5" xfId="818"/>
    <cellStyle name="40% - Accent5 4 5 2" xfId="1806"/>
    <cellStyle name="40% - Accent5 4 5 2 2" xfId="7269"/>
    <cellStyle name="40% - Accent5 4 5 3" xfId="2387"/>
    <cellStyle name="40% - Accent5 4 5 3 2" xfId="7850"/>
    <cellStyle name="40% - Accent5 4 5 4" xfId="2983"/>
    <cellStyle name="40% - Accent5 4 5 4 2" xfId="8446"/>
    <cellStyle name="40% - Accent5 4 5 5" xfId="3593"/>
    <cellStyle name="40% - Accent5 4 5 5 2" xfId="9056"/>
    <cellStyle name="40% - Accent5 4 5 6" xfId="4217"/>
    <cellStyle name="40% - Accent5 4 5 6 2" xfId="9680"/>
    <cellStyle name="40% - Accent5 4 5 7" xfId="4856"/>
    <cellStyle name="40% - Accent5 4 5 7 2" xfId="10319"/>
    <cellStyle name="40% - Accent5 4 5 8" xfId="6281"/>
    <cellStyle name="40% - Accent5 4 6" xfId="597"/>
    <cellStyle name="40% - Accent5 4 6 2" xfId="1587"/>
    <cellStyle name="40% - Accent5 4 6 2 2" xfId="7050"/>
    <cellStyle name="40% - Accent5 4 6 3" xfId="6062"/>
    <cellStyle name="40% - Accent5 4 7" xfId="1239"/>
    <cellStyle name="40% - Accent5 4 7 2" xfId="6702"/>
    <cellStyle name="40% - Accent5 4 8" xfId="2168"/>
    <cellStyle name="40% - Accent5 4 8 2" xfId="7631"/>
    <cellStyle name="40% - Accent5 4 9" xfId="2764"/>
    <cellStyle name="40% - Accent5 4 9 2" xfId="8227"/>
    <cellStyle name="40% - Accent5 5" xfId="554"/>
    <cellStyle name="40% - Accent5 5 10" xfId="5402"/>
    <cellStyle name="40% - Accent5 5 11" xfId="6019"/>
    <cellStyle name="40% - Accent5 5 2" xfId="1123"/>
    <cellStyle name="40% - Accent5 5 2 2" xfId="2111"/>
    <cellStyle name="40% - Accent5 5 2 2 2" xfId="7574"/>
    <cellStyle name="40% - Accent5 5 2 3" xfId="2692"/>
    <cellStyle name="40% - Accent5 5 2 3 2" xfId="8155"/>
    <cellStyle name="40% - Accent5 5 2 4" xfId="3288"/>
    <cellStyle name="40% - Accent5 5 2 4 2" xfId="8751"/>
    <cellStyle name="40% - Accent5 5 2 5" xfId="3898"/>
    <cellStyle name="40% - Accent5 5 2 5 2" xfId="9361"/>
    <cellStyle name="40% - Accent5 5 2 6" xfId="4522"/>
    <cellStyle name="40% - Accent5 5 2 6 2" xfId="9985"/>
    <cellStyle name="40% - Accent5 5 2 7" xfId="5161"/>
    <cellStyle name="40% - Accent5 5 2 7 2" xfId="10624"/>
    <cellStyle name="40% - Accent5 5 2 8" xfId="6586"/>
    <cellStyle name="40% - Accent5 5 3" xfId="714"/>
    <cellStyle name="40% - Accent5 5 3 2" xfId="1704"/>
    <cellStyle name="40% - Accent5 5 3 2 2" xfId="7167"/>
    <cellStyle name="40% - Accent5 5 3 3" xfId="6179"/>
    <cellStyle name="40% - Accent5 5 4" xfId="1544"/>
    <cellStyle name="40% - Accent5 5 4 2" xfId="7007"/>
    <cellStyle name="40% - Accent5 5 5" xfId="2285"/>
    <cellStyle name="40% - Accent5 5 5 2" xfId="7748"/>
    <cellStyle name="40% - Accent5 5 6" xfId="2881"/>
    <cellStyle name="40% - Accent5 5 6 2" xfId="8344"/>
    <cellStyle name="40% - Accent5 5 7" xfId="3491"/>
    <cellStyle name="40% - Accent5 5 7 2" xfId="8954"/>
    <cellStyle name="40% - Accent5 5 8" xfId="4115"/>
    <cellStyle name="40% - Accent5 5 8 2" xfId="9578"/>
    <cellStyle name="40% - Accent5 5 9" xfId="4754"/>
    <cellStyle name="40% - Accent5 5 9 2" xfId="10217"/>
    <cellStyle name="40% - Accent5 6" xfId="1137"/>
    <cellStyle name="40% - Accent5 6 2" xfId="2125"/>
    <cellStyle name="40% - Accent5 6 2 2" xfId="7588"/>
    <cellStyle name="40% - Accent5 6 3" xfId="2706"/>
    <cellStyle name="40% - Accent5 6 3 2" xfId="8169"/>
    <cellStyle name="40% - Accent5 6 4" xfId="3302"/>
    <cellStyle name="40% - Accent5 6 4 2" xfId="8765"/>
    <cellStyle name="40% - Accent5 6 5" xfId="3912"/>
    <cellStyle name="40% - Accent5 6 5 2" xfId="9375"/>
    <cellStyle name="40% - Accent5 6 6" xfId="4536"/>
    <cellStyle name="40% - Accent5 6 6 2" xfId="9999"/>
    <cellStyle name="40% - Accent5 6 7" xfId="5175"/>
    <cellStyle name="40% - Accent5 6 7 2" xfId="10638"/>
    <cellStyle name="40% - Accent5 6 8" xfId="5418"/>
    <cellStyle name="40% - Accent5 6 9" xfId="6600"/>
    <cellStyle name="40% - Accent5 7" xfId="2721"/>
    <cellStyle name="40% - Accent5 7 2" xfId="3317"/>
    <cellStyle name="40% - Accent5 7 2 2" xfId="8780"/>
    <cellStyle name="40% - Accent5 7 3" xfId="3927"/>
    <cellStyle name="40% - Accent5 7 3 2" xfId="9390"/>
    <cellStyle name="40% - Accent5 7 4" xfId="4551"/>
    <cellStyle name="40% - Accent5 7 4 2" xfId="10014"/>
    <cellStyle name="40% - Accent5 7 5" xfId="5190"/>
    <cellStyle name="40% - Accent5 7 5 2" xfId="10653"/>
    <cellStyle name="40% - Accent5 7 6" xfId="5434"/>
    <cellStyle name="40% - Accent5 7 7" xfId="8184"/>
    <cellStyle name="40% - Accent5 8" xfId="3331"/>
    <cellStyle name="40% - Accent5 8 2" xfId="3941"/>
    <cellStyle name="40% - Accent5 8 2 2" xfId="9404"/>
    <cellStyle name="40% - Accent5 8 3" xfId="4565"/>
    <cellStyle name="40% - Accent5 8 3 2" xfId="10028"/>
    <cellStyle name="40% - Accent5 8 4" xfId="5204"/>
    <cellStyle name="40% - Accent5 8 4 2" xfId="10667"/>
    <cellStyle name="40% - Accent5 8 5" xfId="5449"/>
    <cellStyle name="40% - Accent5 8 6" xfId="8794"/>
    <cellStyle name="40% - Accent5 9" xfId="3955"/>
    <cellStyle name="40% - Accent5 9 2" xfId="4579"/>
    <cellStyle name="40% - Accent5 9 2 2" xfId="10042"/>
    <cellStyle name="40% - Accent5 9 3" xfId="5218"/>
    <cellStyle name="40% - Accent5 9 3 2" xfId="10681"/>
    <cellStyle name="40% - Accent5 9 4" xfId="5467"/>
    <cellStyle name="40% - Accent5 9 5" xfId="9418"/>
    <cellStyle name="40% - Accent6" xfId="5335" builtinId="51" customBuiltin="1"/>
    <cellStyle name="40% - Accent6 10" xfId="4596"/>
    <cellStyle name="40% - Accent6 10 2" xfId="5235"/>
    <cellStyle name="40% - Accent6 10 2 2" xfId="10698"/>
    <cellStyle name="40% - Accent6 10 3" xfId="5487"/>
    <cellStyle name="40% - Accent6 10 4" xfId="10059"/>
    <cellStyle name="40% - Accent6 11" xfId="5294"/>
    <cellStyle name="40% - Accent6 11 2" xfId="5503"/>
    <cellStyle name="40% - Accent6 12" xfId="5517"/>
    <cellStyle name="40% - Accent6 13" xfId="5531"/>
    <cellStyle name="40% - Accent6 14" xfId="5546"/>
    <cellStyle name="40% - Accent6 15" xfId="5561"/>
    <cellStyle name="40% - Accent6 16" xfId="5577"/>
    <cellStyle name="40% - Accent6 17" xfId="5594"/>
    <cellStyle name="40% - Accent6 2" xfId="30"/>
    <cellStyle name="40% - Accent6 2 10" xfId="2142"/>
    <cellStyle name="40% - Accent6 2 10 2" xfId="7605"/>
    <cellStyle name="40% - Accent6 2 11" xfId="2738"/>
    <cellStyle name="40% - Accent6 2 11 2" xfId="8201"/>
    <cellStyle name="40% - Accent6 2 12" xfId="3348"/>
    <cellStyle name="40% - Accent6 2 12 2" xfId="8811"/>
    <cellStyle name="40% - Accent6 2 13" xfId="3972"/>
    <cellStyle name="40% - Accent6 2 13 2" xfId="9435"/>
    <cellStyle name="40% - Accent6 2 14" xfId="4611"/>
    <cellStyle name="40% - Accent6 2 14 2" xfId="10074"/>
    <cellStyle name="40% - Accent6 2 15" xfId="5358"/>
    <cellStyle name="40% - Accent6 2 2" xfId="114"/>
    <cellStyle name="40% - Accent6 2 2 10" xfId="4015"/>
    <cellStyle name="40% - Accent6 2 2 10 2" xfId="9478"/>
    <cellStyle name="40% - Accent6 2 2 11" xfId="4654"/>
    <cellStyle name="40% - Accent6 2 2 11 2" xfId="10117"/>
    <cellStyle name="40% - Accent6 2 2 12" xfId="5629"/>
    <cellStyle name="40% - Accent6 2 2 2" xfId="308"/>
    <cellStyle name="40% - Accent6 2 2 2 2" xfId="878"/>
    <cellStyle name="40% - Accent6 2 2 2 2 2" xfId="1866"/>
    <cellStyle name="40% - Accent6 2 2 2 2 2 2" xfId="7329"/>
    <cellStyle name="40% - Accent6 2 2 2 2 3" xfId="6341"/>
    <cellStyle name="40% - Accent6 2 2 2 3" xfId="1299"/>
    <cellStyle name="40% - Accent6 2 2 2 3 2" xfId="6762"/>
    <cellStyle name="40% - Accent6 2 2 2 4" xfId="2447"/>
    <cellStyle name="40% - Accent6 2 2 2 4 2" xfId="7910"/>
    <cellStyle name="40% - Accent6 2 2 2 5" xfId="3043"/>
    <cellStyle name="40% - Accent6 2 2 2 5 2" xfId="8506"/>
    <cellStyle name="40% - Accent6 2 2 2 6" xfId="3653"/>
    <cellStyle name="40% - Accent6 2 2 2 6 2" xfId="9116"/>
    <cellStyle name="40% - Accent6 2 2 2 7" xfId="4277"/>
    <cellStyle name="40% - Accent6 2 2 2 7 2" xfId="9740"/>
    <cellStyle name="40% - Accent6 2 2 2 8" xfId="4916"/>
    <cellStyle name="40% - Accent6 2 2 2 8 2" xfId="10379"/>
    <cellStyle name="40% - Accent6 2 2 2 9" xfId="5774"/>
    <cellStyle name="40% - Accent6 2 2 3" xfId="454"/>
    <cellStyle name="40% - Accent6 2 2 3 2" xfId="1023"/>
    <cellStyle name="40% - Accent6 2 2 3 2 2" xfId="2011"/>
    <cellStyle name="40% - Accent6 2 2 3 2 2 2" xfId="7474"/>
    <cellStyle name="40% - Accent6 2 2 3 2 3" xfId="6486"/>
    <cellStyle name="40% - Accent6 2 2 3 3" xfId="1444"/>
    <cellStyle name="40% - Accent6 2 2 3 3 2" xfId="6907"/>
    <cellStyle name="40% - Accent6 2 2 3 4" xfId="2592"/>
    <cellStyle name="40% - Accent6 2 2 3 4 2" xfId="8055"/>
    <cellStyle name="40% - Accent6 2 2 3 5" xfId="3188"/>
    <cellStyle name="40% - Accent6 2 2 3 5 2" xfId="8651"/>
    <cellStyle name="40% - Accent6 2 2 3 6" xfId="3798"/>
    <cellStyle name="40% - Accent6 2 2 3 6 2" xfId="9261"/>
    <cellStyle name="40% - Accent6 2 2 3 7" xfId="4422"/>
    <cellStyle name="40% - Accent6 2 2 3 7 2" xfId="9885"/>
    <cellStyle name="40% - Accent6 2 2 3 8" xfId="5061"/>
    <cellStyle name="40% - Accent6 2 2 3 8 2" xfId="10524"/>
    <cellStyle name="40% - Accent6 2 2 3 9" xfId="5919"/>
    <cellStyle name="40% - Accent6 2 2 4" xfId="733"/>
    <cellStyle name="40% - Accent6 2 2 4 2" xfId="1721"/>
    <cellStyle name="40% - Accent6 2 2 4 2 2" xfId="7184"/>
    <cellStyle name="40% - Accent6 2 2 4 3" xfId="2302"/>
    <cellStyle name="40% - Accent6 2 2 4 3 2" xfId="7765"/>
    <cellStyle name="40% - Accent6 2 2 4 4" xfId="2898"/>
    <cellStyle name="40% - Accent6 2 2 4 4 2" xfId="8361"/>
    <cellStyle name="40% - Accent6 2 2 4 5" xfId="3508"/>
    <cellStyle name="40% - Accent6 2 2 4 5 2" xfId="8971"/>
    <cellStyle name="40% - Accent6 2 2 4 6" xfId="4132"/>
    <cellStyle name="40% - Accent6 2 2 4 6 2" xfId="9595"/>
    <cellStyle name="40% - Accent6 2 2 4 7" xfId="4771"/>
    <cellStyle name="40% - Accent6 2 2 4 7 2" xfId="10234"/>
    <cellStyle name="40% - Accent6 2 2 4 8" xfId="6196"/>
    <cellStyle name="40% - Accent6 2 2 5" xfId="614"/>
    <cellStyle name="40% - Accent6 2 2 5 2" xfId="1604"/>
    <cellStyle name="40% - Accent6 2 2 5 2 2" xfId="7067"/>
    <cellStyle name="40% - Accent6 2 2 5 3" xfId="6079"/>
    <cellStyle name="40% - Accent6 2 2 6" xfId="1154"/>
    <cellStyle name="40% - Accent6 2 2 6 2" xfId="6617"/>
    <cellStyle name="40% - Accent6 2 2 7" xfId="2185"/>
    <cellStyle name="40% - Accent6 2 2 7 2" xfId="7648"/>
    <cellStyle name="40% - Accent6 2 2 8" xfId="2781"/>
    <cellStyle name="40% - Accent6 2 2 8 2" xfId="8244"/>
    <cellStyle name="40% - Accent6 2 2 9" xfId="3391"/>
    <cellStyle name="40% - Accent6 2 2 9 2" xfId="8854"/>
    <cellStyle name="40% - Accent6 2 3" xfId="130"/>
    <cellStyle name="40% - Accent6 2 3 10" xfId="4030"/>
    <cellStyle name="40% - Accent6 2 3 10 2" xfId="9493"/>
    <cellStyle name="40% - Accent6 2 3 11" xfId="4669"/>
    <cellStyle name="40% - Accent6 2 3 11 2" xfId="10132"/>
    <cellStyle name="40% - Accent6 2 3 12" xfId="5644"/>
    <cellStyle name="40% - Accent6 2 3 2" xfId="323"/>
    <cellStyle name="40% - Accent6 2 3 2 2" xfId="893"/>
    <cellStyle name="40% - Accent6 2 3 2 2 2" xfId="1881"/>
    <cellStyle name="40% - Accent6 2 3 2 2 2 2" xfId="7344"/>
    <cellStyle name="40% - Accent6 2 3 2 2 3" xfId="6356"/>
    <cellStyle name="40% - Accent6 2 3 2 3" xfId="1314"/>
    <cellStyle name="40% - Accent6 2 3 2 3 2" xfId="6777"/>
    <cellStyle name="40% - Accent6 2 3 2 4" xfId="2462"/>
    <cellStyle name="40% - Accent6 2 3 2 4 2" xfId="7925"/>
    <cellStyle name="40% - Accent6 2 3 2 5" xfId="3058"/>
    <cellStyle name="40% - Accent6 2 3 2 5 2" xfId="8521"/>
    <cellStyle name="40% - Accent6 2 3 2 6" xfId="3668"/>
    <cellStyle name="40% - Accent6 2 3 2 6 2" xfId="9131"/>
    <cellStyle name="40% - Accent6 2 3 2 7" xfId="4292"/>
    <cellStyle name="40% - Accent6 2 3 2 7 2" xfId="9755"/>
    <cellStyle name="40% - Accent6 2 3 2 8" xfId="4931"/>
    <cellStyle name="40% - Accent6 2 3 2 8 2" xfId="10394"/>
    <cellStyle name="40% - Accent6 2 3 2 9" xfId="5789"/>
    <cellStyle name="40% - Accent6 2 3 3" xfId="469"/>
    <cellStyle name="40% - Accent6 2 3 3 2" xfId="1038"/>
    <cellStyle name="40% - Accent6 2 3 3 2 2" xfId="2026"/>
    <cellStyle name="40% - Accent6 2 3 3 2 2 2" xfId="7489"/>
    <cellStyle name="40% - Accent6 2 3 3 2 3" xfId="6501"/>
    <cellStyle name="40% - Accent6 2 3 3 3" xfId="1459"/>
    <cellStyle name="40% - Accent6 2 3 3 3 2" xfId="6922"/>
    <cellStyle name="40% - Accent6 2 3 3 4" xfId="2607"/>
    <cellStyle name="40% - Accent6 2 3 3 4 2" xfId="8070"/>
    <cellStyle name="40% - Accent6 2 3 3 5" xfId="3203"/>
    <cellStyle name="40% - Accent6 2 3 3 5 2" xfId="8666"/>
    <cellStyle name="40% - Accent6 2 3 3 6" xfId="3813"/>
    <cellStyle name="40% - Accent6 2 3 3 6 2" xfId="9276"/>
    <cellStyle name="40% - Accent6 2 3 3 7" xfId="4437"/>
    <cellStyle name="40% - Accent6 2 3 3 7 2" xfId="9900"/>
    <cellStyle name="40% - Accent6 2 3 3 8" xfId="5076"/>
    <cellStyle name="40% - Accent6 2 3 3 8 2" xfId="10539"/>
    <cellStyle name="40% - Accent6 2 3 3 9" xfId="5934"/>
    <cellStyle name="40% - Accent6 2 3 4" xfId="748"/>
    <cellStyle name="40% - Accent6 2 3 4 2" xfId="1736"/>
    <cellStyle name="40% - Accent6 2 3 4 2 2" xfId="7199"/>
    <cellStyle name="40% - Accent6 2 3 4 3" xfId="2317"/>
    <cellStyle name="40% - Accent6 2 3 4 3 2" xfId="7780"/>
    <cellStyle name="40% - Accent6 2 3 4 4" xfId="2913"/>
    <cellStyle name="40% - Accent6 2 3 4 4 2" xfId="8376"/>
    <cellStyle name="40% - Accent6 2 3 4 5" xfId="3523"/>
    <cellStyle name="40% - Accent6 2 3 4 5 2" xfId="8986"/>
    <cellStyle name="40% - Accent6 2 3 4 6" xfId="4147"/>
    <cellStyle name="40% - Accent6 2 3 4 6 2" xfId="9610"/>
    <cellStyle name="40% - Accent6 2 3 4 7" xfId="4786"/>
    <cellStyle name="40% - Accent6 2 3 4 7 2" xfId="10249"/>
    <cellStyle name="40% - Accent6 2 3 4 8" xfId="6211"/>
    <cellStyle name="40% - Accent6 2 3 5" xfId="629"/>
    <cellStyle name="40% - Accent6 2 3 5 2" xfId="1619"/>
    <cellStyle name="40% - Accent6 2 3 5 2 2" xfId="7082"/>
    <cellStyle name="40% - Accent6 2 3 5 3" xfId="6094"/>
    <cellStyle name="40% - Accent6 2 3 6" xfId="1169"/>
    <cellStyle name="40% - Accent6 2 3 6 2" xfId="6632"/>
    <cellStyle name="40% - Accent6 2 3 7" xfId="2200"/>
    <cellStyle name="40% - Accent6 2 3 7 2" xfId="7663"/>
    <cellStyle name="40% - Accent6 2 3 8" xfId="2796"/>
    <cellStyle name="40% - Accent6 2 3 8 2" xfId="8259"/>
    <cellStyle name="40% - Accent6 2 3 9" xfId="3406"/>
    <cellStyle name="40% - Accent6 2 3 9 2" xfId="8869"/>
    <cellStyle name="40% - Accent6 2 4" xfId="145"/>
    <cellStyle name="40% - Accent6 2 4 10" xfId="4045"/>
    <cellStyle name="40% - Accent6 2 4 10 2" xfId="9508"/>
    <cellStyle name="40% - Accent6 2 4 11" xfId="4684"/>
    <cellStyle name="40% - Accent6 2 4 11 2" xfId="10147"/>
    <cellStyle name="40% - Accent6 2 4 12" xfId="5659"/>
    <cellStyle name="40% - Accent6 2 4 2" xfId="339"/>
    <cellStyle name="40% - Accent6 2 4 2 2" xfId="908"/>
    <cellStyle name="40% - Accent6 2 4 2 2 2" xfId="1896"/>
    <cellStyle name="40% - Accent6 2 4 2 2 2 2" xfId="7359"/>
    <cellStyle name="40% - Accent6 2 4 2 2 3" xfId="6371"/>
    <cellStyle name="40% - Accent6 2 4 2 3" xfId="1329"/>
    <cellStyle name="40% - Accent6 2 4 2 3 2" xfId="6792"/>
    <cellStyle name="40% - Accent6 2 4 2 4" xfId="2477"/>
    <cellStyle name="40% - Accent6 2 4 2 4 2" xfId="7940"/>
    <cellStyle name="40% - Accent6 2 4 2 5" xfId="3073"/>
    <cellStyle name="40% - Accent6 2 4 2 5 2" xfId="8536"/>
    <cellStyle name="40% - Accent6 2 4 2 6" xfId="3683"/>
    <cellStyle name="40% - Accent6 2 4 2 6 2" xfId="9146"/>
    <cellStyle name="40% - Accent6 2 4 2 7" xfId="4307"/>
    <cellStyle name="40% - Accent6 2 4 2 7 2" xfId="9770"/>
    <cellStyle name="40% - Accent6 2 4 2 8" xfId="4946"/>
    <cellStyle name="40% - Accent6 2 4 2 8 2" xfId="10409"/>
    <cellStyle name="40% - Accent6 2 4 2 9" xfId="5804"/>
    <cellStyle name="40% - Accent6 2 4 3" xfId="484"/>
    <cellStyle name="40% - Accent6 2 4 3 2" xfId="1053"/>
    <cellStyle name="40% - Accent6 2 4 3 2 2" xfId="2041"/>
    <cellStyle name="40% - Accent6 2 4 3 2 2 2" xfId="7504"/>
    <cellStyle name="40% - Accent6 2 4 3 2 3" xfId="6516"/>
    <cellStyle name="40% - Accent6 2 4 3 3" xfId="1474"/>
    <cellStyle name="40% - Accent6 2 4 3 3 2" xfId="6937"/>
    <cellStyle name="40% - Accent6 2 4 3 4" xfId="2622"/>
    <cellStyle name="40% - Accent6 2 4 3 4 2" xfId="8085"/>
    <cellStyle name="40% - Accent6 2 4 3 5" xfId="3218"/>
    <cellStyle name="40% - Accent6 2 4 3 5 2" xfId="8681"/>
    <cellStyle name="40% - Accent6 2 4 3 6" xfId="3828"/>
    <cellStyle name="40% - Accent6 2 4 3 6 2" xfId="9291"/>
    <cellStyle name="40% - Accent6 2 4 3 7" xfId="4452"/>
    <cellStyle name="40% - Accent6 2 4 3 7 2" xfId="9915"/>
    <cellStyle name="40% - Accent6 2 4 3 8" xfId="5091"/>
    <cellStyle name="40% - Accent6 2 4 3 8 2" xfId="10554"/>
    <cellStyle name="40% - Accent6 2 4 3 9" xfId="5949"/>
    <cellStyle name="40% - Accent6 2 4 4" xfId="763"/>
    <cellStyle name="40% - Accent6 2 4 4 2" xfId="1751"/>
    <cellStyle name="40% - Accent6 2 4 4 2 2" xfId="7214"/>
    <cellStyle name="40% - Accent6 2 4 4 3" xfId="2332"/>
    <cellStyle name="40% - Accent6 2 4 4 3 2" xfId="7795"/>
    <cellStyle name="40% - Accent6 2 4 4 4" xfId="2928"/>
    <cellStyle name="40% - Accent6 2 4 4 4 2" xfId="8391"/>
    <cellStyle name="40% - Accent6 2 4 4 5" xfId="3538"/>
    <cellStyle name="40% - Accent6 2 4 4 5 2" xfId="9001"/>
    <cellStyle name="40% - Accent6 2 4 4 6" xfId="4162"/>
    <cellStyle name="40% - Accent6 2 4 4 6 2" xfId="9625"/>
    <cellStyle name="40% - Accent6 2 4 4 7" xfId="4801"/>
    <cellStyle name="40% - Accent6 2 4 4 7 2" xfId="10264"/>
    <cellStyle name="40% - Accent6 2 4 4 8" xfId="6226"/>
    <cellStyle name="40% - Accent6 2 4 5" xfId="644"/>
    <cellStyle name="40% - Accent6 2 4 5 2" xfId="1634"/>
    <cellStyle name="40% - Accent6 2 4 5 2 2" xfId="7097"/>
    <cellStyle name="40% - Accent6 2 4 5 3" xfId="6109"/>
    <cellStyle name="40% - Accent6 2 4 6" xfId="1184"/>
    <cellStyle name="40% - Accent6 2 4 6 2" xfId="6647"/>
    <cellStyle name="40% - Accent6 2 4 7" xfId="2215"/>
    <cellStyle name="40% - Accent6 2 4 7 2" xfId="7678"/>
    <cellStyle name="40% - Accent6 2 4 8" xfId="2811"/>
    <cellStyle name="40% - Accent6 2 4 8 2" xfId="8274"/>
    <cellStyle name="40% - Accent6 2 4 9" xfId="3421"/>
    <cellStyle name="40% - Accent6 2 4 9 2" xfId="8884"/>
    <cellStyle name="40% - Accent6 2 5" xfId="174"/>
    <cellStyle name="40% - Accent6 2 5 10" xfId="4074"/>
    <cellStyle name="40% - Accent6 2 5 10 2" xfId="9537"/>
    <cellStyle name="40% - Accent6 2 5 11" xfId="4713"/>
    <cellStyle name="40% - Accent6 2 5 11 2" xfId="10176"/>
    <cellStyle name="40% - Accent6 2 5 12" xfId="5688"/>
    <cellStyle name="40% - Accent6 2 5 2" xfId="368"/>
    <cellStyle name="40% - Accent6 2 5 2 2" xfId="937"/>
    <cellStyle name="40% - Accent6 2 5 2 2 2" xfId="1925"/>
    <cellStyle name="40% - Accent6 2 5 2 2 2 2" xfId="7388"/>
    <cellStyle name="40% - Accent6 2 5 2 2 3" xfId="6400"/>
    <cellStyle name="40% - Accent6 2 5 2 3" xfId="1358"/>
    <cellStyle name="40% - Accent6 2 5 2 3 2" xfId="6821"/>
    <cellStyle name="40% - Accent6 2 5 2 4" xfId="2506"/>
    <cellStyle name="40% - Accent6 2 5 2 4 2" xfId="7969"/>
    <cellStyle name="40% - Accent6 2 5 2 5" xfId="3102"/>
    <cellStyle name="40% - Accent6 2 5 2 5 2" xfId="8565"/>
    <cellStyle name="40% - Accent6 2 5 2 6" xfId="3712"/>
    <cellStyle name="40% - Accent6 2 5 2 6 2" xfId="9175"/>
    <cellStyle name="40% - Accent6 2 5 2 7" xfId="4336"/>
    <cellStyle name="40% - Accent6 2 5 2 7 2" xfId="9799"/>
    <cellStyle name="40% - Accent6 2 5 2 8" xfId="4975"/>
    <cellStyle name="40% - Accent6 2 5 2 8 2" xfId="10438"/>
    <cellStyle name="40% - Accent6 2 5 2 9" xfId="5833"/>
    <cellStyle name="40% - Accent6 2 5 3" xfId="513"/>
    <cellStyle name="40% - Accent6 2 5 3 2" xfId="1082"/>
    <cellStyle name="40% - Accent6 2 5 3 2 2" xfId="2070"/>
    <cellStyle name="40% - Accent6 2 5 3 2 2 2" xfId="7533"/>
    <cellStyle name="40% - Accent6 2 5 3 2 3" xfId="6545"/>
    <cellStyle name="40% - Accent6 2 5 3 3" xfId="1503"/>
    <cellStyle name="40% - Accent6 2 5 3 3 2" xfId="6966"/>
    <cellStyle name="40% - Accent6 2 5 3 4" xfId="2651"/>
    <cellStyle name="40% - Accent6 2 5 3 4 2" xfId="8114"/>
    <cellStyle name="40% - Accent6 2 5 3 5" xfId="3247"/>
    <cellStyle name="40% - Accent6 2 5 3 5 2" xfId="8710"/>
    <cellStyle name="40% - Accent6 2 5 3 6" xfId="3857"/>
    <cellStyle name="40% - Accent6 2 5 3 6 2" xfId="9320"/>
    <cellStyle name="40% - Accent6 2 5 3 7" xfId="4481"/>
    <cellStyle name="40% - Accent6 2 5 3 7 2" xfId="9944"/>
    <cellStyle name="40% - Accent6 2 5 3 8" xfId="5120"/>
    <cellStyle name="40% - Accent6 2 5 3 8 2" xfId="10583"/>
    <cellStyle name="40% - Accent6 2 5 3 9" xfId="5978"/>
    <cellStyle name="40% - Accent6 2 5 4" xfId="792"/>
    <cellStyle name="40% - Accent6 2 5 4 2" xfId="1780"/>
    <cellStyle name="40% - Accent6 2 5 4 2 2" xfId="7243"/>
    <cellStyle name="40% - Accent6 2 5 4 3" xfId="2361"/>
    <cellStyle name="40% - Accent6 2 5 4 3 2" xfId="7824"/>
    <cellStyle name="40% - Accent6 2 5 4 4" xfId="2957"/>
    <cellStyle name="40% - Accent6 2 5 4 4 2" xfId="8420"/>
    <cellStyle name="40% - Accent6 2 5 4 5" xfId="3567"/>
    <cellStyle name="40% - Accent6 2 5 4 5 2" xfId="9030"/>
    <cellStyle name="40% - Accent6 2 5 4 6" xfId="4191"/>
    <cellStyle name="40% - Accent6 2 5 4 6 2" xfId="9654"/>
    <cellStyle name="40% - Accent6 2 5 4 7" xfId="4830"/>
    <cellStyle name="40% - Accent6 2 5 4 7 2" xfId="10293"/>
    <cellStyle name="40% - Accent6 2 5 4 8" xfId="6255"/>
    <cellStyle name="40% - Accent6 2 5 5" xfId="673"/>
    <cellStyle name="40% - Accent6 2 5 5 2" xfId="1663"/>
    <cellStyle name="40% - Accent6 2 5 5 2 2" xfId="7126"/>
    <cellStyle name="40% - Accent6 2 5 5 3" xfId="6138"/>
    <cellStyle name="40% - Accent6 2 5 6" xfId="1213"/>
    <cellStyle name="40% - Accent6 2 5 6 2" xfId="6676"/>
    <cellStyle name="40% - Accent6 2 5 7" xfId="2244"/>
    <cellStyle name="40% - Accent6 2 5 7 2" xfId="7707"/>
    <cellStyle name="40% - Accent6 2 5 8" xfId="2840"/>
    <cellStyle name="40% - Accent6 2 5 8 2" xfId="8303"/>
    <cellStyle name="40% - Accent6 2 5 9" xfId="3450"/>
    <cellStyle name="40% - Accent6 2 5 9 2" xfId="8913"/>
    <cellStyle name="40% - Accent6 2 6" xfId="258"/>
    <cellStyle name="40% - Accent6 2 7" xfId="217"/>
    <cellStyle name="40% - Accent6 2 7 2" xfId="835"/>
    <cellStyle name="40% - Accent6 2 7 2 2" xfId="1823"/>
    <cellStyle name="40% - Accent6 2 7 2 2 2" xfId="7286"/>
    <cellStyle name="40% - Accent6 2 7 2 3" xfId="6298"/>
    <cellStyle name="40% - Accent6 2 7 3" xfId="1256"/>
    <cellStyle name="40% - Accent6 2 7 3 2" xfId="6719"/>
    <cellStyle name="40% - Accent6 2 7 4" xfId="2404"/>
    <cellStyle name="40% - Accent6 2 7 4 2" xfId="7867"/>
    <cellStyle name="40% - Accent6 2 7 5" xfId="3000"/>
    <cellStyle name="40% - Accent6 2 7 5 2" xfId="8463"/>
    <cellStyle name="40% - Accent6 2 7 6" xfId="3610"/>
    <cellStyle name="40% - Accent6 2 7 6 2" xfId="9073"/>
    <cellStyle name="40% - Accent6 2 7 7" xfId="4234"/>
    <cellStyle name="40% - Accent6 2 7 7 2" xfId="9697"/>
    <cellStyle name="40% - Accent6 2 7 8" xfId="4873"/>
    <cellStyle name="40% - Accent6 2 7 8 2" xfId="10336"/>
    <cellStyle name="40% - Accent6 2 7 9" xfId="5731"/>
    <cellStyle name="40% - Accent6 2 8" xfId="411"/>
    <cellStyle name="40% - Accent6 2 8 2" xfId="980"/>
    <cellStyle name="40% - Accent6 2 8 2 2" xfId="1968"/>
    <cellStyle name="40% - Accent6 2 8 2 2 2" xfId="7431"/>
    <cellStyle name="40% - Accent6 2 8 2 3" xfId="6443"/>
    <cellStyle name="40% - Accent6 2 8 3" xfId="1401"/>
    <cellStyle name="40% - Accent6 2 8 3 2" xfId="6864"/>
    <cellStyle name="40% - Accent6 2 8 4" xfId="2549"/>
    <cellStyle name="40% - Accent6 2 8 4 2" xfId="8012"/>
    <cellStyle name="40% - Accent6 2 8 5" xfId="3145"/>
    <cellStyle name="40% - Accent6 2 8 5 2" xfId="8608"/>
    <cellStyle name="40% - Accent6 2 8 6" xfId="3755"/>
    <cellStyle name="40% - Accent6 2 8 6 2" xfId="9218"/>
    <cellStyle name="40% - Accent6 2 8 7" xfId="4379"/>
    <cellStyle name="40% - Accent6 2 8 7 2" xfId="9842"/>
    <cellStyle name="40% - Accent6 2 8 8" xfId="5018"/>
    <cellStyle name="40% - Accent6 2 8 8 2" xfId="10481"/>
    <cellStyle name="40% - Accent6 2 8 9" xfId="5876"/>
    <cellStyle name="40% - Accent6 2 9" xfId="571"/>
    <cellStyle name="40% - Accent6 2 9 2" xfId="1561"/>
    <cellStyle name="40% - Accent6 2 9 2 2" xfId="7024"/>
    <cellStyle name="40% - Accent6 2 9 3" xfId="6036"/>
    <cellStyle name="40% - Accent6 3" xfId="159"/>
    <cellStyle name="40% - Accent6 3 10" xfId="2752"/>
    <cellStyle name="40% - Accent6 3 10 2" xfId="8215"/>
    <cellStyle name="40% - Accent6 3 11" xfId="3362"/>
    <cellStyle name="40% - Accent6 3 11 2" xfId="8825"/>
    <cellStyle name="40% - Accent6 3 12" xfId="3986"/>
    <cellStyle name="40% - Accent6 3 12 2" xfId="9449"/>
    <cellStyle name="40% - Accent6 3 13" xfId="4625"/>
    <cellStyle name="40% - Accent6 3 13 2" xfId="10088"/>
    <cellStyle name="40% - Accent6 3 14" xfId="5373"/>
    <cellStyle name="40% - Accent6 3 15" xfId="5673"/>
    <cellStyle name="40% - Accent6 3 2" xfId="188"/>
    <cellStyle name="40% - Accent6 3 2 10" xfId="4088"/>
    <cellStyle name="40% - Accent6 3 2 10 2" xfId="9551"/>
    <cellStyle name="40% - Accent6 3 2 11" xfId="4727"/>
    <cellStyle name="40% - Accent6 3 2 11 2" xfId="10190"/>
    <cellStyle name="40% - Accent6 3 2 12" xfId="5702"/>
    <cellStyle name="40% - Accent6 3 2 2" xfId="382"/>
    <cellStyle name="40% - Accent6 3 2 2 2" xfId="951"/>
    <cellStyle name="40% - Accent6 3 2 2 2 2" xfId="1939"/>
    <cellStyle name="40% - Accent6 3 2 2 2 2 2" xfId="7402"/>
    <cellStyle name="40% - Accent6 3 2 2 2 3" xfId="6414"/>
    <cellStyle name="40% - Accent6 3 2 2 3" xfId="1372"/>
    <cellStyle name="40% - Accent6 3 2 2 3 2" xfId="6835"/>
    <cellStyle name="40% - Accent6 3 2 2 4" xfId="2520"/>
    <cellStyle name="40% - Accent6 3 2 2 4 2" xfId="7983"/>
    <cellStyle name="40% - Accent6 3 2 2 5" xfId="3116"/>
    <cellStyle name="40% - Accent6 3 2 2 5 2" xfId="8579"/>
    <cellStyle name="40% - Accent6 3 2 2 6" xfId="3726"/>
    <cellStyle name="40% - Accent6 3 2 2 6 2" xfId="9189"/>
    <cellStyle name="40% - Accent6 3 2 2 7" xfId="4350"/>
    <cellStyle name="40% - Accent6 3 2 2 7 2" xfId="9813"/>
    <cellStyle name="40% - Accent6 3 2 2 8" xfId="4989"/>
    <cellStyle name="40% - Accent6 3 2 2 8 2" xfId="10452"/>
    <cellStyle name="40% - Accent6 3 2 2 9" xfId="5847"/>
    <cellStyle name="40% - Accent6 3 2 3" xfId="527"/>
    <cellStyle name="40% - Accent6 3 2 3 2" xfId="1096"/>
    <cellStyle name="40% - Accent6 3 2 3 2 2" xfId="2084"/>
    <cellStyle name="40% - Accent6 3 2 3 2 2 2" xfId="7547"/>
    <cellStyle name="40% - Accent6 3 2 3 2 3" xfId="6559"/>
    <cellStyle name="40% - Accent6 3 2 3 3" xfId="1517"/>
    <cellStyle name="40% - Accent6 3 2 3 3 2" xfId="6980"/>
    <cellStyle name="40% - Accent6 3 2 3 4" xfId="2665"/>
    <cellStyle name="40% - Accent6 3 2 3 4 2" xfId="8128"/>
    <cellStyle name="40% - Accent6 3 2 3 5" xfId="3261"/>
    <cellStyle name="40% - Accent6 3 2 3 5 2" xfId="8724"/>
    <cellStyle name="40% - Accent6 3 2 3 6" xfId="3871"/>
    <cellStyle name="40% - Accent6 3 2 3 6 2" xfId="9334"/>
    <cellStyle name="40% - Accent6 3 2 3 7" xfId="4495"/>
    <cellStyle name="40% - Accent6 3 2 3 7 2" xfId="9958"/>
    <cellStyle name="40% - Accent6 3 2 3 8" xfId="5134"/>
    <cellStyle name="40% - Accent6 3 2 3 8 2" xfId="10597"/>
    <cellStyle name="40% - Accent6 3 2 3 9" xfId="5992"/>
    <cellStyle name="40% - Accent6 3 2 4" xfId="806"/>
    <cellStyle name="40% - Accent6 3 2 4 2" xfId="1794"/>
    <cellStyle name="40% - Accent6 3 2 4 2 2" xfId="7257"/>
    <cellStyle name="40% - Accent6 3 2 4 3" xfId="2375"/>
    <cellStyle name="40% - Accent6 3 2 4 3 2" xfId="7838"/>
    <cellStyle name="40% - Accent6 3 2 4 4" xfId="2971"/>
    <cellStyle name="40% - Accent6 3 2 4 4 2" xfId="8434"/>
    <cellStyle name="40% - Accent6 3 2 4 5" xfId="3581"/>
    <cellStyle name="40% - Accent6 3 2 4 5 2" xfId="9044"/>
    <cellStyle name="40% - Accent6 3 2 4 6" xfId="4205"/>
    <cellStyle name="40% - Accent6 3 2 4 6 2" xfId="9668"/>
    <cellStyle name="40% - Accent6 3 2 4 7" xfId="4844"/>
    <cellStyle name="40% - Accent6 3 2 4 7 2" xfId="10307"/>
    <cellStyle name="40% - Accent6 3 2 4 8" xfId="6269"/>
    <cellStyle name="40% - Accent6 3 2 5" xfId="687"/>
    <cellStyle name="40% - Accent6 3 2 5 2" xfId="1677"/>
    <cellStyle name="40% - Accent6 3 2 5 2 2" xfId="7140"/>
    <cellStyle name="40% - Accent6 3 2 5 3" xfId="6152"/>
    <cellStyle name="40% - Accent6 3 2 6" xfId="1227"/>
    <cellStyle name="40% - Accent6 3 2 6 2" xfId="6690"/>
    <cellStyle name="40% - Accent6 3 2 7" xfId="2258"/>
    <cellStyle name="40% - Accent6 3 2 7 2" xfId="7721"/>
    <cellStyle name="40% - Accent6 3 2 8" xfId="2854"/>
    <cellStyle name="40% - Accent6 3 2 8 2" xfId="8317"/>
    <cellStyle name="40% - Accent6 3 2 9" xfId="3464"/>
    <cellStyle name="40% - Accent6 3 2 9 2" xfId="8927"/>
    <cellStyle name="40% - Accent6 3 3" xfId="353"/>
    <cellStyle name="40% - Accent6 3 3 10" xfId="4698"/>
    <cellStyle name="40% - Accent6 3 3 10 2" xfId="10161"/>
    <cellStyle name="40% - Accent6 3 3 11" xfId="5818"/>
    <cellStyle name="40% - Accent6 3 3 2" xfId="498"/>
    <cellStyle name="40% - Accent6 3 3 2 2" xfId="1067"/>
    <cellStyle name="40% - Accent6 3 3 2 2 2" xfId="2055"/>
    <cellStyle name="40% - Accent6 3 3 2 2 2 2" xfId="7518"/>
    <cellStyle name="40% - Accent6 3 3 2 2 3" xfId="6530"/>
    <cellStyle name="40% - Accent6 3 3 2 3" xfId="1488"/>
    <cellStyle name="40% - Accent6 3 3 2 3 2" xfId="6951"/>
    <cellStyle name="40% - Accent6 3 3 2 4" xfId="2636"/>
    <cellStyle name="40% - Accent6 3 3 2 4 2" xfId="8099"/>
    <cellStyle name="40% - Accent6 3 3 2 5" xfId="3232"/>
    <cellStyle name="40% - Accent6 3 3 2 5 2" xfId="8695"/>
    <cellStyle name="40% - Accent6 3 3 2 6" xfId="3842"/>
    <cellStyle name="40% - Accent6 3 3 2 6 2" xfId="9305"/>
    <cellStyle name="40% - Accent6 3 3 2 7" xfId="4466"/>
    <cellStyle name="40% - Accent6 3 3 2 7 2" xfId="9929"/>
    <cellStyle name="40% - Accent6 3 3 2 8" xfId="5105"/>
    <cellStyle name="40% - Accent6 3 3 2 8 2" xfId="10568"/>
    <cellStyle name="40% - Accent6 3 3 2 9" xfId="5963"/>
    <cellStyle name="40% - Accent6 3 3 3" xfId="922"/>
    <cellStyle name="40% - Accent6 3 3 3 2" xfId="1910"/>
    <cellStyle name="40% - Accent6 3 3 3 2 2" xfId="7373"/>
    <cellStyle name="40% - Accent6 3 3 3 3" xfId="2491"/>
    <cellStyle name="40% - Accent6 3 3 3 3 2" xfId="7954"/>
    <cellStyle name="40% - Accent6 3 3 3 4" xfId="3087"/>
    <cellStyle name="40% - Accent6 3 3 3 4 2" xfId="8550"/>
    <cellStyle name="40% - Accent6 3 3 3 5" xfId="3697"/>
    <cellStyle name="40% - Accent6 3 3 3 5 2" xfId="9160"/>
    <cellStyle name="40% - Accent6 3 3 3 6" xfId="4321"/>
    <cellStyle name="40% - Accent6 3 3 3 6 2" xfId="9784"/>
    <cellStyle name="40% - Accent6 3 3 3 7" xfId="4960"/>
    <cellStyle name="40% - Accent6 3 3 3 7 2" xfId="10423"/>
    <cellStyle name="40% - Accent6 3 3 3 8" xfId="6385"/>
    <cellStyle name="40% - Accent6 3 3 4" xfId="658"/>
    <cellStyle name="40% - Accent6 3 3 4 2" xfId="1648"/>
    <cellStyle name="40% - Accent6 3 3 4 2 2" xfId="7111"/>
    <cellStyle name="40% - Accent6 3 3 4 3" xfId="6123"/>
    <cellStyle name="40% - Accent6 3 3 5" xfId="1343"/>
    <cellStyle name="40% - Accent6 3 3 5 2" xfId="6806"/>
    <cellStyle name="40% - Accent6 3 3 6" xfId="2229"/>
    <cellStyle name="40% - Accent6 3 3 6 2" xfId="7692"/>
    <cellStyle name="40% - Accent6 3 3 7" xfId="2825"/>
    <cellStyle name="40% - Accent6 3 3 7 2" xfId="8288"/>
    <cellStyle name="40% - Accent6 3 3 8" xfId="3435"/>
    <cellStyle name="40% - Accent6 3 3 8 2" xfId="8898"/>
    <cellStyle name="40% - Accent6 3 3 9" xfId="4059"/>
    <cellStyle name="40% - Accent6 3 3 9 2" xfId="9522"/>
    <cellStyle name="40% - Accent6 3 4" xfId="231"/>
    <cellStyle name="40% - Accent6 3 4 2" xfId="849"/>
    <cellStyle name="40% - Accent6 3 4 2 2" xfId="1837"/>
    <cellStyle name="40% - Accent6 3 4 2 2 2" xfId="7300"/>
    <cellStyle name="40% - Accent6 3 4 2 3" xfId="6312"/>
    <cellStyle name="40% - Accent6 3 4 3" xfId="1270"/>
    <cellStyle name="40% - Accent6 3 4 3 2" xfId="6733"/>
    <cellStyle name="40% - Accent6 3 4 4" xfId="2418"/>
    <cellStyle name="40% - Accent6 3 4 4 2" xfId="7881"/>
    <cellStyle name="40% - Accent6 3 4 5" xfId="3014"/>
    <cellStyle name="40% - Accent6 3 4 5 2" xfId="8477"/>
    <cellStyle name="40% - Accent6 3 4 6" xfId="3624"/>
    <cellStyle name="40% - Accent6 3 4 6 2" xfId="9087"/>
    <cellStyle name="40% - Accent6 3 4 7" xfId="4248"/>
    <cellStyle name="40% - Accent6 3 4 7 2" xfId="9711"/>
    <cellStyle name="40% - Accent6 3 4 8" xfId="4887"/>
    <cellStyle name="40% - Accent6 3 4 8 2" xfId="10350"/>
    <cellStyle name="40% - Accent6 3 4 9" xfId="5745"/>
    <cellStyle name="40% - Accent6 3 5" xfId="425"/>
    <cellStyle name="40% - Accent6 3 5 2" xfId="994"/>
    <cellStyle name="40% - Accent6 3 5 2 2" xfId="1982"/>
    <cellStyle name="40% - Accent6 3 5 2 2 2" xfId="7445"/>
    <cellStyle name="40% - Accent6 3 5 2 3" xfId="6457"/>
    <cellStyle name="40% - Accent6 3 5 3" xfId="1415"/>
    <cellStyle name="40% - Accent6 3 5 3 2" xfId="6878"/>
    <cellStyle name="40% - Accent6 3 5 4" xfId="2563"/>
    <cellStyle name="40% - Accent6 3 5 4 2" xfId="8026"/>
    <cellStyle name="40% - Accent6 3 5 5" xfId="3159"/>
    <cellStyle name="40% - Accent6 3 5 5 2" xfId="8622"/>
    <cellStyle name="40% - Accent6 3 5 6" xfId="3769"/>
    <cellStyle name="40% - Accent6 3 5 6 2" xfId="9232"/>
    <cellStyle name="40% - Accent6 3 5 7" xfId="4393"/>
    <cellStyle name="40% - Accent6 3 5 7 2" xfId="9856"/>
    <cellStyle name="40% - Accent6 3 5 8" xfId="5032"/>
    <cellStyle name="40% - Accent6 3 5 8 2" xfId="10495"/>
    <cellStyle name="40% - Accent6 3 5 9" xfId="5890"/>
    <cellStyle name="40% - Accent6 3 6" xfId="777"/>
    <cellStyle name="40% - Accent6 3 6 2" xfId="1765"/>
    <cellStyle name="40% - Accent6 3 6 2 2" xfId="7228"/>
    <cellStyle name="40% - Accent6 3 6 3" xfId="2346"/>
    <cellStyle name="40% - Accent6 3 6 3 2" xfId="7809"/>
    <cellStyle name="40% - Accent6 3 6 4" xfId="2942"/>
    <cellStyle name="40% - Accent6 3 6 4 2" xfId="8405"/>
    <cellStyle name="40% - Accent6 3 6 5" xfId="3552"/>
    <cellStyle name="40% - Accent6 3 6 5 2" xfId="9015"/>
    <cellStyle name="40% - Accent6 3 6 6" xfId="4176"/>
    <cellStyle name="40% - Accent6 3 6 6 2" xfId="9639"/>
    <cellStyle name="40% - Accent6 3 6 7" xfId="4815"/>
    <cellStyle name="40% - Accent6 3 6 7 2" xfId="10278"/>
    <cellStyle name="40% - Accent6 3 6 8" xfId="6240"/>
    <cellStyle name="40% - Accent6 3 7" xfId="585"/>
    <cellStyle name="40% - Accent6 3 7 2" xfId="1575"/>
    <cellStyle name="40% - Accent6 3 7 2 2" xfId="7038"/>
    <cellStyle name="40% - Accent6 3 7 3" xfId="6050"/>
    <cellStyle name="40% - Accent6 3 8" xfId="1198"/>
    <cellStyle name="40% - Accent6 3 8 2" xfId="6661"/>
    <cellStyle name="40% - Accent6 3 9" xfId="2156"/>
    <cellStyle name="40% - Accent6 3 9 2" xfId="7619"/>
    <cellStyle name="40% - Accent6 4" xfId="202"/>
    <cellStyle name="40% - Accent6 4 10" xfId="3376"/>
    <cellStyle name="40% - Accent6 4 10 2" xfId="8839"/>
    <cellStyle name="40% - Accent6 4 11" xfId="4000"/>
    <cellStyle name="40% - Accent6 4 11 2" xfId="9463"/>
    <cellStyle name="40% - Accent6 4 12" xfId="4639"/>
    <cellStyle name="40% - Accent6 4 12 2" xfId="10102"/>
    <cellStyle name="40% - Accent6 4 13" xfId="5389"/>
    <cellStyle name="40% - Accent6 4 14" xfId="5716"/>
    <cellStyle name="40% - Accent6 4 2" xfId="396"/>
    <cellStyle name="40% - Accent6 4 2 10" xfId="4741"/>
    <cellStyle name="40% - Accent6 4 2 10 2" xfId="10204"/>
    <cellStyle name="40% - Accent6 4 2 11" xfId="5861"/>
    <cellStyle name="40% - Accent6 4 2 2" xfId="541"/>
    <cellStyle name="40% - Accent6 4 2 2 2" xfId="1110"/>
    <cellStyle name="40% - Accent6 4 2 2 2 2" xfId="2098"/>
    <cellStyle name="40% - Accent6 4 2 2 2 2 2" xfId="7561"/>
    <cellStyle name="40% - Accent6 4 2 2 2 3" xfId="6573"/>
    <cellStyle name="40% - Accent6 4 2 2 3" xfId="1531"/>
    <cellStyle name="40% - Accent6 4 2 2 3 2" xfId="6994"/>
    <cellStyle name="40% - Accent6 4 2 2 4" xfId="2679"/>
    <cellStyle name="40% - Accent6 4 2 2 4 2" xfId="8142"/>
    <cellStyle name="40% - Accent6 4 2 2 5" xfId="3275"/>
    <cellStyle name="40% - Accent6 4 2 2 5 2" xfId="8738"/>
    <cellStyle name="40% - Accent6 4 2 2 6" xfId="3885"/>
    <cellStyle name="40% - Accent6 4 2 2 6 2" xfId="9348"/>
    <cellStyle name="40% - Accent6 4 2 2 7" xfId="4509"/>
    <cellStyle name="40% - Accent6 4 2 2 7 2" xfId="9972"/>
    <cellStyle name="40% - Accent6 4 2 2 8" xfId="5148"/>
    <cellStyle name="40% - Accent6 4 2 2 8 2" xfId="10611"/>
    <cellStyle name="40% - Accent6 4 2 2 9" xfId="6006"/>
    <cellStyle name="40% - Accent6 4 2 3" xfId="965"/>
    <cellStyle name="40% - Accent6 4 2 3 2" xfId="1953"/>
    <cellStyle name="40% - Accent6 4 2 3 2 2" xfId="7416"/>
    <cellStyle name="40% - Accent6 4 2 3 3" xfId="2534"/>
    <cellStyle name="40% - Accent6 4 2 3 3 2" xfId="7997"/>
    <cellStyle name="40% - Accent6 4 2 3 4" xfId="3130"/>
    <cellStyle name="40% - Accent6 4 2 3 4 2" xfId="8593"/>
    <cellStyle name="40% - Accent6 4 2 3 5" xfId="3740"/>
    <cellStyle name="40% - Accent6 4 2 3 5 2" xfId="9203"/>
    <cellStyle name="40% - Accent6 4 2 3 6" xfId="4364"/>
    <cellStyle name="40% - Accent6 4 2 3 6 2" xfId="9827"/>
    <cellStyle name="40% - Accent6 4 2 3 7" xfId="5003"/>
    <cellStyle name="40% - Accent6 4 2 3 7 2" xfId="10466"/>
    <cellStyle name="40% - Accent6 4 2 3 8" xfId="6428"/>
    <cellStyle name="40% - Accent6 4 2 4" xfId="701"/>
    <cellStyle name="40% - Accent6 4 2 4 2" xfId="1691"/>
    <cellStyle name="40% - Accent6 4 2 4 2 2" xfId="7154"/>
    <cellStyle name="40% - Accent6 4 2 4 3" xfId="6166"/>
    <cellStyle name="40% - Accent6 4 2 5" xfId="1386"/>
    <cellStyle name="40% - Accent6 4 2 5 2" xfId="6849"/>
    <cellStyle name="40% - Accent6 4 2 6" xfId="2272"/>
    <cellStyle name="40% - Accent6 4 2 6 2" xfId="7735"/>
    <cellStyle name="40% - Accent6 4 2 7" xfId="2868"/>
    <cellStyle name="40% - Accent6 4 2 7 2" xfId="8331"/>
    <cellStyle name="40% - Accent6 4 2 8" xfId="3478"/>
    <cellStyle name="40% - Accent6 4 2 8 2" xfId="8941"/>
    <cellStyle name="40% - Accent6 4 2 9" xfId="4102"/>
    <cellStyle name="40% - Accent6 4 2 9 2" xfId="9565"/>
    <cellStyle name="40% - Accent6 4 3" xfId="245"/>
    <cellStyle name="40% - Accent6 4 3 2" xfId="863"/>
    <cellStyle name="40% - Accent6 4 3 2 2" xfId="1851"/>
    <cellStyle name="40% - Accent6 4 3 2 2 2" xfId="7314"/>
    <cellStyle name="40% - Accent6 4 3 2 3" xfId="6326"/>
    <cellStyle name="40% - Accent6 4 3 3" xfId="1284"/>
    <cellStyle name="40% - Accent6 4 3 3 2" xfId="6747"/>
    <cellStyle name="40% - Accent6 4 3 4" xfId="2432"/>
    <cellStyle name="40% - Accent6 4 3 4 2" xfId="7895"/>
    <cellStyle name="40% - Accent6 4 3 5" xfId="3028"/>
    <cellStyle name="40% - Accent6 4 3 5 2" xfId="8491"/>
    <cellStyle name="40% - Accent6 4 3 6" xfId="3638"/>
    <cellStyle name="40% - Accent6 4 3 6 2" xfId="9101"/>
    <cellStyle name="40% - Accent6 4 3 7" xfId="4262"/>
    <cellStyle name="40% - Accent6 4 3 7 2" xfId="9725"/>
    <cellStyle name="40% - Accent6 4 3 8" xfId="4901"/>
    <cellStyle name="40% - Accent6 4 3 8 2" xfId="10364"/>
    <cellStyle name="40% - Accent6 4 3 9" xfId="5759"/>
    <cellStyle name="40% - Accent6 4 4" xfId="439"/>
    <cellStyle name="40% - Accent6 4 4 2" xfId="1008"/>
    <cellStyle name="40% - Accent6 4 4 2 2" xfId="1996"/>
    <cellStyle name="40% - Accent6 4 4 2 2 2" xfId="7459"/>
    <cellStyle name="40% - Accent6 4 4 2 3" xfId="6471"/>
    <cellStyle name="40% - Accent6 4 4 3" xfId="1429"/>
    <cellStyle name="40% - Accent6 4 4 3 2" xfId="6892"/>
    <cellStyle name="40% - Accent6 4 4 4" xfId="2577"/>
    <cellStyle name="40% - Accent6 4 4 4 2" xfId="8040"/>
    <cellStyle name="40% - Accent6 4 4 5" xfId="3173"/>
    <cellStyle name="40% - Accent6 4 4 5 2" xfId="8636"/>
    <cellStyle name="40% - Accent6 4 4 6" xfId="3783"/>
    <cellStyle name="40% - Accent6 4 4 6 2" xfId="9246"/>
    <cellStyle name="40% - Accent6 4 4 7" xfId="4407"/>
    <cellStyle name="40% - Accent6 4 4 7 2" xfId="9870"/>
    <cellStyle name="40% - Accent6 4 4 8" xfId="5046"/>
    <cellStyle name="40% - Accent6 4 4 8 2" xfId="10509"/>
    <cellStyle name="40% - Accent6 4 4 9" xfId="5904"/>
    <cellStyle name="40% - Accent6 4 5" xfId="820"/>
    <cellStyle name="40% - Accent6 4 5 2" xfId="1808"/>
    <cellStyle name="40% - Accent6 4 5 2 2" xfId="7271"/>
    <cellStyle name="40% - Accent6 4 5 3" xfId="2389"/>
    <cellStyle name="40% - Accent6 4 5 3 2" xfId="7852"/>
    <cellStyle name="40% - Accent6 4 5 4" xfId="2985"/>
    <cellStyle name="40% - Accent6 4 5 4 2" xfId="8448"/>
    <cellStyle name="40% - Accent6 4 5 5" xfId="3595"/>
    <cellStyle name="40% - Accent6 4 5 5 2" xfId="9058"/>
    <cellStyle name="40% - Accent6 4 5 6" xfId="4219"/>
    <cellStyle name="40% - Accent6 4 5 6 2" xfId="9682"/>
    <cellStyle name="40% - Accent6 4 5 7" xfId="4858"/>
    <cellStyle name="40% - Accent6 4 5 7 2" xfId="10321"/>
    <cellStyle name="40% - Accent6 4 5 8" xfId="6283"/>
    <cellStyle name="40% - Accent6 4 6" xfId="599"/>
    <cellStyle name="40% - Accent6 4 6 2" xfId="1589"/>
    <cellStyle name="40% - Accent6 4 6 2 2" xfId="7052"/>
    <cellStyle name="40% - Accent6 4 6 3" xfId="6064"/>
    <cellStyle name="40% - Accent6 4 7" xfId="1241"/>
    <cellStyle name="40% - Accent6 4 7 2" xfId="6704"/>
    <cellStyle name="40% - Accent6 4 8" xfId="2170"/>
    <cellStyle name="40% - Accent6 4 8 2" xfId="7633"/>
    <cellStyle name="40% - Accent6 4 9" xfId="2766"/>
    <cellStyle name="40% - Accent6 4 9 2" xfId="8229"/>
    <cellStyle name="40% - Accent6 5" xfId="556"/>
    <cellStyle name="40% - Accent6 5 10" xfId="5404"/>
    <cellStyle name="40% - Accent6 5 11" xfId="6021"/>
    <cellStyle name="40% - Accent6 5 2" xfId="1125"/>
    <cellStyle name="40% - Accent6 5 2 2" xfId="2113"/>
    <cellStyle name="40% - Accent6 5 2 2 2" xfId="7576"/>
    <cellStyle name="40% - Accent6 5 2 3" xfId="2694"/>
    <cellStyle name="40% - Accent6 5 2 3 2" xfId="8157"/>
    <cellStyle name="40% - Accent6 5 2 4" xfId="3290"/>
    <cellStyle name="40% - Accent6 5 2 4 2" xfId="8753"/>
    <cellStyle name="40% - Accent6 5 2 5" xfId="3900"/>
    <cellStyle name="40% - Accent6 5 2 5 2" xfId="9363"/>
    <cellStyle name="40% - Accent6 5 2 6" xfId="4524"/>
    <cellStyle name="40% - Accent6 5 2 6 2" xfId="9987"/>
    <cellStyle name="40% - Accent6 5 2 7" xfId="5163"/>
    <cellStyle name="40% - Accent6 5 2 7 2" xfId="10626"/>
    <cellStyle name="40% - Accent6 5 2 8" xfId="6588"/>
    <cellStyle name="40% - Accent6 5 3" xfId="716"/>
    <cellStyle name="40% - Accent6 5 3 2" xfId="1706"/>
    <cellStyle name="40% - Accent6 5 3 2 2" xfId="7169"/>
    <cellStyle name="40% - Accent6 5 3 3" xfId="6181"/>
    <cellStyle name="40% - Accent6 5 4" xfId="1546"/>
    <cellStyle name="40% - Accent6 5 4 2" xfId="7009"/>
    <cellStyle name="40% - Accent6 5 5" xfId="2287"/>
    <cellStyle name="40% - Accent6 5 5 2" xfId="7750"/>
    <cellStyle name="40% - Accent6 5 6" xfId="2883"/>
    <cellStyle name="40% - Accent6 5 6 2" xfId="8346"/>
    <cellStyle name="40% - Accent6 5 7" xfId="3493"/>
    <cellStyle name="40% - Accent6 5 7 2" xfId="8956"/>
    <cellStyle name="40% - Accent6 5 8" xfId="4117"/>
    <cellStyle name="40% - Accent6 5 8 2" xfId="9580"/>
    <cellStyle name="40% - Accent6 5 9" xfId="4756"/>
    <cellStyle name="40% - Accent6 5 9 2" xfId="10219"/>
    <cellStyle name="40% - Accent6 6" xfId="1139"/>
    <cellStyle name="40% - Accent6 6 2" xfId="2127"/>
    <cellStyle name="40% - Accent6 6 2 2" xfId="7590"/>
    <cellStyle name="40% - Accent6 6 3" xfId="2708"/>
    <cellStyle name="40% - Accent6 6 3 2" xfId="8171"/>
    <cellStyle name="40% - Accent6 6 4" xfId="3304"/>
    <cellStyle name="40% - Accent6 6 4 2" xfId="8767"/>
    <cellStyle name="40% - Accent6 6 5" xfId="3914"/>
    <cellStyle name="40% - Accent6 6 5 2" xfId="9377"/>
    <cellStyle name="40% - Accent6 6 6" xfId="4538"/>
    <cellStyle name="40% - Accent6 6 6 2" xfId="10001"/>
    <cellStyle name="40% - Accent6 6 7" xfId="5177"/>
    <cellStyle name="40% - Accent6 6 7 2" xfId="10640"/>
    <cellStyle name="40% - Accent6 6 8" xfId="5420"/>
    <cellStyle name="40% - Accent6 6 9" xfId="6602"/>
    <cellStyle name="40% - Accent6 7" xfId="2723"/>
    <cellStyle name="40% - Accent6 7 2" xfId="3319"/>
    <cellStyle name="40% - Accent6 7 2 2" xfId="8782"/>
    <cellStyle name="40% - Accent6 7 3" xfId="3929"/>
    <cellStyle name="40% - Accent6 7 3 2" xfId="9392"/>
    <cellStyle name="40% - Accent6 7 4" xfId="4553"/>
    <cellStyle name="40% - Accent6 7 4 2" xfId="10016"/>
    <cellStyle name="40% - Accent6 7 5" xfId="5192"/>
    <cellStyle name="40% - Accent6 7 5 2" xfId="10655"/>
    <cellStyle name="40% - Accent6 7 6" xfId="5436"/>
    <cellStyle name="40% - Accent6 7 7" xfId="8186"/>
    <cellStyle name="40% - Accent6 8" xfId="3333"/>
    <cellStyle name="40% - Accent6 8 2" xfId="3943"/>
    <cellStyle name="40% - Accent6 8 2 2" xfId="9406"/>
    <cellStyle name="40% - Accent6 8 3" xfId="4567"/>
    <cellStyle name="40% - Accent6 8 3 2" xfId="10030"/>
    <cellStyle name="40% - Accent6 8 4" xfId="5206"/>
    <cellStyle name="40% - Accent6 8 4 2" xfId="10669"/>
    <cellStyle name="40% - Accent6 8 5" xfId="5451"/>
    <cellStyle name="40% - Accent6 8 6" xfId="8796"/>
    <cellStyle name="40% - Accent6 9" xfId="3957"/>
    <cellStyle name="40% - Accent6 9 2" xfId="4581"/>
    <cellStyle name="40% - Accent6 9 2 2" xfId="10044"/>
    <cellStyle name="40% - Accent6 9 3" xfId="5220"/>
    <cellStyle name="40% - Accent6 9 3 2" xfId="10683"/>
    <cellStyle name="40% - Accent6 9 4" xfId="5469"/>
    <cellStyle name="40% - Accent6 9 5" xfId="9420"/>
    <cellStyle name="60% - Accent1" xfId="5316" builtinId="32" customBuiltin="1"/>
    <cellStyle name="60% - Accent1 2" xfId="31"/>
    <cellStyle name="60% - Accent1 2 2" xfId="95"/>
    <cellStyle name="60% - Accent1 2 3" xfId="259"/>
    <cellStyle name="60% - Accent1 3" xfId="5275"/>
    <cellStyle name="60% - Accent2" xfId="5320" builtinId="36" customBuiltin="1"/>
    <cellStyle name="60% - Accent2 2" xfId="32"/>
    <cellStyle name="60% - Accent2 2 2" xfId="99"/>
    <cellStyle name="60% - Accent2 2 3" xfId="260"/>
    <cellStyle name="60% - Accent2 3" xfId="5279"/>
    <cellStyle name="60% - Accent3" xfId="5324" builtinId="40" customBuiltin="1"/>
    <cellStyle name="60% - Accent3 2" xfId="33"/>
    <cellStyle name="60% - Accent3 2 2" xfId="103"/>
    <cellStyle name="60% - Accent3 2 3" xfId="261"/>
    <cellStyle name="60% - Accent3 3" xfId="5283"/>
    <cellStyle name="60% - Accent4" xfId="5328" builtinId="44" customBuiltin="1"/>
    <cellStyle name="60% - Accent4 2" xfId="34"/>
    <cellStyle name="60% - Accent4 2 2" xfId="107"/>
    <cellStyle name="60% - Accent4 2 3" xfId="262"/>
    <cellStyle name="60% - Accent4 3" xfId="5287"/>
    <cellStyle name="60% - Accent5" xfId="5332" builtinId="48" customBuiltin="1"/>
    <cellStyle name="60% - Accent5 2" xfId="35"/>
    <cellStyle name="60% - Accent5 2 2" xfId="111"/>
    <cellStyle name="60% - Accent5 2 3" xfId="263"/>
    <cellStyle name="60% - Accent5 3" xfId="5291"/>
    <cellStyle name="60% - Accent6" xfId="5336" builtinId="52" customBuiltin="1"/>
    <cellStyle name="60% - Accent6 2" xfId="36"/>
    <cellStyle name="60% - Accent6 2 2" xfId="115"/>
    <cellStyle name="60% - Accent6 2 3" xfId="264"/>
    <cellStyle name="60% - Accent6 3" xfId="5295"/>
    <cellStyle name="Accent1" xfId="5313" builtinId="29" customBuiltin="1"/>
    <cellStyle name="Accent1 2" xfId="37"/>
    <cellStyle name="Accent1 2 2" xfId="92"/>
    <cellStyle name="Accent1 2 3" xfId="265"/>
    <cellStyle name="Accent1 3" xfId="5272"/>
    <cellStyle name="Accent2" xfId="5317" builtinId="33" customBuiltin="1"/>
    <cellStyle name="Accent2 2" xfId="38"/>
    <cellStyle name="Accent2 2 2" xfId="96"/>
    <cellStyle name="Accent2 2 3" xfId="266"/>
    <cellStyle name="Accent2 3" xfId="5276"/>
    <cellStyle name="Accent3" xfId="5321" builtinId="37" customBuiltin="1"/>
    <cellStyle name="Accent3 2" xfId="39"/>
    <cellStyle name="Accent3 2 2" xfId="100"/>
    <cellStyle name="Accent3 2 3" xfId="267"/>
    <cellStyle name="Accent3 3" xfId="5280"/>
    <cellStyle name="Accent4" xfId="5325" builtinId="41" customBuiltin="1"/>
    <cellStyle name="Accent4 2" xfId="40"/>
    <cellStyle name="Accent4 2 2" xfId="104"/>
    <cellStyle name="Accent4 2 3" xfId="268"/>
    <cellStyle name="Accent4 3" xfId="5284"/>
    <cellStyle name="Accent5" xfId="5329" builtinId="45" customBuiltin="1"/>
    <cellStyle name="Accent5 2" xfId="41"/>
    <cellStyle name="Accent5 2 2" xfId="108"/>
    <cellStyle name="Accent5 2 3" xfId="269"/>
    <cellStyle name="Accent5 3" xfId="5288"/>
    <cellStyle name="Accent6" xfId="5333" builtinId="49" customBuiltin="1"/>
    <cellStyle name="Accent6 2" xfId="42"/>
    <cellStyle name="Accent6 2 2" xfId="112"/>
    <cellStyle name="Accent6 2 3" xfId="270"/>
    <cellStyle name="Accent6 3" xfId="5292"/>
    <cellStyle name="Bad" xfId="5303" builtinId="27" customBuiltin="1"/>
    <cellStyle name="Bad 2" xfId="43"/>
    <cellStyle name="Bad 2 2" xfId="81"/>
    <cellStyle name="Bad 2 3" xfId="271"/>
    <cellStyle name="Bad 3" xfId="5261"/>
    <cellStyle name="Calculation" xfId="5307" builtinId="22" customBuiltin="1"/>
    <cellStyle name="Calculation 2" xfId="44"/>
    <cellStyle name="Calculation 2 2" xfId="85"/>
    <cellStyle name="Calculation 2 3" xfId="272"/>
    <cellStyle name="Calculation 3" xfId="5265"/>
    <cellStyle name="Check Cell" xfId="5309" builtinId="23" customBuiltin="1"/>
    <cellStyle name="Check Cell 2" xfId="45"/>
    <cellStyle name="Check Cell 2 2" xfId="87"/>
    <cellStyle name="Check Cell 2 3" xfId="273"/>
    <cellStyle name="Check Cell 3" xfId="5267"/>
    <cellStyle name="Comma" xfId="10703" builtinId="3"/>
    <cellStyle name="Comma [0] 10" xfId="7"/>
    <cellStyle name="Comma [0] 2" xfId="12"/>
    <cellStyle name="Comma [0] 2 2" xfId="67"/>
    <cellStyle name="Comma [0] 2 3" xfId="287"/>
    <cellStyle name="Comma [0] 2 4" xfId="60"/>
    <cellStyle name="Comma [0] 3" xfId="74"/>
    <cellStyle name="Comma [0] 3 10" xfId="1141"/>
    <cellStyle name="Comma [0] 3 10 2" xfId="6604"/>
    <cellStyle name="Comma [0] 3 11" xfId="2129"/>
    <cellStyle name="Comma [0] 3 11 2" xfId="7592"/>
    <cellStyle name="Comma [0] 3 12" xfId="2725"/>
    <cellStyle name="Comma [0] 3 12 2" xfId="8188"/>
    <cellStyle name="Comma [0] 3 13" xfId="3335"/>
    <cellStyle name="Comma [0] 3 13 2" xfId="8798"/>
    <cellStyle name="Comma [0] 3 14" xfId="3959"/>
    <cellStyle name="Comma [0] 3 14 2" xfId="9422"/>
    <cellStyle name="Comma [0] 3 15" xfId="4598"/>
    <cellStyle name="Comma [0] 3 15 2" xfId="10061"/>
    <cellStyle name="Comma [0] 3 16" xfId="5616"/>
    <cellStyle name="Comma [0] 3 2" xfId="117"/>
    <cellStyle name="Comma [0] 3 2 10" xfId="4017"/>
    <cellStyle name="Comma [0] 3 2 10 2" xfId="9480"/>
    <cellStyle name="Comma [0] 3 2 11" xfId="4656"/>
    <cellStyle name="Comma [0] 3 2 11 2" xfId="10119"/>
    <cellStyle name="Comma [0] 3 2 12" xfId="5631"/>
    <cellStyle name="Comma [0] 3 2 2" xfId="310"/>
    <cellStyle name="Comma [0] 3 2 2 2" xfId="880"/>
    <cellStyle name="Comma [0] 3 2 2 2 2" xfId="1868"/>
    <cellStyle name="Comma [0] 3 2 2 2 2 2" xfId="7331"/>
    <cellStyle name="Comma [0] 3 2 2 2 3" xfId="6343"/>
    <cellStyle name="Comma [0] 3 2 2 3" xfId="1301"/>
    <cellStyle name="Comma [0] 3 2 2 3 2" xfId="6764"/>
    <cellStyle name="Comma [0] 3 2 2 4" xfId="2449"/>
    <cellStyle name="Comma [0] 3 2 2 4 2" xfId="7912"/>
    <cellStyle name="Comma [0] 3 2 2 5" xfId="3045"/>
    <cellStyle name="Comma [0] 3 2 2 5 2" xfId="8508"/>
    <cellStyle name="Comma [0] 3 2 2 6" xfId="3655"/>
    <cellStyle name="Comma [0] 3 2 2 6 2" xfId="9118"/>
    <cellStyle name="Comma [0] 3 2 2 7" xfId="4279"/>
    <cellStyle name="Comma [0] 3 2 2 7 2" xfId="9742"/>
    <cellStyle name="Comma [0] 3 2 2 8" xfId="4918"/>
    <cellStyle name="Comma [0] 3 2 2 8 2" xfId="10381"/>
    <cellStyle name="Comma [0] 3 2 2 9" xfId="5776"/>
    <cellStyle name="Comma [0] 3 2 3" xfId="456"/>
    <cellStyle name="Comma [0] 3 2 3 2" xfId="1025"/>
    <cellStyle name="Comma [0] 3 2 3 2 2" xfId="2013"/>
    <cellStyle name="Comma [0] 3 2 3 2 2 2" xfId="7476"/>
    <cellStyle name="Comma [0] 3 2 3 2 3" xfId="6488"/>
    <cellStyle name="Comma [0] 3 2 3 3" xfId="1446"/>
    <cellStyle name="Comma [0] 3 2 3 3 2" xfId="6909"/>
    <cellStyle name="Comma [0] 3 2 3 4" xfId="2594"/>
    <cellStyle name="Comma [0] 3 2 3 4 2" xfId="8057"/>
    <cellStyle name="Comma [0] 3 2 3 5" xfId="3190"/>
    <cellStyle name="Comma [0] 3 2 3 5 2" xfId="8653"/>
    <cellStyle name="Comma [0] 3 2 3 6" xfId="3800"/>
    <cellStyle name="Comma [0] 3 2 3 6 2" xfId="9263"/>
    <cellStyle name="Comma [0] 3 2 3 7" xfId="4424"/>
    <cellStyle name="Comma [0] 3 2 3 7 2" xfId="9887"/>
    <cellStyle name="Comma [0] 3 2 3 8" xfId="5063"/>
    <cellStyle name="Comma [0] 3 2 3 8 2" xfId="10526"/>
    <cellStyle name="Comma [0] 3 2 3 9" xfId="5921"/>
    <cellStyle name="Comma [0] 3 2 4" xfId="735"/>
    <cellStyle name="Comma [0] 3 2 4 2" xfId="1723"/>
    <cellStyle name="Comma [0] 3 2 4 2 2" xfId="7186"/>
    <cellStyle name="Comma [0] 3 2 4 3" xfId="2304"/>
    <cellStyle name="Comma [0] 3 2 4 3 2" xfId="7767"/>
    <cellStyle name="Comma [0] 3 2 4 4" xfId="2900"/>
    <cellStyle name="Comma [0] 3 2 4 4 2" xfId="8363"/>
    <cellStyle name="Comma [0] 3 2 4 5" xfId="3510"/>
    <cellStyle name="Comma [0] 3 2 4 5 2" xfId="8973"/>
    <cellStyle name="Comma [0] 3 2 4 6" xfId="4134"/>
    <cellStyle name="Comma [0] 3 2 4 6 2" xfId="9597"/>
    <cellStyle name="Comma [0] 3 2 4 7" xfId="4773"/>
    <cellStyle name="Comma [0] 3 2 4 7 2" xfId="10236"/>
    <cellStyle name="Comma [0] 3 2 4 8" xfId="6198"/>
    <cellStyle name="Comma [0] 3 2 5" xfId="616"/>
    <cellStyle name="Comma [0] 3 2 5 2" xfId="1606"/>
    <cellStyle name="Comma [0] 3 2 5 2 2" xfId="7069"/>
    <cellStyle name="Comma [0] 3 2 5 3" xfId="6081"/>
    <cellStyle name="Comma [0] 3 2 6" xfId="1156"/>
    <cellStyle name="Comma [0] 3 2 6 2" xfId="6619"/>
    <cellStyle name="Comma [0] 3 2 7" xfId="2187"/>
    <cellStyle name="Comma [0] 3 2 7 2" xfId="7650"/>
    <cellStyle name="Comma [0] 3 2 8" xfId="2783"/>
    <cellStyle name="Comma [0] 3 2 8 2" xfId="8246"/>
    <cellStyle name="Comma [0] 3 2 9" xfId="3393"/>
    <cellStyle name="Comma [0] 3 2 9 2" xfId="8856"/>
    <cellStyle name="Comma [0] 3 3" xfId="132"/>
    <cellStyle name="Comma [0] 3 3 10" xfId="4032"/>
    <cellStyle name="Comma [0] 3 3 10 2" xfId="9495"/>
    <cellStyle name="Comma [0] 3 3 11" xfId="4671"/>
    <cellStyle name="Comma [0] 3 3 11 2" xfId="10134"/>
    <cellStyle name="Comma [0] 3 3 12" xfId="5646"/>
    <cellStyle name="Comma [0] 3 3 2" xfId="326"/>
    <cellStyle name="Comma [0] 3 3 2 2" xfId="895"/>
    <cellStyle name="Comma [0] 3 3 2 2 2" xfId="1883"/>
    <cellStyle name="Comma [0] 3 3 2 2 2 2" xfId="7346"/>
    <cellStyle name="Comma [0] 3 3 2 2 3" xfId="6358"/>
    <cellStyle name="Comma [0] 3 3 2 3" xfId="1316"/>
    <cellStyle name="Comma [0] 3 3 2 3 2" xfId="6779"/>
    <cellStyle name="Comma [0] 3 3 2 4" xfId="2464"/>
    <cellStyle name="Comma [0] 3 3 2 4 2" xfId="7927"/>
    <cellStyle name="Comma [0] 3 3 2 5" xfId="3060"/>
    <cellStyle name="Comma [0] 3 3 2 5 2" xfId="8523"/>
    <cellStyle name="Comma [0] 3 3 2 6" xfId="3670"/>
    <cellStyle name="Comma [0] 3 3 2 6 2" xfId="9133"/>
    <cellStyle name="Comma [0] 3 3 2 7" xfId="4294"/>
    <cellStyle name="Comma [0] 3 3 2 7 2" xfId="9757"/>
    <cellStyle name="Comma [0] 3 3 2 8" xfId="4933"/>
    <cellStyle name="Comma [0] 3 3 2 8 2" xfId="10396"/>
    <cellStyle name="Comma [0] 3 3 2 9" xfId="5791"/>
    <cellStyle name="Comma [0] 3 3 3" xfId="471"/>
    <cellStyle name="Comma [0] 3 3 3 2" xfId="1040"/>
    <cellStyle name="Comma [0] 3 3 3 2 2" xfId="2028"/>
    <cellStyle name="Comma [0] 3 3 3 2 2 2" xfId="7491"/>
    <cellStyle name="Comma [0] 3 3 3 2 3" xfId="6503"/>
    <cellStyle name="Comma [0] 3 3 3 3" xfId="1461"/>
    <cellStyle name="Comma [0] 3 3 3 3 2" xfId="6924"/>
    <cellStyle name="Comma [0] 3 3 3 4" xfId="2609"/>
    <cellStyle name="Comma [0] 3 3 3 4 2" xfId="8072"/>
    <cellStyle name="Comma [0] 3 3 3 5" xfId="3205"/>
    <cellStyle name="Comma [0] 3 3 3 5 2" xfId="8668"/>
    <cellStyle name="Comma [0] 3 3 3 6" xfId="3815"/>
    <cellStyle name="Comma [0] 3 3 3 6 2" xfId="9278"/>
    <cellStyle name="Comma [0] 3 3 3 7" xfId="4439"/>
    <cellStyle name="Comma [0] 3 3 3 7 2" xfId="9902"/>
    <cellStyle name="Comma [0] 3 3 3 8" xfId="5078"/>
    <cellStyle name="Comma [0] 3 3 3 8 2" xfId="10541"/>
    <cellStyle name="Comma [0] 3 3 3 9" xfId="5936"/>
    <cellStyle name="Comma [0] 3 3 4" xfId="750"/>
    <cellStyle name="Comma [0] 3 3 4 2" xfId="1738"/>
    <cellStyle name="Comma [0] 3 3 4 2 2" xfId="7201"/>
    <cellStyle name="Comma [0] 3 3 4 3" xfId="2319"/>
    <cellStyle name="Comma [0] 3 3 4 3 2" xfId="7782"/>
    <cellStyle name="Comma [0] 3 3 4 4" xfId="2915"/>
    <cellStyle name="Comma [0] 3 3 4 4 2" xfId="8378"/>
    <cellStyle name="Comma [0] 3 3 4 5" xfId="3525"/>
    <cellStyle name="Comma [0] 3 3 4 5 2" xfId="8988"/>
    <cellStyle name="Comma [0] 3 3 4 6" xfId="4149"/>
    <cellStyle name="Comma [0] 3 3 4 6 2" xfId="9612"/>
    <cellStyle name="Comma [0] 3 3 4 7" xfId="4788"/>
    <cellStyle name="Comma [0] 3 3 4 7 2" xfId="10251"/>
    <cellStyle name="Comma [0] 3 3 4 8" xfId="6213"/>
    <cellStyle name="Comma [0] 3 3 5" xfId="631"/>
    <cellStyle name="Comma [0] 3 3 5 2" xfId="1621"/>
    <cellStyle name="Comma [0] 3 3 5 2 2" xfId="7084"/>
    <cellStyle name="Comma [0] 3 3 5 3" xfId="6096"/>
    <cellStyle name="Comma [0] 3 3 6" xfId="1171"/>
    <cellStyle name="Comma [0] 3 3 6 2" xfId="6634"/>
    <cellStyle name="Comma [0] 3 3 7" xfId="2202"/>
    <cellStyle name="Comma [0] 3 3 7 2" xfId="7665"/>
    <cellStyle name="Comma [0] 3 3 8" xfId="2798"/>
    <cellStyle name="Comma [0] 3 3 8 2" xfId="8261"/>
    <cellStyle name="Comma [0] 3 3 9" xfId="3408"/>
    <cellStyle name="Comma [0] 3 3 9 2" xfId="8871"/>
    <cellStyle name="Comma [0] 3 4" xfId="161"/>
    <cellStyle name="Comma [0] 3 4 10" xfId="4061"/>
    <cellStyle name="Comma [0] 3 4 10 2" xfId="9524"/>
    <cellStyle name="Comma [0] 3 4 11" xfId="4700"/>
    <cellStyle name="Comma [0] 3 4 11 2" xfId="10163"/>
    <cellStyle name="Comma [0] 3 4 12" xfId="5675"/>
    <cellStyle name="Comma [0] 3 4 2" xfId="355"/>
    <cellStyle name="Comma [0] 3 4 2 2" xfId="924"/>
    <cellStyle name="Comma [0] 3 4 2 2 2" xfId="1912"/>
    <cellStyle name="Comma [0] 3 4 2 2 2 2" xfId="7375"/>
    <cellStyle name="Comma [0] 3 4 2 2 3" xfId="6387"/>
    <cellStyle name="Comma [0] 3 4 2 3" xfId="1345"/>
    <cellStyle name="Comma [0] 3 4 2 3 2" xfId="6808"/>
    <cellStyle name="Comma [0] 3 4 2 4" xfId="2493"/>
    <cellStyle name="Comma [0] 3 4 2 4 2" xfId="7956"/>
    <cellStyle name="Comma [0] 3 4 2 5" xfId="3089"/>
    <cellStyle name="Comma [0] 3 4 2 5 2" xfId="8552"/>
    <cellStyle name="Comma [0] 3 4 2 6" xfId="3699"/>
    <cellStyle name="Comma [0] 3 4 2 6 2" xfId="9162"/>
    <cellStyle name="Comma [0] 3 4 2 7" xfId="4323"/>
    <cellStyle name="Comma [0] 3 4 2 7 2" xfId="9786"/>
    <cellStyle name="Comma [0] 3 4 2 8" xfId="4962"/>
    <cellStyle name="Comma [0] 3 4 2 8 2" xfId="10425"/>
    <cellStyle name="Comma [0] 3 4 2 9" xfId="5820"/>
    <cellStyle name="Comma [0] 3 4 3" xfId="500"/>
    <cellStyle name="Comma [0] 3 4 3 2" xfId="1069"/>
    <cellStyle name="Comma [0] 3 4 3 2 2" xfId="2057"/>
    <cellStyle name="Comma [0] 3 4 3 2 2 2" xfId="7520"/>
    <cellStyle name="Comma [0] 3 4 3 2 3" xfId="6532"/>
    <cellStyle name="Comma [0] 3 4 3 3" xfId="1490"/>
    <cellStyle name="Comma [0] 3 4 3 3 2" xfId="6953"/>
    <cellStyle name="Comma [0] 3 4 3 4" xfId="2638"/>
    <cellStyle name="Comma [0] 3 4 3 4 2" xfId="8101"/>
    <cellStyle name="Comma [0] 3 4 3 5" xfId="3234"/>
    <cellStyle name="Comma [0] 3 4 3 5 2" xfId="8697"/>
    <cellStyle name="Comma [0] 3 4 3 6" xfId="3844"/>
    <cellStyle name="Comma [0] 3 4 3 6 2" xfId="9307"/>
    <cellStyle name="Comma [0] 3 4 3 7" xfId="4468"/>
    <cellStyle name="Comma [0] 3 4 3 7 2" xfId="9931"/>
    <cellStyle name="Comma [0] 3 4 3 8" xfId="5107"/>
    <cellStyle name="Comma [0] 3 4 3 8 2" xfId="10570"/>
    <cellStyle name="Comma [0] 3 4 3 9" xfId="5965"/>
    <cellStyle name="Comma [0] 3 4 4" xfId="779"/>
    <cellStyle name="Comma [0] 3 4 4 2" xfId="1767"/>
    <cellStyle name="Comma [0] 3 4 4 2 2" xfId="7230"/>
    <cellStyle name="Comma [0] 3 4 4 3" xfId="2348"/>
    <cellStyle name="Comma [0] 3 4 4 3 2" xfId="7811"/>
    <cellStyle name="Comma [0] 3 4 4 4" xfId="2944"/>
    <cellStyle name="Comma [0] 3 4 4 4 2" xfId="8407"/>
    <cellStyle name="Comma [0] 3 4 4 5" xfId="3554"/>
    <cellStyle name="Comma [0] 3 4 4 5 2" xfId="9017"/>
    <cellStyle name="Comma [0] 3 4 4 6" xfId="4178"/>
    <cellStyle name="Comma [0] 3 4 4 6 2" xfId="9641"/>
    <cellStyle name="Comma [0] 3 4 4 7" xfId="4817"/>
    <cellStyle name="Comma [0] 3 4 4 7 2" xfId="10280"/>
    <cellStyle name="Comma [0] 3 4 4 8" xfId="6242"/>
    <cellStyle name="Comma [0] 3 4 5" xfId="660"/>
    <cellStyle name="Comma [0] 3 4 5 2" xfId="1650"/>
    <cellStyle name="Comma [0] 3 4 5 2 2" xfId="7113"/>
    <cellStyle name="Comma [0] 3 4 5 3" xfId="6125"/>
    <cellStyle name="Comma [0] 3 4 6" xfId="1200"/>
    <cellStyle name="Comma [0] 3 4 6 2" xfId="6663"/>
    <cellStyle name="Comma [0] 3 4 7" xfId="2231"/>
    <cellStyle name="Comma [0] 3 4 7 2" xfId="7694"/>
    <cellStyle name="Comma [0] 3 4 8" xfId="2827"/>
    <cellStyle name="Comma [0] 3 4 8 2" xfId="8290"/>
    <cellStyle name="Comma [0] 3 4 9" xfId="3437"/>
    <cellStyle name="Comma [0] 3 4 9 2" xfId="8900"/>
    <cellStyle name="Comma [0] 3 5" xfId="295"/>
    <cellStyle name="Comma [0] 3 5 10" xfId="4641"/>
    <cellStyle name="Comma [0] 3 5 10 2" xfId="10104"/>
    <cellStyle name="Comma [0] 3 5 11" xfId="5761"/>
    <cellStyle name="Comma [0] 3 5 2" xfId="441"/>
    <cellStyle name="Comma [0] 3 5 2 2" xfId="1010"/>
    <cellStyle name="Comma [0] 3 5 2 2 2" xfId="1998"/>
    <cellStyle name="Comma [0] 3 5 2 2 2 2" xfId="7461"/>
    <cellStyle name="Comma [0] 3 5 2 2 3" xfId="6473"/>
    <cellStyle name="Comma [0] 3 5 2 3" xfId="1431"/>
    <cellStyle name="Comma [0] 3 5 2 3 2" xfId="6894"/>
    <cellStyle name="Comma [0] 3 5 2 4" xfId="2579"/>
    <cellStyle name="Comma [0] 3 5 2 4 2" xfId="8042"/>
    <cellStyle name="Comma [0] 3 5 2 5" xfId="3175"/>
    <cellStyle name="Comma [0] 3 5 2 5 2" xfId="8638"/>
    <cellStyle name="Comma [0] 3 5 2 6" xfId="3785"/>
    <cellStyle name="Comma [0] 3 5 2 6 2" xfId="9248"/>
    <cellStyle name="Comma [0] 3 5 2 7" xfId="4409"/>
    <cellStyle name="Comma [0] 3 5 2 7 2" xfId="9872"/>
    <cellStyle name="Comma [0] 3 5 2 8" xfId="5048"/>
    <cellStyle name="Comma [0] 3 5 2 8 2" xfId="10511"/>
    <cellStyle name="Comma [0] 3 5 2 9" xfId="5906"/>
    <cellStyle name="Comma [0] 3 5 3" xfId="865"/>
    <cellStyle name="Comma [0] 3 5 3 2" xfId="1853"/>
    <cellStyle name="Comma [0] 3 5 3 2 2" xfId="7316"/>
    <cellStyle name="Comma [0] 3 5 3 3" xfId="2434"/>
    <cellStyle name="Comma [0] 3 5 3 3 2" xfId="7897"/>
    <cellStyle name="Comma [0] 3 5 3 4" xfId="3030"/>
    <cellStyle name="Comma [0] 3 5 3 4 2" xfId="8493"/>
    <cellStyle name="Comma [0] 3 5 3 5" xfId="3640"/>
    <cellStyle name="Comma [0] 3 5 3 5 2" xfId="9103"/>
    <cellStyle name="Comma [0] 3 5 3 6" xfId="4264"/>
    <cellStyle name="Comma [0] 3 5 3 6 2" xfId="9727"/>
    <cellStyle name="Comma [0] 3 5 3 7" xfId="4903"/>
    <cellStyle name="Comma [0] 3 5 3 7 2" xfId="10366"/>
    <cellStyle name="Comma [0] 3 5 3 8" xfId="6328"/>
    <cellStyle name="Comma [0] 3 5 4" xfId="601"/>
    <cellStyle name="Comma [0] 3 5 4 2" xfId="1591"/>
    <cellStyle name="Comma [0] 3 5 4 2 2" xfId="7054"/>
    <cellStyle name="Comma [0] 3 5 4 3" xfId="6066"/>
    <cellStyle name="Comma [0] 3 5 5" xfId="1286"/>
    <cellStyle name="Comma [0] 3 5 5 2" xfId="6749"/>
    <cellStyle name="Comma [0] 3 5 6" xfId="2172"/>
    <cellStyle name="Comma [0] 3 5 6 2" xfId="7635"/>
    <cellStyle name="Comma [0] 3 5 7" xfId="2768"/>
    <cellStyle name="Comma [0] 3 5 7 2" xfId="8231"/>
    <cellStyle name="Comma [0] 3 5 8" xfId="3378"/>
    <cellStyle name="Comma [0] 3 5 8 2" xfId="8841"/>
    <cellStyle name="Comma [0] 3 5 9" xfId="4002"/>
    <cellStyle name="Comma [0] 3 5 9 2" xfId="9465"/>
    <cellStyle name="Comma [0] 3 6" xfId="204"/>
    <cellStyle name="Comma [0] 3 6 2" xfId="822"/>
    <cellStyle name="Comma [0] 3 6 2 2" xfId="1810"/>
    <cellStyle name="Comma [0] 3 6 2 2 2" xfId="7273"/>
    <cellStyle name="Comma [0] 3 6 2 3" xfId="6285"/>
    <cellStyle name="Comma [0] 3 6 3" xfId="1243"/>
    <cellStyle name="Comma [0] 3 6 3 2" xfId="6706"/>
    <cellStyle name="Comma [0] 3 6 4" xfId="2391"/>
    <cellStyle name="Comma [0] 3 6 4 2" xfId="7854"/>
    <cellStyle name="Comma [0] 3 6 5" xfId="2987"/>
    <cellStyle name="Comma [0] 3 6 5 2" xfId="8450"/>
    <cellStyle name="Comma [0] 3 6 6" xfId="3597"/>
    <cellStyle name="Comma [0] 3 6 6 2" xfId="9060"/>
    <cellStyle name="Comma [0] 3 6 7" xfId="4221"/>
    <cellStyle name="Comma [0] 3 6 7 2" xfId="9684"/>
    <cellStyle name="Comma [0] 3 6 8" xfId="4860"/>
    <cellStyle name="Comma [0] 3 6 8 2" xfId="10323"/>
    <cellStyle name="Comma [0] 3 6 9" xfId="5718"/>
    <cellStyle name="Comma [0] 3 7" xfId="398"/>
    <cellStyle name="Comma [0] 3 7 2" xfId="967"/>
    <cellStyle name="Comma [0] 3 7 2 2" xfId="1955"/>
    <cellStyle name="Comma [0] 3 7 2 2 2" xfId="7418"/>
    <cellStyle name="Comma [0] 3 7 2 3" xfId="6430"/>
    <cellStyle name="Comma [0] 3 7 3" xfId="1388"/>
    <cellStyle name="Comma [0] 3 7 3 2" xfId="6851"/>
    <cellStyle name="Comma [0] 3 7 4" xfId="2536"/>
    <cellStyle name="Comma [0] 3 7 4 2" xfId="7999"/>
    <cellStyle name="Comma [0] 3 7 5" xfId="3132"/>
    <cellStyle name="Comma [0] 3 7 5 2" xfId="8595"/>
    <cellStyle name="Comma [0] 3 7 6" xfId="3742"/>
    <cellStyle name="Comma [0] 3 7 6 2" xfId="9205"/>
    <cellStyle name="Comma [0] 3 7 7" xfId="4366"/>
    <cellStyle name="Comma [0] 3 7 7 2" xfId="9829"/>
    <cellStyle name="Comma [0] 3 7 8" xfId="5005"/>
    <cellStyle name="Comma [0] 3 7 8 2" xfId="10468"/>
    <cellStyle name="Comma [0] 3 7 9" xfId="5863"/>
    <cellStyle name="Comma [0] 3 8" xfId="719"/>
    <cellStyle name="Comma [0] 3 8 2" xfId="1708"/>
    <cellStyle name="Comma [0] 3 8 2 2" xfId="7171"/>
    <cellStyle name="Comma [0] 3 8 3" xfId="2289"/>
    <cellStyle name="Comma [0] 3 8 3 2" xfId="7752"/>
    <cellStyle name="Comma [0] 3 8 4" xfId="2885"/>
    <cellStyle name="Comma [0] 3 8 4 2" xfId="8348"/>
    <cellStyle name="Comma [0] 3 8 5" xfId="3495"/>
    <cellStyle name="Comma [0] 3 8 5 2" xfId="8958"/>
    <cellStyle name="Comma [0] 3 8 6" xfId="4119"/>
    <cellStyle name="Comma [0] 3 8 6 2" xfId="9582"/>
    <cellStyle name="Comma [0] 3 8 7" xfId="4758"/>
    <cellStyle name="Comma [0] 3 8 7 2" xfId="10221"/>
    <cellStyle name="Comma [0] 3 8 8" xfId="6183"/>
    <cellStyle name="Comma [0] 3 9" xfId="558"/>
    <cellStyle name="Comma [0] 3 9 2" xfId="1548"/>
    <cellStyle name="Comma [0] 3 9 2 2" xfId="7011"/>
    <cellStyle name="Comma [0] 3 9 3" xfId="6023"/>
    <cellStyle name="Comma [0] 4" xfId="66"/>
    <cellStyle name="Comma [0] 4 2" xfId="291"/>
    <cellStyle name="Comma [0] 5" xfId="543"/>
    <cellStyle name="Comma [0] 5 10" xfId="6008"/>
    <cellStyle name="Comma [0] 5 2" xfId="1112"/>
    <cellStyle name="Comma [0] 5 2 2" xfId="2100"/>
    <cellStyle name="Comma [0] 5 2 2 2" xfId="7563"/>
    <cellStyle name="Comma [0] 5 2 3" xfId="2681"/>
    <cellStyle name="Comma [0] 5 2 3 2" xfId="8144"/>
    <cellStyle name="Comma [0] 5 2 4" xfId="3277"/>
    <cellStyle name="Comma [0] 5 2 4 2" xfId="8740"/>
    <cellStyle name="Comma [0] 5 2 5" xfId="3887"/>
    <cellStyle name="Comma [0] 5 2 5 2" xfId="9350"/>
    <cellStyle name="Comma [0] 5 2 6" xfId="4511"/>
    <cellStyle name="Comma [0] 5 2 6 2" xfId="9974"/>
    <cellStyle name="Comma [0] 5 2 7" xfId="5150"/>
    <cellStyle name="Comma [0] 5 2 7 2" xfId="10613"/>
    <cellStyle name="Comma [0] 5 2 8" xfId="6575"/>
    <cellStyle name="Comma [0] 5 3" xfId="703"/>
    <cellStyle name="Comma [0] 5 3 2" xfId="1693"/>
    <cellStyle name="Comma [0] 5 3 2 2" xfId="7156"/>
    <cellStyle name="Comma [0] 5 3 3" xfId="6168"/>
    <cellStyle name="Comma [0] 5 4" xfId="1533"/>
    <cellStyle name="Comma [0] 5 4 2" xfId="6996"/>
    <cellStyle name="Comma [0] 5 5" xfId="2274"/>
    <cellStyle name="Comma [0] 5 5 2" xfId="7737"/>
    <cellStyle name="Comma [0] 5 6" xfId="2870"/>
    <cellStyle name="Comma [0] 5 6 2" xfId="8333"/>
    <cellStyle name="Comma [0] 5 7" xfId="3480"/>
    <cellStyle name="Comma [0] 5 7 2" xfId="8943"/>
    <cellStyle name="Comma [0] 5 8" xfId="4104"/>
    <cellStyle name="Comma [0] 5 8 2" xfId="9567"/>
    <cellStyle name="Comma [0] 5 9" xfId="4743"/>
    <cellStyle name="Comma [0] 5 9 2" xfId="10206"/>
    <cellStyle name="Comma [0] 6" xfId="2710"/>
    <cellStyle name="Comma [0] 6 2" xfId="3306"/>
    <cellStyle name="Comma [0] 6 2 2" xfId="8769"/>
    <cellStyle name="Comma [0] 6 3" xfId="3916"/>
    <cellStyle name="Comma [0] 6 3 2" xfId="9379"/>
    <cellStyle name="Comma [0] 6 4" xfId="4540"/>
    <cellStyle name="Comma [0] 6 4 2" xfId="10003"/>
    <cellStyle name="Comma [0] 6 5" xfId="5179"/>
    <cellStyle name="Comma [0] 6 5 2" xfId="10642"/>
    <cellStyle name="Comma [0] 6 6" xfId="8173"/>
    <cellStyle name="Comma [0] 7" xfId="4583"/>
    <cellStyle name="Comma [0] 7 2" xfId="5222"/>
    <cellStyle name="Comma [0] 7 2 2" xfId="10685"/>
    <cellStyle name="Comma [0] 7 3" xfId="10046"/>
    <cellStyle name="Comma [0] 8" xfId="17"/>
    <cellStyle name="Comma [0] 9" xfId="5239"/>
    <cellStyle name="Comma 10" xfId="5238"/>
    <cellStyle name="Comma 11" xfId="8"/>
    <cellStyle name="Comma 12" xfId="10"/>
    <cellStyle name="Comma 13" xfId="5241"/>
    <cellStyle name="Comma 14" xfId="5249"/>
    <cellStyle name="Comma 15" xfId="5253"/>
    <cellStyle name="Comma 16" xfId="5246"/>
    <cellStyle name="Comma 17" xfId="5245"/>
    <cellStyle name="Comma 18" xfId="5254"/>
    <cellStyle name="Comma 19" xfId="5251"/>
    <cellStyle name="Comma 2" xfId="11"/>
    <cellStyle name="Comma 2 2" xfId="68"/>
    <cellStyle name="Comma 2 3" xfId="288"/>
    <cellStyle name="Comma 2 4" xfId="61"/>
    <cellStyle name="Comma 20" xfId="5248"/>
    <cellStyle name="Comma 21" xfId="5252"/>
    <cellStyle name="Comma 22" xfId="5242"/>
    <cellStyle name="Comma 23" xfId="5247"/>
    <cellStyle name="Comma 24" xfId="5250"/>
    <cellStyle name="Comma 25" xfId="5240"/>
    <cellStyle name="Comma 26" xfId="5244"/>
    <cellStyle name="Comma 27" xfId="5243"/>
    <cellStyle name="Comma 28" xfId="6"/>
    <cellStyle name="Comma 29" xfId="5580"/>
    <cellStyle name="Comma 3" xfId="14"/>
    <cellStyle name="Comma 3 2" xfId="69"/>
    <cellStyle name="Comma 3 3" xfId="289"/>
    <cellStyle name="Comma 3 4" xfId="62"/>
    <cellStyle name="Comma 30" xfId="5607"/>
    <cellStyle name="Comma 31" xfId="5598"/>
    <cellStyle name="Comma 32" xfId="5600"/>
    <cellStyle name="Comma 33" xfId="5606"/>
    <cellStyle name="Comma 34" xfId="5603"/>
    <cellStyle name="Comma 35" xfId="5339"/>
    <cellStyle name="Comma 36" xfId="5596"/>
    <cellStyle name="Comma 37" xfId="5597"/>
    <cellStyle name="Comma 38" xfId="5601"/>
    <cellStyle name="Comma 39" xfId="5605"/>
    <cellStyle name="Comma 4" xfId="15"/>
    <cellStyle name="Comma 4 2" xfId="246"/>
    <cellStyle name="Comma 40" xfId="5599"/>
    <cellStyle name="Comma 41" xfId="5604"/>
    <cellStyle name="Comma 42" xfId="5602"/>
    <cellStyle name="Comma 43" xfId="5608"/>
    <cellStyle name="Comma 44" xfId="5609"/>
    <cellStyle name="Comma 5" xfId="717"/>
    <cellStyle name="Comma 6" xfId="720"/>
    <cellStyle name="Comma 7" xfId="16"/>
    <cellStyle name="Comma 8" xfId="5236"/>
    <cellStyle name="Comma 9" xfId="5237"/>
    <cellStyle name="Currency 2" xfId="9"/>
    <cellStyle name="Currency 3" xfId="10701"/>
    <cellStyle name="Explanatory Text" xfId="5311" builtinId="53" customBuiltin="1"/>
    <cellStyle name="Explanatory Text 2" xfId="46"/>
    <cellStyle name="Explanatory Text 2 2" xfId="90"/>
    <cellStyle name="Explanatory Text 2 3" xfId="274"/>
    <cellStyle name="Explanatory Text 3" xfId="5270"/>
    <cellStyle name="Good" xfId="5302" builtinId="26" customBuiltin="1"/>
    <cellStyle name="Good 2" xfId="47"/>
    <cellStyle name="Good 2 2" xfId="80"/>
    <cellStyle name="Good 2 3" xfId="275"/>
    <cellStyle name="Good 3" xfId="5260"/>
    <cellStyle name="Heading 1" xfId="5298" builtinId="16" customBuiltin="1"/>
    <cellStyle name="Heading 1 2" xfId="48"/>
    <cellStyle name="Heading 1 2 2" xfId="76"/>
    <cellStyle name="Heading 1 2 3" xfId="276"/>
    <cellStyle name="Heading 1 3" xfId="5256"/>
    <cellStyle name="Heading 2" xfId="5299" builtinId="17" customBuiltin="1"/>
    <cellStyle name="Heading 2 2" xfId="49"/>
    <cellStyle name="Heading 2 2 2" xfId="77"/>
    <cellStyle name="Heading 2 2 3" xfId="277"/>
    <cellStyle name="Heading 2 3" xfId="5257"/>
    <cellStyle name="Heading 3" xfId="5300" builtinId="18" customBuiltin="1"/>
    <cellStyle name="Heading 3 2" xfId="50"/>
    <cellStyle name="Heading 3 2 2" xfId="78"/>
    <cellStyle name="Heading 3 2 3" xfId="278"/>
    <cellStyle name="Heading 3 3" xfId="5258"/>
    <cellStyle name="Heading 4" xfId="5301" builtinId="19" customBuiltin="1"/>
    <cellStyle name="Heading 4 2" xfId="51"/>
    <cellStyle name="Heading 4 2 2" xfId="79"/>
    <cellStyle name="Heading 4 2 3" xfId="279"/>
    <cellStyle name="Heading 4 3" xfId="5259"/>
    <cellStyle name="Input" xfId="5305" builtinId="20" customBuiltin="1"/>
    <cellStyle name="Input 2" xfId="52"/>
    <cellStyle name="Input 2 2" xfId="83"/>
    <cellStyle name="Input 2 3" xfId="280"/>
    <cellStyle name="Input 3" xfId="5263"/>
    <cellStyle name="Linked Cell" xfId="5308" builtinId="24" customBuiltin="1"/>
    <cellStyle name="Linked Cell 2" xfId="53"/>
    <cellStyle name="Linked Cell 2 2" xfId="86"/>
    <cellStyle name="Linked Cell 2 3" xfId="281"/>
    <cellStyle name="Linked Cell 3" xfId="5266"/>
    <cellStyle name="Neutral" xfId="5304" builtinId="28" customBuiltin="1"/>
    <cellStyle name="Neutral 2" xfId="54"/>
    <cellStyle name="Neutral 2 2" xfId="82"/>
    <cellStyle name="Neutral 2 3" xfId="282"/>
    <cellStyle name="Neutral 3" xfId="5262"/>
    <cellStyle name="Normal" xfId="0" builtinId="0"/>
    <cellStyle name="Normal 10" xfId="4582"/>
    <cellStyle name="Normal 10 2" xfId="5221"/>
    <cellStyle name="Normal 10 2 2" xfId="10684"/>
    <cellStyle name="Normal 10 3" xfId="5374"/>
    <cellStyle name="Normal 10 4" xfId="10045"/>
    <cellStyle name="Normal 11" xfId="5255"/>
    <cellStyle name="Normal 11 2" xfId="5375"/>
    <cellStyle name="Normal 12" xfId="5376"/>
    <cellStyle name="Normal 12 2" xfId="5614"/>
    <cellStyle name="Normal 13" xfId="5390"/>
    <cellStyle name="Normal 14" xfId="5391"/>
    <cellStyle name="Normal 15" xfId="5405"/>
    <cellStyle name="Normal 16" xfId="5406"/>
    <cellStyle name="Normal 17" xfId="5407"/>
    <cellStyle name="Normal 18" xfId="5421"/>
    <cellStyle name="Normal 19" xfId="5422"/>
    <cellStyle name="Normal 2" xfId="1"/>
    <cellStyle name="Normal 2 10" xfId="1140"/>
    <cellStyle name="Normal 2 10 2" xfId="6603"/>
    <cellStyle name="Normal 2 11" xfId="2128"/>
    <cellStyle name="Normal 2 11 2" xfId="7591"/>
    <cellStyle name="Normal 2 12" xfId="2724"/>
    <cellStyle name="Normal 2 12 2" xfId="8187"/>
    <cellStyle name="Normal 2 13" xfId="3334"/>
    <cellStyle name="Normal 2 13 2" xfId="8797"/>
    <cellStyle name="Normal 2 14" xfId="3958"/>
    <cellStyle name="Normal 2 14 2" xfId="9421"/>
    <cellStyle name="Normal 2 15" xfId="4597"/>
    <cellStyle name="Normal 2 15 2" xfId="10060"/>
    <cellStyle name="Normal 2 16" xfId="73"/>
    <cellStyle name="Normal 2 16 2" xfId="5615"/>
    <cellStyle name="Normal 2 17" xfId="5337"/>
    <cellStyle name="Normal 2 18" xfId="5612"/>
    <cellStyle name="Normal 2 2" xfId="116"/>
    <cellStyle name="Normal 2 2 10" xfId="4016"/>
    <cellStyle name="Normal 2 2 10 2" xfId="9479"/>
    <cellStyle name="Normal 2 2 11" xfId="4655"/>
    <cellStyle name="Normal 2 2 11 2" xfId="10118"/>
    <cellStyle name="Normal 2 2 12" xfId="5340"/>
    <cellStyle name="Normal 2 2 13" xfId="5630"/>
    <cellStyle name="Normal 2 2 14" xfId="5296"/>
    <cellStyle name="Normal 2 2 15" xfId="10702"/>
    <cellStyle name="Normal 2 2 2" xfId="309"/>
    <cellStyle name="Normal 2 2 2 2" xfId="879"/>
    <cellStyle name="Normal 2 2 2 2 2" xfId="1867"/>
    <cellStyle name="Normal 2 2 2 2 2 2" xfId="7330"/>
    <cellStyle name="Normal 2 2 2 2 3" xfId="6342"/>
    <cellStyle name="Normal 2 2 2 3" xfId="1300"/>
    <cellStyle name="Normal 2 2 2 3 2" xfId="6763"/>
    <cellStyle name="Normal 2 2 2 4" xfId="2448"/>
    <cellStyle name="Normal 2 2 2 4 2" xfId="7911"/>
    <cellStyle name="Normal 2 2 2 5" xfId="3044"/>
    <cellStyle name="Normal 2 2 2 5 2" xfId="8507"/>
    <cellStyle name="Normal 2 2 2 6" xfId="3654"/>
    <cellStyle name="Normal 2 2 2 6 2" xfId="9117"/>
    <cellStyle name="Normal 2 2 2 7" xfId="4278"/>
    <cellStyle name="Normal 2 2 2 7 2" xfId="9741"/>
    <cellStyle name="Normal 2 2 2 8" xfId="4917"/>
    <cellStyle name="Normal 2 2 2 8 2" xfId="10380"/>
    <cellStyle name="Normal 2 2 2 9" xfId="5775"/>
    <cellStyle name="Normal 2 2 3" xfId="455"/>
    <cellStyle name="Normal 2 2 3 2" xfId="1024"/>
    <cellStyle name="Normal 2 2 3 2 2" xfId="2012"/>
    <cellStyle name="Normal 2 2 3 2 2 2" xfId="7475"/>
    <cellStyle name="Normal 2 2 3 2 3" xfId="6487"/>
    <cellStyle name="Normal 2 2 3 3" xfId="1445"/>
    <cellStyle name="Normal 2 2 3 3 2" xfId="6908"/>
    <cellStyle name="Normal 2 2 3 4" xfId="2593"/>
    <cellStyle name="Normal 2 2 3 4 2" xfId="8056"/>
    <cellStyle name="Normal 2 2 3 5" xfId="3189"/>
    <cellStyle name="Normal 2 2 3 5 2" xfId="8652"/>
    <cellStyle name="Normal 2 2 3 6" xfId="3799"/>
    <cellStyle name="Normal 2 2 3 6 2" xfId="9262"/>
    <cellStyle name="Normal 2 2 3 7" xfId="4423"/>
    <cellStyle name="Normal 2 2 3 7 2" xfId="9886"/>
    <cellStyle name="Normal 2 2 3 8" xfId="5062"/>
    <cellStyle name="Normal 2 2 3 8 2" xfId="10525"/>
    <cellStyle name="Normal 2 2 3 9" xfId="5920"/>
    <cellStyle name="Normal 2 2 4" xfId="734"/>
    <cellStyle name="Normal 2 2 4 2" xfId="1722"/>
    <cellStyle name="Normal 2 2 4 2 2" xfId="7185"/>
    <cellStyle name="Normal 2 2 4 3" xfId="2303"/>
    <cellStyle name="Normal 2 2 4 3 2" xfId="7766"/>
    <cellStyle name="Normal 2 2 4 4" xfId="2899"/>
    <cellStyle name="Normal 2 2 4 4 2" xfId="8362"/>
    <cellStyle name="Normal 2 2 4 5" xfId="3509"/>
    <cellStyle name="Normal 2 2 4 5 2" xfId="8972"/>
    <cellStyle name="Normal 2 2 4 6" xfId="4133"/>
    <cellStyle name="Normal 2 2 4 6 2" xfId="9596"/>
    <cellStyle name="Normal 2 2 4 7" xfId="4772"/>
    <cellStyle name="Normal 2 2 4 7 2" xfId="10235"/>
    <cellStyle name="Normal 2 2 4 8" xfId="6197"/>
    <cellStyle name="Normal 2 2 5" xfId="615"/>
    <cellStyle name="Normal 2 2 5 2" xfId="1605"/>
    <cellStyle name="Normal 2 2 5 2 2" xfId="7068"/>
    <cellStyle name="Normal 2 2 5 3" xfId="6080"/>
    <cellStyle name="Normal 2 2 6" xfId="1155"/>
    <cellStyle name="Normal 2 2 6 2" xfId="6618"/>
    <cellStyle name="Normal 2 2 7" xfId="2186"/>
    <cellStyle name="Normal 2 2 7 2" xfId="7649"/>
    <cellStyle name="Normal 2 2 8" xfId="2782"/>
    <cellStyle name="Normal 2 2 8 2" xfId="8245"/>
    <cellStyle name="Normal 2 2 9" xfId="3392"/>
    <cellStyle name="Normal 2 2 9 2" xfId="8855"/>
    <cellStyle name="Normal 2 3" xfId="131"/>
    <cellStyle name="Normal 2 3 10" xfId="4031"/>
    <cellStyle name="Normal 2 3 10 2" xfId="9494"/>
    <cellStyle name="Normal 2 3 11" xfId="4670"/>
    <cellStyle name="Normal 2 3 11 2" xfId="10133"/>
    <cellStyle name="Normal 2 3 12" xfId="5645"/>
    <cellStyle name="Normal 2 3 2" xfId="325"/>
    <cellStyle name="Normal 2 3 2 2" xfId="894"/>
    <cellStyle name="Normal 2 3 2 2 2" xfId="1882"/>
    <cellStyle name="Normal 2 3 2 2 2 2" xfId="7345"/>
    <cellStyle name="Normal 2 3 2 2 3" xfId="6357"/>
    <cellStyle name="Normal 2 3 2 3" xfId="1315"/>
    <cellStyle name="Normal 2 3 2 3 2" xfId="6778"/>
    <cellStyle name="Normal 2 3 2 4" xfId="2463"/>
    <cellStyle name="Normal 2 3 2 4 2" xfId="7926"/>
    <cellStyle name="Normal 2 3 2 5" xfId="3059"/>
    <cellStyle name="Normal 2 3 2 5 2" xfId="8522"/>
    <cellStyle name="Normal 2 3 2 6" xfId="3669"/>
    <cellStyle name="Normal 2 3 2 6 2" xfId="9132"/>
    <cellStyle name="Normal 2 3 2 7" xfId="4293"/>
    <cellStyle name="Normal 2 3 2 7 2" xfId="9756"/>
    <cellStyle name="Normal 2 3 2 8" xfId="4932"/>
    <cellStyle name="Normal 2 3 2 8 2" xfId="10395"/>
    <cellStyle name="Normal 2 3 2 9" xfId="5790"/>
    <cellStyle name="Normal 2 3 3" xfId="470"/>
    <cellStyle name="Normal 2 3 3 2" xfId="1039"/>
    <cellStyle name="Normal 2 3 3 2 2" xfId="2027"/>
    <cellStyle name="Normal 2 3 3 2 2 2" xfId="7490"/>
    <cellStyle name="Normal 2 3 3 2 3" xfId="6502"/>
    <cellStyle name="Normal 2 3 3 3" xfId="1460"/>
    <cellStyle name="Normal 2 3 3 3 2" xfId="6923"/>
    <cellStyle name="Normal 2 3 3 4" xfId="2608"/>
    <cellStyle name="Normal 2 3 3 4 2" xfId="8071"/>
    <cellStyle name="Normal 2 3 3 5" xfId="3204"/>
    <cellStyle name="Normal 2 3 3 5 2" xfId="8667"/>
    <cellStyle name="Normal 2 3 3 6" xfId="3814"/>
    <cellStyle name="Normal 2 3 3 6 2" xfId="9277"/>
    <cellStyle name="Normal 2 3 3 7" xfId="4438"/>
    <cellStyle name="Normal 2 3 3 7 2" xfId="9901"/>
    <cellStyle name="Normal 2 3 3 8" xfId="5077"/>
    <cellStyle name="Normal 2 3 3 8 2" xfId="10540"/>
    <cellStyle name="Normal 2 3 3 9" xfId="5935"/>
    <cellStyle name="Normal 2 3 4" xfId="749"/>
    <cellStyle name="Normal 2 3 4 2" xfId="1737"/>
    <cellStyle name="Normal 2 3 4 2 2" xfId="7200"/>
    <cellStyle name="Normal 2 3 4 3" xfId="2318"/>
    <cellStyle name="Normal 2 3 4 3 2" xfId="7781"/>
    <cellStyle name="Normal 2 3 4 4" xfId="2914"/>
    <cellStyle name="Normal 2 3 4 4 2" xfId="8377"/>
    <cellStyle name="Normal 2 3 4 5" xfId="3524"/>
    <cellStyle name="Normal 2 3 4 5 2" xfId="8987"/>
    <cellStyle name="Normal 2 3 4 6" xfId="4148"/>
    <cellStyle name="Normal 2 3 4 6 2" xfId="9611"/>
    <cellStyle name="Normal 2 3 4 7" xfId="4787"/>
    <cellStyle name="Normal 2 3 4 7 2" xfId="10250"/>
    <cellStyle name="Normal 2 3 4 8" xfId="6212"/>
    <cellStyle name="Normal 2 3 5" xfId="630"/>
    <cellStyle name="Normal 2 3 5 2" xfId="1620"/>
    <cellStyle name="Normal 2 3 5 2 2" xfId="7083"/>
    <cellStyle name="Normal 2 3 5 3" xfId="6095"/>
    <cellStyle name="Normal 2 3 6" xfId="1170"/>
    <cellStyle name="Normal 2 3 6 2" xfId="6633"/>
    <cellStyle name="Normal 2 3 7" xfId="2201"/>
    <cellStyle name="Normal 2 3 7 2" xfId="7664"/>
    <cellStyle name="Normal 2 3 8" xfId="2797"/>
    <cellStyle name="Normal 2 3 8 2" xfId="8260"/>
    <cellStyle name="Normal 2 3 9" xfId="3407"/>
    <cellStyle name="Normal 2 3 9 2" xfId="8870"/>
    <cellStyle name="Normal 2 4" xfId="160"/>
    <cellStyle name="Normal 2 4 10" xfId="4060"/>
    <cellStyle name="Normal 2 4 10 2" xfId="9523"/>
    <cellStyle name="Normal 2 4 11" xfId="4699"/>
    <cellStyle name="Normal 2 4 11 2" xfId="10162"/>
    <cellStyle name="Normal 2 4 12" xfId="5674"/>
    <cellStyle name="Normal 2 4 2" xfId="354"/>
    <cellStyle name="Normal 2 4 2 2" xfId="923"/>
    <cellStyle name="Normal 2 4 2 2 2" xfId="1911"/>
    <cellStyle name="Normal 2 4 2 2 2 2" xfId="7374"/>
    <cellStyle name="Normal 2 4 2 2 3" xfId="6386"/>
    <cellStyle name="Normal 2 4 2 3" xfId="1344"/>
    <cellStyle name="Normal 2 4 2 3 2" xfId="6807"/>
    <cellStyle name="Normal 2 4 2 4" xfId="2492"/>
    <cellStyle name="Normal 2 4 2 4 2" xfId="7955"/>
    <cellStyle name="Normal 2 4 2 5" xfId="3088"/>
    <cellStyle name="Normal 2 4 2 5 2" xfId="8551"/>
    <cellStyle name="Normal 2 4 2 6" xfId="3698"/>
    <cellStyle name="Normal 2 4 2 6 2" xfId="9161"/>
    <cellStyle name="Normal 2 4 2 7" xfId="4322"/>
    <cellStyle name="Normal 2 4 2 7 2" xfId="9785"/>
    <cellStyle name="Normal 2 4 2 8" xfId="4961"/>
    <cellStyle name="Normal 2 4 2 8 2" xfId="10424"/>
    <cellStyle name="Normal 2 4 2 9" xfId="5819"/>
    <cellStyle name="Normal 2 4 3" xfId="499"/>
    <cellStyle name="Normal 2 4 3 2" xfId="1068"/>
    <cellStyle name="Normal 2 4 3 2 2" xfId="2056"/>
    <cellStyle name="Normal 2 4 3 2 2 2" xfId="7519"/>
    <cellStyle name="Normal 2 4 3 2 3" xfId="6531"/>
    <cellStyle name="Normal 2 4 3 3" xfId="1489"/>
    <cellStyle name="Normal 2 4 3 3 2" xfId="6952"/>
    <cellStyle name="Normal 2 4 3 4" xfId="2637"/>
    <cellStyle name="Normal 2 4 3 4 2" xfId="8100"/>
    <cellStyle name="Normal 2 4 3 5" xfId="3233"/>
    <cellStyle name="Normal 2 4 3 5 2" xfId="8696"/>
    <cellStyle name="Normal 2 4 3 6" xfId="3843"/>
    <cellStyle name="Normal 2 4 3 6 2" xfId="9306"/>
    <cellStyle name="Normal 2 4 3 7" xfId="4467"/>
    <cellStyle name="Normal 2 4 3 7 2" xfId="9930"/>
    <cellStyle name="Normal 2 4 3 8" xfId="5106"/>
    <cellStyle name="Normal 2 4 3 8 2" xfId="10569"/>
    <cellStyle name="Normal 2 4 3 9" xfId="5964"/>
    <cellStyle name="Normal 2 4 4" xfId="778"/>
    <cellStyle name="Normal 2 4 4 2" xfId="1766"/>
    <cellStyle name="Normal 2 4 4 2 2" xfId="7229"/>
    <cellStyle name="Normal 2 4 4 3" xfId="2347"/>
    <cellStyle name="Normal 2 4 4 3 2" xfId="7810"/>
    <cellStyle name="Normal 2 4 4 4" xfId="2943"/>
    <cellStyle name="Normal 2 4 4 4 2" xfId="8406"/>
    <cellStyle name="Normal 2 4 4 5" xfId="3553"/>
    <cellStyle name="Normal 2 4 4 5 2" xfId="9016"/>
    <cellStyle name="Normal 2 4 4 6" xfId="4177"/>
    <cellStyle name="Normal 2 4 4 6 2" xfId="9640"/>
    <cellStyle name="Normal 2 4 4 7" xfId="4816"/>
    <cellStyle name="Normal 2 4 4 7 2" xfId="10279"/>
    <cellStyle name="Normal 2 4 4 8" xfId="6241"/>
    <cellStyle name="Normal 2 4 5" xfId="659"/>
    <cellStyle name="Normal 2 4 5 2" xfId="1649"/>
    <cellStyle name="Normal 2 4 5 2 2" xfId="7112"/>
    <cellStyle name="Normal 2 4 5 3" xfId="6124"/>
    <cellStyle name="Normal 2 4 6" xfId="1199"/>
    <cellStyle name="Normal 2 4 6 2" xfId="6662"/>
    <cellStyle name="Normal 2 4 7" xfId="2230"/>
    <cellStyle name="Normal 2 4 7 2" xfId="7693"/>
    <cellStyle name="Normal 2 4 8" xfId="2826"/>
    <cellStyle name="Normal 2 4 8 2" xfId="8289"/>
    <cellStyle name="Normal 2 4 9" xfId="3436"/>
    <cellStyle name="Normal 2 4 9 2" xfId="8899"/>
    <cellStyle name="Normal 2 5" xfId="294"/>
    <cellStyle name="Normal 2 5 10" xfId="4640"/>
    <cellStyle name="Normal 2 5 10 2" xfId="10103"/>
    <cellStyle name="Normal 2 5 11" xfId="5760"/>
    <cellStyle name="Normal 2 5 2" xfId="440"/>
    <cellStyle name="Normal 2 5 2 2" xfId="1009"/>
    <cellStyle name="Normal 2 5 2 2 2" xfId="1997"/>
    <cellStyle name="Normal 2 5 2 2 2 2" xfId="7460"/>
    <cellStyle name="Normal 2 5 2 2 3" xfId="6472"/>
    <cellStyle name="Normal 2 5 2 3" xfId="1430"/>
    <cellStyle name="Normal 2 5 2 3 2" xfId="6893"/>
    <cellStyle name="Normal 2 5 2 4" xfId="2578"/>
    <cellStyle name="Normal 2 5 2 4 2" xfId="8041"/>
    <cellStyle name="Normal 2 5 2 5" xfId="3174"/>
    <cellStyle name="Normal 2 5 2 5 2" xfId="8637"/>
    <cellStyle name="Normal 2 5 2 6" xfId="3784"/>
    <cellStyle name="Normal 2 5 2 6 2" xfId="9247"/>
    <cellStyle name="Normal 2 5 2 7" xfId="4408"/>
    <cellStyle name="Normal 2 5 2 7 2" xfId="9871"/>
    <cellStyle name="Normal 2 5 2 8" xfId="5047"/>
    <cellStyle name="Normal 2 5 2 8 2" xfId="10510"/>
    <cellStyle name="Normal 2 5 2 9" xfId="5905"/>
    <cellStyle name="Normal 2 5 3" xfId="864"/>
    <cellStyle name="Normal 2 5 3 2" xfId="1852"/>
    <cellStyle name="Normal 2 5 3 2 2" xfId="7315"/>
    <cellStyle name="Normal 2 5 3 3" xfId="2433"/>
    <cellStyle name="Normal 2 5 3 3 2" xfId="7896"/>
    <cellStyle name="Normal 2 5 3 4" xfId="3029"/>
    <cellStyle name="Normal 2 5 3 4 2" xfId="8492"/>
    <cellStyle name="Normal 2 5 3 5" xfId="3639"/>
    <cellStyle name="Normal 2 5 3 5 2" xfId="9102"/>
    <cellStyle name="Normal 2 5 3 6" xfId="4263"/>
    <cellStyle name="Normal 2 5 3 6 2" xfId="9726"/>
    <cellStyle name="Normal 2 5 3 7" xfId="4902"/>
    <cellStyle name="Normal 2 5 3 7 2" xfId="10365"/>
    <cellStyle name="Normal 2 5 3 8" xfId="6327"/>
    <cellStyle name="Normal 2 5 4" xfId="600"/>
    <cellStyle name="Normal 2 5 4 2" xfId="1590"/>
    <cellStyle name="Normal 2 5 4 2 2" xfId="7053"/>
    <cellStyle name="Normal 2 5 4 3" xfId="6065"/>
    <cellStyle name="Normal 2 5 5" xfId="1285"/>
    <cellStyle name="Normal 2 5 5 2" xfId="6748"/>
    <cellStyle name="Normal 2 5 6" xfId="2171"/>
    <cellStyle name="Normal 2 5 6 2" xfId="7634"/>
    <cellStyle name="Normal 2 5 7" xfId="2767"/>
    <cellStyle name="Normal 2 5 7 2" xfId="8230"/>
    <cellStyle name="Normal 2 5 8" xfId="3377"/>
    <cellStyle name="Normal 2 5 8 2" xfId="8840"/>
    <cellStyle name="Normal 2 5 9" xfId="4001"/>
    <cellStyle name="Normal 2 5 9 2" xfId="9464"/>
    <cellStyle name="Normal 2 6" xfId="203"/>
    <cellStyle name="Normal 2 6 2" xfId="821"/>
    <cellStyle name="Normal 2 6 2 2" xfId="1809"/>
    <cellStyle name="Normal 2 6 2 2 2" xfId="7272"/>
    <cellStyle name="Normal 2 6 2 3" xfId="6284"/>
    <cellStyle name="Normal 2 6 3" xfId="1242"/>
    <cellStyle name="Normal 2 6 3 2" xfId="6705"/>
    <cellStyle name="Normal 2 6 4" xfId="2390"/>
    <cellStyle name="Normal 2 6 4 2" xfId="7853"/>
    <cellStyle name="Normal 2 6 5" xfId="2986"/>
    <cellStyle name="Normal 2 6 5 2" xfId="8449"/>
    <cellStyle name="Normal 2 6 6" xfId="3596"/>
    <cellStyle name="Normal 2 6 6 2" xfId="9059"/>
    <cellStyle name="Normal 2 6 7" xfId="4220"/>
    <cellStyle name="Normal 2 6 7 2" xfId="9683"/>
    <cellStyle name="Normal 2 6 8" xfId="4859"/>
    <cellStyle name="Normal 2 6 8 2" xfId="10322"/>
    <cellStyle name="Normal 2 6 9" xfId="5717"/>
    <cellStyle name="Normal 2 7" xfId="397"/>
    <cellStyle name="Normal 2 7 2" xfId="966"/>
    <cellStyle name="Normal 2 7 2 2" xfId="1954"/>
    <cellStyle name="Normal 2 7 2 2 2" xfId="7417"/>
    <cellStyle name="Normal 2 7 2 3" xfId="6429"/>
    <cellStyle name="Normal 2 7 3" xfId="1387"/>
    <cellStyle name="Normal 2 7 3 2" xfId="6850"/>
    <cellStyle name="Normal 2 7 4" xfId="2535"/>
    <cellStyle name="Normal 2 7 4 2" xfId="7998"/>
    <cellStyle name="Normal 2 7 5" xfId="3131"/>
    <cellStyle name="Normal 2 7 5 2" xfId="8594"/>
    <cellStyle name="Normal 2 7 6" xfId="3741"/>
    <cellStyle name="Normal 2 7 6 2" xfId="9204"/>
    <cellStyle name="Normal 2 7 7" xfId="4365"/>
    <cellStyle name="Normal 2 7 7 2" xfId="9828"/>
    <cellStyle name="Normal 2 7 8" xfId="5004"/>
    <cellStyle name="Normal 2 7 8 2" xfId="10467"/>
    <cellStyle name="Normal 2 7 9" xfId="5862"/>
    <cellStyle name="Normal 2 8" xfId="718"/>
    <cellStyle name="Normal 2 8 2" xfId="1707"/>
    <cellStyle name="Normal 2 8 2 2" xfId="7170"/>
    <cellStyle name="Normal 2 8 3" xfId="2288"/>
    <cellStyle name="Normal 2 8 3 2" xfId="7751"/>
    <cellStyle name="Normal 2 8 4" xfId="2884"/>
    <cellStyle name="Normal 2 8 4 2" xfId="8347"/>
    <cellStyle name="Normal 2 8 5" xfId="3494"/>
    <cellStyle name="Normal 2 8 5 2" xfId="8957"/>
    <cellStyle name="Normal 2 8 6" xfId="4118"/>
    <cellStyle name="Normal 2 8 6 2" xfId="9581"/>
    <cellStyle name="Normal 2 8 7" xfId="4757"/>
    <cellStyle name="Normal 2 8 7 2" xfId="10220"/>
    <cellStyle name="Normal 2 8 8" xfId="6182"/>
    <cellStyle name="Normal 2 9" xfId="557"/>
    <cellStyle name="Normal 2 9 2" xfId="1547"/>
    <cellStyle name="Normal 2 9 2 2" xfId="7010"/>
    <cellStyle name="Normal 2 9 3" xfId="6022"/>
    <cellStyle name="Normal 20" xfId="5423"/>
    <cellStyle name="Normal 21" xfId="5437"/>
    <cellStyle name="Normal 22" xfId="5438"/>
    <cellStyle name="Normal 23" xfId="5452"/>
    <cellStyle name="Normal 24" xfId="5453"/>
    <cellStyle name="Normal 25" xfId="5454"/>
    <cellStyle name="Normal 26" xfId="5455"/>
    <cellStyle name="Normal 27" xfId="5456"/>
    <cellStyle name="Normal 28" xfId="5470"/>
    <cellStyle name="Normal 29" xfId="5471"/>
    <cellStyle name="Normal 3" xfId="4"/>
    <cellStyle name="Normal 3 10" xfId="2739"/>
    <cellStyle name="Normal 3 10 2" xfId="8202"/>
    <cellStyle name="Normal 3 11" xfId="3349"/>
    <cellStyle name="Normal 3 11 2" xfId="8812"/>
    <cellStyle name="Normal 3 12" xfId="3973"/>
    <cellStyle name="Normal 3 12 2" xfId="9436"/>
    <cellStyle name="Normal 3 13" xfId="4612"/>
    <cellStyle name="Normal 3 13 2" xfId="10075"/>
    <cellStyle name="Normal 3 14" xfId="146"/>
    <cellStyle name="Normal 3 14 2" xfId="5660"/>
    <cellStyle name="Normal 3 15" xfId="5595"/>
    <cellStyle name="Normal 3 2" xfId="175"/>
    <cellStyle name="Normal 3 2 10" xfId="4075"/>
    <cellStyle name="Normal 3 2 10 2" xfId="9538"/>
    <cellStyle name="Normal 3 2 11" xfId="4714"/>
    <cellStyle name="Normal 3 2 11 2" xfId="10177"/>
    <cellStyle name="Normal 3 2 12" xfId="5689"/>
    <cellStyle name="Normal 3 2 2" xfId="369"/>
    <cellStyle name="Normal 3 2 2 2" xfId="938"/>
    <cellStyle name="Normal 3 2 2 2 2" xfId="1926"/>
    <cellStyle name="Normal 3 2 2 2 2 2" xfId="7389"/>
    <cellStyle name="Normal 3 2 2 2 3" xfId="6401"/>
    <cellStyle name="Normal 3 2 2 3" xfId="1359"/>
    <cellStyle name="Normal 3 2 2 3 2" xfId="6822"/>
    <cellStyle name="Normal 3 2 2 4" xfId="2507"/>
    <cellStyle name="Normal 3 2 2 4 2" xfId="7970"/>
    <cellStyle name="Normal 3 2 2 5" xfId="3103"/>
    <cellStyle name="Normal 3 2 2 5 2" xfId="8566"/>
    <cellStyle name="Normal 3 2 2 6" xfId="3713"/>
    <cellStyle name="Normal 3 2 2 6 2" xfId="9176"/>
    <cellStyle name="Normal 3 2 2 7" xfId="4337"/>
    <cellStyle name="Normal 3 2 2 7 2" xfId="9800"/>
    <cellStyle name="Normal 3 2 2 8" xfId="4976"/>
    <cellStyle name="Normal 3 2 2 8 2" xfId="10439"/>
    <cellStyle name="Normal 3 2 2 9" xfId="5834"/>
    <cellStyle name="Normal 3 2 3" xfId="514"/>
    <cellStyle name="Normal 3 2 3 2" xfId="1083"/>
    <cellStyle name="Normal 3 2 3 2 2" xfId="2071"/>
    <cellStyle name="Normal 3 2 3 2 2 2" xfId="7534"/>
    <cellStyle name="Normal 3 2 3 2 3" xfId="6546"/>
    <cellStyle name="Normal 3 2 3 3" xfId="1504"/>
    <cellStyle name="Normal 3 2 3 3 2" xfId="6967"/>
    <cellStyle name="Normal 3 2 3 4" xfId="2652"/>
    <cellStyle name="Normal 3 2 3 4 2" xfId="8115"/>
    <cellStyle name="Normal 3 2 3 5" xfId="3248"/>
    <cellStyle name="Normal 3 2 3 5 2" xfId="8711"/>
    <cellStyle name="Normal 3 2 3 6" xfId="3858"/>
    <cellStyle name="Normal 3 2 3 6 2" xfId="9321"/>
    <cellStyle name="Normal 3 2 3 7" xfId="4482"/>
    <cellStyle name="Normal 3 2 3 7 2" xfId="9945"/>
    <cellStyle name="Normal 3 2 3 8" xfId="5121"/>
    <cellStyle name="Normal 3 2 3 8 2" xfId="10584"/>
    <cellStyle name="Normal 3 2 3 9" xfId="5979"/>
    <cellStyle name="Normal 3 2 4" xfId="793"/>
    <cellStyle name="Normal 3 2 4 2" xfId="1781"/>
    <cellStyle name="Normal 3 2 4 2 2" xfId="7244"/>
    <cellStyle name="Normal 3 2 4 3" xfId="2362"/>
    <cellStyle name="Normal 3 2 4 3 2" xfId="7825"/>
    <cellStyle name="Normal 3 2 4 4" xfId="2958"/>
    <cellStyle name="Normal 3 2 4 4 2" xfId="8421"/>
    <cellStyle name="Normal 3 2 4 5" xfId="3568"/>
    <cellStyle name="Normal 3 2 4 5 2" xfId="9031"/>
    <cellStyle name="Normal 3 2 4 6" xfId="4192"/>
    <cellStyle name="Normal 3 2 4 6 2" xfId="9655"/>
    <cellStyle name="Normal 3 2 4 7" xfId="4831"/>
    <cellStyle name="Normal 3 2 4 7 2" xfId="10294"/>
    <cellStyle name="Normal 3 2 4 8" xfId="6256"/>
    <cellStyle name="Normal 3 2 5" xfId="674"/>
    <cellStyle name="Normal 3 2 5 2" xfId="1664"/>
    <cellStyle name="Normal 3 2 5 2 2" xfId="7127"/>
    <cellStyle name="Normal 3 2 5 3" xfId="6139"/>
    <cellStyle name="Normal 3 2 6" xfId="1214"/>
    <cellStyle name="Normal 3 2 6 2" xfId="6677"/>
    <cellStyle name="Normal 3 2 7" xfId="2245"/>
    <cellStyle name="Normal 3 2 7 2" xfId="7708"/>
    <cellStyle name="Normal 3 2 8" xfId="2841"/>
    <cellStyle name="Normal 3 2 8 2" xfId="8304"/>
    <cellStyle name="Normal 3 2 9" xfId="3451"/>
    <cellStyle name="Normal 3 2 9 2" xfId="8914"/>
    <cellStyle name="Normal 3 3" xfId="340"/>
    <cellStyle name="Normal 3 3 10" xfId="4685"/>
    <cellStyle name="Normal 3 3 10 2" xfId="10148"/>
    <cellStyle name="Normal 3 3 11" xfId="5805"/>
    <cellStyle name="Normal 3 3 2" xfId="485"/>
    <cellStyle name="Normal 3 3 2 2" xfId="1054"/>
    <cellStyle name="Normal 3 3 2 2 2" xfId="2042"/>
    <cellStyle name="Normal 3 3 2 2 2 2" xfId="7505"/>
    <cellStyle name="Normal 3 3 2 2 3" xfId="6517"/>
    <cellStyle name="Normal 3 3 2 3" xfId="1475"/>
    <cellStyle name="Normal 3 3 2 3 2" xfId="6938"/>
    <cellStyle name="Normal 3 3 2 4" xfId="2623"/>
    <cellStyle name="Normal 3 3 2 4 2" xfId="8086"/>
    <cellStyle name="Normal 3 3 2 5" xfId="3219"/>
    <cellStyle name="Normal 3 3 2 5 2" xfId="8682"/>
    <cellStyle name="Normal 3 3 2 6" xfId="3829"/>
    <cellStyle name="Normal 3 3 2 6 2" xfId="9292"/>
    <cellStyle name="Normal 3 3 2 7" xfId="4453"/>
    <cellStyle name="Normal 3 3 2 7 2" xfId="9916"/>
    <cellStyle name="Normal 3 3 2 8" xfId="5092"/>
    <cellStyle name="Normal 3 3 2 8 2" xfId="10555"/>
    <cellStyle name="Normal 3 3 2 9" xfId="5950"/>
    <cellStyle name="Normal 3 3 3" xfId="909"/>
    <cellStyle name="Normal 3 3 3 2" xfId="1897"/>
    <cellStyle name="Normal 3 3 3 2 2" xfId="7360"/>
    <cellStyle name="Normal 3 3 3 3" xfId="2478"/>
    <cellStyle name="Normal 3 3 3 3 2" xfId="7941"/>
    <cellStyle name="Normal 3 3 3 4" xfId="3074"/>
    <cellStyle name="Normal 3 3 3 4 2" xfId="8537"/>
    <cellStyle name="Normal 3 3 3 5" xfId="3684"/>
    <cellStyle name="Normal 3 3 3 5 2" xfId="9147"/>
    <cellStyle name="Normal 3 3 3 6" xfId="4308"/>
    <cellStyle name="Normal 3 3 3 6 2" xfId="9771"/>
    <cellStyle name="Normal 3 3 3 7" xfId="4947"/>
    <cellStyle name="Normal 3 3 3 7 2" xfId="10410"/>
    <cellStyle name="Normal 3 3 3 8" xfId="6372"/>
    <cellStyle name="Normal 3 3 4" xfId="645"/>
    <cellStyle name="Normal 3 3 4 2" xfId="1635"/>
    <cellStyle name="Normal 3 3 4 2 2" xfId="7098"/>
    <cellStyle name="Normal 3 3 4 3" xfId="6110"/>
    <cellStyle name="Normal 3 3 5" xfId="1330"/>
    <cellStyle name="Normal 3 3 5 2" xfId="6793"/>
    <cellStyle name="Normal 3 3 6" xfId="2216"/>
    <cellStyle name="Normal 3 3 6 2" xfId="7679"/>
    <cellStyle name="Normal 3 3 7" xfId="2812"/>
    <cellStyle name="Normal 3 3 7 2" xfId="8275"/>
    <cellStyle name="Normal 3 3 8" xfId="3422"/>
    <cellStyle name="Normal 3 3 8 2" xfId="8885"/>
    <cellStyle name="Normal 3 3 9" xfId="4046"/>
    <cellStyle name="Normal 3 3 9 2" xfId="9509"/>
    <cellStyle name="Normal 3 4" xfId="218"/>
    <cellStyle name="Normal 3 4 2" xfId="836"/>
    <cellStyle name="Normal 3 4 2 2" xfId="1824"/>
    <cellStyle name="Normal 3 4 2 2 2" xfId="7287"/>
    <cellStyle name="Normal 3 4 2 3" xfId="6299"/>
    <cellStyle name="Normal 3 4 3" xfId="1257"/>
    <cellStyle name="Normal 3 4 3 2" xfId="6720"/>
    <cellStyle name="Normal 3 4 4" xfId="2405"/>
    <cellStyle name="Normal 3 4 4 2" xfId="7868"/>
    <cellStyle name="Normal 3 4 5" xfId="3001"/>
    <cellStyle name="Normal 3 4 5 2" xfId="8464"/>
    <cellStyle name="Normal 3 4 6" xfId="3611"/>
    <cellStyle name="Normal 3 4 6 2" xfId="9074"/>
    <cellStyle name="Normal 3 4 7" xfId="4235"/>
    <cellStyle name="Normal 3 4 7 2" xfId="9698"/>
    <cellStyle name="Normal 3 4 8" xfId="4874"/>
    <cellStyle name="Normal 3 4 8 2" xfId="10337"/>
    <cellStyle name="Normal 3 4 9" xfId="5732"/>
    <cellStyle name="Normal 3 5" xfId="412"/>
    <cellStyle name="Normal 3 5 2" xfId="981"/>
    <cellStyle name="Normal 3 5 2 2" xfId="1969"/>
    <cellStyle name="Normal 3 5 2 2 2" xfId="7432"/>
    <cellStyle name="Normal 3 5 2 3" xfId="6444"/>
    <cellStyle name="Normal 3 5 3" xfId="1402"/>
    <cellStyle name="Normal 3 5 3 2" xfId="6865"/>
    <cellStyle name="Normal 3 5 4" xfId="2550"/>
    <cellStyle name="Normal 3 5 4 2" xfId="8013"/>
    <cellStyle name="Normal 3 5 5" xfId="3146"/>
    <cellStyle name="Normal 3 5 5 2" xfId="8609"/>
    <cellStyle name="Normal 3 5 6" xfId="3756"/>
    <cellStyle name="Normal 3 5 6 2" xfId="9219"/>
    <cellStyle name="Normal 3 5 7" xfId="4380"/>
    <cellStyle name="Normal 3 5 7 2" xfId="9843"/>
    <cellStyle name="Normal 3 5 8" xfId="5019"/>
    <cellStyle name="Normal 3 5 8 2" xfId="10482"/>
    <cellStyle name="Normal 3 5 9" xfId="5877"/>
    <cellStyle name="Normal 3 6" xfId="764"/>
    <cellStyle name="Normal 3 6 2" xfId="1752"/>
    <cellStyle name="Normal 3 6 2 2" xfId="7215"/>
    <cellStyle name="Normal 3 6 3" xfId="2333"/>
    <cellStyle name="Normal 3 6 3 2" xfId="7796"/>
    <cellStyle name="Normal 3 6 4" xfId="2929"/>
    <cellStyle name="Normal 3 6 4 2" xfId="8392"/>
    <cellStyle name="Normal 3 6 5" xfId="3539"/>
    <cellStyle name="Normal 3 6 5 2" xfId="9002"/>
    <cellStyle name="Normal 3 6 6" xfId="4163"/>
    <cellStyle name="Normal 3 6 6 2" xfId="9626"/>
    <cellStyle name="Normal 3 6 7" xfId="4802"/>
    <cellStyle name="Normal 3 6 7 2" xfId="10265"/>
    <cellStyle name="Normal 3 6 8" xfId="6227"/>
    <cellStyle name="Normal 3 7" xfId="572"/>
    <cellStyle name="Normal 3 7 2" xfId="1562"/>
    <cellStyle name="Normal 3 7 2 2" xfId="7025"/>
    <cellStyle name="Normal 3 7 3" xfId="6037"/>
    <cellStyle name="Normal 3 8" xfId="1185"/>
    <cellStyle name="Normal 3 8 2" xfId="6648"/>
    <cellStyle name="Normal 3 9" xfId="2143"/>
    <cellStyle name="Normal 3 9 2" xfId="7606"/>
    <cellStyle name="Normal 30" xfId="5472"/>
    <cellStyle name="Normal 31" xfId="5473"/>
    <cellStyle name="Normal 32" xfId="5474"/>
    <cellStyle name="Normal 33" xfId="5488"/>
    <cellStyle name="Normal 34" xfId="5489"/>
    <cellStyle name="Normal 35" xfId="5490"/>
    <cellStyle name="Normal 36" xfId="5504"/>
    <cellStyle name="Normal 37" xfId="5518"/>
    <cellStyle name="Normal 38" xfId="5532"/>
    <cellStyle name="Normal 39" xfId="5533"/>
    <cellStyle name="Normal 4" xfId="3"/>
    <cellStyle name="Normal 4 10" xfId="3987"/>
    <cellStyle name="Normal 4 10 2" xfId="9450"/>
    <cellStyle name="Normal 4 11" xfId="4626"/>
    <cellStyle name="Normal 4 11 2" xfId="10089"/>
    <cellStyle name="Normal 4 12" xfId="5338"/>
    <cellStyle name="Normal 4 2" xfId="189"/>
    <cellStyle name="Normal 4 2 10" xfId="4089"/>
    <cellStyle name="Normal 4 2 10 2" xfId="9552"/>
    <cellStyle name="Normal 4 2 11" xfId="4728"/>
    <cellStyle name="Normal 4 2 11 2" xfId="10191"/>
    <cellStyle name="Normal 4 2 12" xfId="5341"/>
    <cellStyle name="Normal 4 2 13" xfId="5703"/>
    <cellStyle name="Normal 4 2 2" xfId="383"/>
    <cellStyle name="Normal 4 2 2 2" xfId="952"/>
    <cellStyle name="Normal 4 2 2 2 2" xfId="1940"/>
    <cellStyle name="Normal 4 2 2 2 2 2" xfId="7403"/>
    <cellStyle name="Normal 4 2 2 2 3" xfId="6415"/>
    <cellStyle name="Normal 4 2 2 3" xfId="1373"/>
    <cellStyle name="Normal 4 2 2 3 2" xfId="6836"/>
    <cellStyle name="Normal 4 2 2 4" xfId="2521"/>
    <cellStyle name="Normal 4 2 2 4 2" xfId="7984"/>
    <cellStyle name="Normal 4 2 2 5" xfId="3117"/>
    <cellStyle name="Normal 4 2 2 5 2" xfId="8580"/>
    <cellStyle name="Normal 4 2 2 6" xfId="3727"/>
    <cellStyle name="Normal 4 2 2 6 2" xfId="9190"/>
    <cellStyle name="Normal 4 2 2 7" xfId="4351"/>
    <cellStyle name="Normal 4 2 2 7 2" xfId="9814"/>
    <cellStyle name="Normal 4 2 2 8" xfId="4990"/>
    <cellStyle name="Normal 4 2 2 8 2" xfId="10453"/>
    <cellStyle name="Normal 4 2 2 9" xfId="5848"/>
    <cellStyle name="Normal 4 2 3" xfId="528"/>
    <cellStyle name="Normal 4 2 3 2" xfId="1097"/>
    <cellStyle name="Normal 4 2 3 2 2" xfId="2085"/>
    <cellStyle name="Normal 4 2 3 2 2 2" xfId="7548"/>
    <cellStyle name="Normal 4 2 3 2 3" xfId="6560"/>
    <cellStyle name="Normal 4 2 3 3" xfId="1518"/>
    <cellStyle name="Normal 4 2 3 3 2" xfId="6981"/>
    <cellStyle name="Normal 4 2 3 4" xfId="2666"/>
    <cellStyle name="Normal 4 2 3 4 2" xfId="8129"/>
    <cellStyle name="Normal 4 2 3 5" xfId="3262"/>
    <cellStyle name="Normal 4 2 3 5 2" xfId="8725"/>
    <cellStyle name="Normal 4 2 3 6" xfId="3872"/>
    <cellStyle name="Normal 4 2 3 6 2" xfId="9335"/>
    <cellStyle name="Normal 4 2 3 7" xfId="4496"/>
    <cellStyle name="Normal 4 2 3 7 2" xfId="9959"/>
    <cellStyle name="Normal 4 2 3 8" xfId="5135"/>
    <cellStyle name="Normal 4 2 3 8 2" xfId="10598"/>
    <cellStyle name="Normal 4 2 3 9" xfId="5993"/>
    <cellStyle name="Normal 4 2 4" xfId="807"/>
    <cellStyle name="Normal 4 2 4 2" xfId="1795"/>
    <cellStyle name="Normal 4 2 4 2 2" xfId="7258"/>
    <cellStyle name="Normal 4 2 4 3" xfId="2376"/>
    <cellStyle name="Normal 4 2 4 3 2" xfId="7839"/>
    <cellStyle name="Normal 4 2 4 4" xfId="2972"/>
    <cellStyle name="Normal 4 2 4 4 2" xfId="8435"/>
    <cellStyle name="Normal 4 2 4 5" xfId="3582"/>
    <cellStyle name="Normal 4 2 4 5 2" xfId="9045"/>
    <cellStyle name="Normal 4 2 4 6" xfId="4206"/>
    <cellStyle name="Normal 4 2 4 6 2" xfId="9669"/>
    <cellStyle name="Normal 4 2 4 7" xfId="4845"/>
    <cellStyle name="Normal 4 2 4 7 2" xfId="10308"/>
    <cellStyle name="Normal 4 2 4 8" xfId="6270"/>
    <cellStyle name="Normal 4 2 5" xfId="688"/>
    <cellStyle name="Normal 4 2 5 2" xfId="1678"/>
    <cellStyle name="Normal 4 2 5 2 2" xfId="7141"/>
    <cellStyle name="Normal 4 2 5 3" xfId="6153"/>
    <cellStyle name="Normal 4 2 6" xfId="1228"/>
    <cellStyle name="Normal 4 2 6 2" xfId="6691"/>
    <cellStyle name="Normal 4 2 7" xfId="2259"/>
    <cellStyle name="Normal 4 2 7 2" xfId="7722"/>
    <cellStyle name="Normal 4 2 8" xfId="2855"/>
    <cellStyle name="Normal 4 2 8 2" xfId="8318"/>
    <cellStyle name="Normal 4 2 9" xfId="3465"/>
    <cellStyle name="Normal 4 2 9 2" xfId="8928"/>
    <cellStyle name="Normal 4 3" xfId="324"/>
    <cellStyle name="Normal 4 4" xfId="232"/>
    <cellStyle name="Normal 4 4 2" xfId="850"/>
    <cellStyle name="Normal 4 4 2 2" xfId="1838"/>
    <cellStyle name="Normal 4 4 2 2 2" xfId="7301"/>
    <cellStyle name="Normal 4 4 2 3" xfId="6313"/>
    <cellStyle name="Normal 4 4 3" xfId="1271"/>
    <cellStyle name="Normal 4 4 3 2" xfId="6734"/>
    <cellStyle name="Normal 4 4 4" xfId="2419"/>
    <cellStyle name="Normal 4 4 4 2" xfId="7882"/>
    <cellStyle name="Normal 4 4 5" xfId="3015"/>
    <cellStyle name="Normal 4 4 5 2" xfId="8478"/>
    <cellStyle name="Normal 4 4 6" xfId="3625"/>
    <cellStyle name="Normal 4 4 6 2" xfId="9088"/>
    <cellStyle name="Normal 4 4 7" xfId="4249"/>
    <cellStyle name="Normal 4 4 7 2" xfId="9712"/>
    <cellStyle name="Normal 4 4 8" xfId="4888"/>
    <cellStyle name="Normal 4 4 8 2" xfId="10351"/>
    <cellStyle name="Normal 4 4 9" xfId="5746"/>
    <cellStyle name="Normal 4 5" xfId="426"/>
    <cellStyle name="Normal 4 5 2" xfId="995"/>
    <cellStyle name="Normal 4 5 2 2" xfId="1983"/>
    <cellStyle name="Normal 4 5 2 2 2" xfId="7446"/>
    <cellStyle name="Normal 4 5 2 3" xfId="6458"/>
    <cellStyle name="Normal 4 5 3" xfId="1416"/>
    <cellStyle name="Normal 4 5 3 2" xfId="6879"/>
    <cellStyle name="Normal 4 5 4" xfId="2564"/>
    <cellStyle name="Normal 4 5 4 2" xfId="8027"/>
    <cellStyle name="Normal 4 5 5" xfId="3160"/>
    <cellStyle name="Normal 4 5 5 2" xfId="8623"/>
    <cellStyle name="Normal 4 5 6" xfId="3770"/>
    <cellStyle name="Normal 4 5 6 2" xfId="9233"/>
    <cellStyle name="Normal 4 5 7" xfId="4394"/>
    <cellStyle name="Normal 4 5 7 2" xfId="9857"/>
    <cellStyle name="Normal 4 5 8" xfId="5033"/>
    <cellStyle name="Normal 4 5 8 2" xfId="10496"/>
    <cellStyle name="Normal 4 5 9" xfId="5891"/>
    <cellStyle name="Normal 4 6" xfId="586"/>
    <cellStyle name="Normal 4 6 2" xfId="1576"/>
    <cellStyle name="Normal 4 6 2 2" xfId="7039"/>
    <cellStyle name="Normal 4 6 3" xfId="6051"/>
    <cellStyle name="Normal 4 7" xfId="2157"/>
    <cellStyle name="Normal 4 7 2" xfId="7620"/>
    <cellStyle name="Normal 4 8" xfId="2753"/>
    <cellStyle name="Normal 4 8 2" xfId="8216"/>
    <cellStyle name="Normal 4 9" xfId="3363"/>
    <cellStyle name="Normal 4 9 2" xfId="8826"/>
    <cellStyle name="Normal 40" xfId="5547"/>
    <cellStyle name="Normal 41" xfId="5548"/>
    <cellStyle name="Normal 42" xfId="5562"/>
    <cellStyle name="Normal 43" xfId="5563"/>
    <cellStyle name="Normal 44" xfId="5564"/>
    <cellStyle name="Normal 45" xfId="5578"/>
    <cellStyle name="Normal 46" xfId="5579"/>
    <cellStyle name="Normal 47" xfId="5581"/>
    <cellStyle name="Normal 48" xfId="5610"/>
    <cellStyle name="Normal 49" xfId="5613"/>
    <cellStyle name="Normal 5" xfId="5"/>
    <cellStyle name="Normal 5 10" xfId="542"/>
    <cellStyle name="Normal 5 10 2" xfId="6007"/>
    <cellStyle name="Normal 5 11" xfId="5342"/>
    <cellStyle name="Normal 5 2" xfId="1111"/>
    <cellStyle name="Normal 5 2 2" xfId="2099"/>
    <cellStyle name="Normal 5 2 2 2" xfId="7562"/>
    <cellStyle name="Normal 5 2 3" xfId="2680"/>
    <cellStyle name="Normal 5 2 3 2" xfId="8143"/>
    <cellStyle name="Normal 5 2 4" xfId="3276"/>
    <cellStyle name="Normal 5 2 4 2" xfId="8739"/>
    <cellStyle name="Normal 5 2 5" xfId="3886"/>
    <cellStyle name="Normal 5 2 5 2" xfId="9349"/>
    <cellStyle name="Normal 5 2 6" xfId="4510"/>
    <cellStyle name="Normal 5 2 6 2" xfId="9973"/>
    <cellStyle name="Normal 5 2 7" xfId="5149"/>
    <cellStyle name="Normal 5 2 7 2" xfId="10612"/>
    <cellStyle name="Normal 5 2 8" xfId="6574"/>
    <cellStyle name="Normal 5 3" xfId="702"/>
    <cellStyle name="Normal 5 3 2" xfId="1692"/>
    <cellStyle name="Normal 5 3 2 2" xfId="7155"/>
    <cellStyle name="Normal 5 3 3" xfId="6167"/>
    <cellStyle name="Normal 5 4" xfId="1532"/>
    <cellStyle name="Normal 5 4 2" xfId="6995"/>
    <cellStyle name="Normal 5 5" xfId="2273"/>
    <cellStyle name="Normal 5 5 2" xfId="7736"/>
    <cellStyle name="Normal 5 6" xfId="2869"/>
    <cellStyle name="Normal 5 6 2" xfId="8332"/>
    <cellStyle name="Normal 5 7" xfId="3479"/>
    <cellStyle name="Normal 5 7 2" xfId="8942"/>
    <cellStyle name="Normal 5 8" xfId="4103"/>
    <cellStyle name="Normal 5 8 2" xfId="9566"/>
    <cellStyle name="Normal 5 9" xfId="4742"/>
    <cellStyle name="Normal 5 9 2" xfId="10205"/>
    <cellStyle name="Normal 6" xfId="1126"/>
    <cellStyle name="Normal 6 2" xfId="2114"/>
    <cellStyle name="Normal 6 2 2" xfId="7577"/>
    <cellStyle name="Normal 6 3" xfId="2695"/>
    <cellStyle name="Normal 6 3 2" xfId="8158"/>
    <cellStyle name="Normal 6 4" xfId="3291"/>
    <cellStyle name="Normal 6 4 2" xfId="8754"/>
    <cellStyle name="Normal 6 5" xfId="3901"/>
    <cellStyle name="Normal 6 5 2" xfId="9364"/>
    <cellStyle name="Normal 6 6" xfId="4525"/>
    <cellStyle name="Normal 6 6 2" xfId="9988"/>
    <cellStyle name="Normal 6 7" xfId="5164"/>
    <cellStyle name="Normal 6 7 2" xfId="10627"/>
    <cellStyle name="Normal 6 8" xfId="5344"/>
    <cellStyle name="Normal 6 9" xfId="6589"/>
    <cellStyle name="Normal 7" xfId="2709"/>
    <cellStyle name="Normal 7 2" xfId="3305"/>
    <cellStyle name="Normal 7 2 2" xfId="8768"/>
    <cellStyle name="Normal 7 3" xfId="3915"/>
    <cellStyle name="Normal 7 3 2" xfId="9378"/>
    <cellStyle name="Normal 7 4" xfId="4539"/>
    <cellStyle name="Normal 7 4 2" xfId="10002"/>
    <cellStyle name="Normal 7 5" xfId="5178"/>
    <cellStyle name="Normal 7 5 2" xfId="10641"/>
    <cellStyle name="Normal 7 6" xfId="5345"/>
    <cellStyle name="Normal 7 7" xfId="8172"/>
    <cellStyle name="Normal 8" xfId="3320"/>
    <cellStyle name="Normal 8 2" xfId="3930"/>
    <cellStyle name="Normal 8 2 2" xfId="9393"/>
    <cellStyle name="Normal 8 3" xfId="4554"/>
    <cellStyle name="Normal 8 3 2" xfId="10017"/>
    <cellStyle name="Normal 8 4" xfId="5193"/>
    <cellStyle name="Normal 8 4 2" xfId="10656"/>
    <cellStyle name="Normal 8 5" xfId="5359"/>
    <cellStyle name="Normal 8 6" xfId="8783"/>
    <cellStyle name="Normal 9" xfId="3944"/>
    <cellStyle name="Normal 9 2" xfId="4568"/>
    <cellStyle name="Normal 9 2 2" xfId="10031"/>
    <cellStyle name="Normal 9 3" xfId="5207"/>
    <cellStyle name="Normal 9 3 2" xfId="10670"/>
    <cellStyle name="Normal 9 4" xfId="5360"/>
    <cellStyle name="Normal 9 5" xfId="9407"/>
    <cellStyle name="Normal_218" xfId="10699"/>
    <cellStyle name="Normal_fercform" xfId="5611"/>
    <cellStyle name="Normal_Sheet1" xfId="5297"/>
    <cellStyle name="Normal_Sheet1 3" xfId="10700"/>
    <cellStyle name="Note 10" xfId="3945"/>
    <cellStyle name="Note 10 2" xfId="4569"/>
    <cellStyle name="Note 10 2 2" xfId="10032"/>
    <cellStyle name="Note 10 3" xfId="5208"/>
    <cellStyle name="Note 10 3 2" xfId="10671"/>
    <cellStyle name="Note 10 4" xfId="5457"/>
    <cellStyle name="Note 10 5" xfId="9408"/>
    <cellStyle name="Note 11" xfId="4584"/>
    <cellStyle name="Note 11 2" xfId="5223"/>
    <cellStyle name="Note 11 2 2" xfId="10686"/>
    <cellStyle name="Note 11 3" xfId="5475"/>
    <cellStyle name="Note 11 4" xfId="10047"/>
    <cellStyle name="Note 12" xfId="5269"/>
    <cellStyle name="Note 12 2" xfId="5491"/>
    <cellStyle name="Note 13" xfId="5505"/>
    <cellStyle name="Note 14" xfId="5519"/>
    <cellStyle name="Note 15" xfId="5534"/>
    <cellStyle name="Note 16" xfId="5549"/>
    <cellStyle name="Note 17" xfId="5565"/>
    <cellStyle name="Note 18" xfId="5582"/>
    <cellStyle name="Note 2" xfId="55"/>
    <cellStyle name="Note 2 2" xfId="63"/>
    <cellStyle name="Note 2 3" xfId="5343"/>
    <cellStyle name="Note 3" xfId="89"/>
    <cellStyle name="Note 3 10" xfId="1142"/>
    <cellStyle name="Note 3 10 2" xfId="6605"/>
    <cellStyle name="Note 3 11" xfId="2130"/>
    <cellStyle name="Note 3 11 2" xfId="7593"/>
    <cellStyle name="Note 3 12" xfId="2726"/>
    <cellStyle name="Note 3 12 2" xfId="8189"/>
    <cellStyle name="Note 3 13" xfId="3336"/>
    <cellStyle name="Note 3 13 2" xfId="8799"/>
    <cellStyle name="Note 3 14" xfId="3960"/>
    <cellStyle name="Note 3 14 2" xfId="9423"/>
    <cellStyle name="Note 3 15" xfId="4599"/>
    <cellStyle name="Note 3 15 2" xfId="10062"/>
    <cellStyle name="Note 3 16" xfId="5346"/>
    <cellStyle name="Note 3 17" xfId="5617"/>
    <cellStyle name="Note 3 2" xfId="118"/>
    <cellStyle name="Note 3 2 10" xfId="4018"/>
    <cellStyle name="Note 3 2 10 2" xfId="9481"/>
    <cellStyle name="Note 3 2 11" xfId="4657"/>
    <cellStyle name="Note 3 2 11 2" xfId="10120"/>
    <cellStyle name="Note 3 2 12" xfId="5632"/>
    <cellStyle name="Note 3 2 2" xfId="311"/>
    <cellStyle name="Note 3 2 2 2" xfId="881"/>
    <cellStyle name="Note 3 2 2 2 2" xfId="1869"/>
    <cellStyle name="Note 3 2 2 2 2 2" xfId="7332"/>
    <cellStyle name="Note 3 2 2 2 3" xfId="6344"/>
    <cellStyle name="Note 3 2 2 3" xfId="1302"/>
    <cellStyle name="Note 3 2 2 3 2" xfId="6765"/>
    <cellStyle name="Note 3 2 2 4" xfId="2450"/>
    <cellStyle name="Note 3 2 2 4 2" xfId="7913"/>
    <cellStyle name="Note 3 2 2 5" xfId="3046"/>
    <cellStyle name="Note 3 2 2 5 2" xfId="8509"/>
    <cellStyle name="Note 3 2 2 6" xfId="3656"/>
    <cellStyle name="Note 3 2 2 6 2" xfId="9119"/>
    <cellStyle name="Note 3 2 2 7" xfId="4280"/>
    <cellStyle name="Note 3 2 2 7 2" xfId="9743"/>
    <cellStyle name="Note 3 2 2 8" xfId="4919"/>
    <cellStyle name="Note 3 2 2 8 2" xfId="10382"/>
    <cellStyle name="Note 3 2 2 9" xfId="5777"/>
    <cellStyle name="Note 3 2 3" xfId="457"/>
    <cellStyle name="Note 3 2 3 2" xfId="1026"/>
    <cellStyle name="Note 3 2 3 2 2" xfId="2014"/>
    <cellStyle name="Note 3 2 3 2 2 2" xfId="7477"/>
    <cellStyle name="Note 3 2 3 2 3" xfId="6489"/>
    <cellStyle name="Note 3 2 3 3" xfId="1447"/>
    <cellStyle name="Note 3 2 3 3 2" xfId="6910"/>
    <cellStyle name="Note 3 2 3 4" xfId="2595"/>
    <cellStyle name="Note 3 2 3 4 2" xfId="8058"/>
    <cellStyle name="Note 3 2 3 5" xfId="3191"/>
    <cellStyle name="Note 3 2 3 5 2" xfId="8654"/>
    <cellStyle name="Note 3 2 3 6" xfId="3801"/>
    <cellStyle name="Note 3 2 3 6 2" xfId="9264"/>
    <cellStyle name="Note 3 2 3 7" xfId="4425"/>
    <cellStyle name="Note 3 2 3 7 2" xfId="9888"/>
    <cellStyle name="Note 3 2 3 8" xfId="5064"/>
    <cellStyle name="Note 3 2 3 8 2" xfId="10527"/>
    <cellStyle name="Note 3 2 3 9" xfId="5922"/>
    <cellStyle name="Note 3 2 4" xfId="736"/>
    <cellStyle name="Note 3 2 4 2" xfId="1724"/>
    <cellStyle name="Note 3 2 4 2 2" xfId="7187"/>
    <cellStyle name="Note 3 2 4 3" xfId="2305"/>
    <cellStyle name="Note 3 2 4 3 2" xfId="7768"/>
    <cellStyle name="Note 3 2 4 4" xfId="2901"/>
    <cellStyle name="Note 3 2 4 4 2" xfId="8364"/>
    <cellStyle name="Note 3 2 4 5" xfId="3511"/>
    <cellStyle name="Note 3 2 4 5 2" xfId="8974"/>
    <cellStyle name="Note 3 2 4 6" xfId="4135"/>
    <cellStyle name="Note 3 2 4 6 2" xfId="9598"/>
    <cellStyle name="Note 3 2 4 7" xfId="4774"/>
    <cellStyle name="Note 3 2 4 7 2" xfId="10237"/>
    <cellStyle name="Note 3 2 4 8" xfId="6199"/>
    <cellStyle name="Note 3 2 5" xfId="617"/>
    <cellStyle name="Note 3 2 5 2" xfId="1607"/>
    <cellStyle name="Note 3 2 5 2 2" xfId="7070"/>
    <cellStyle name="Note 3 2 5 3" xfId="6082"/>
    <cellStyle name="Note 3 2 6" xfId="1157"/>
    <cellStyle name="Note 3 2 6 2" xfId="6620"/>
    <cellStyle name="Note 3 2 7" xfId="2188"/>
    <cellStyle name="Note 3 2 7 2" xfId="7651"/>
    <cellStyle name="Note 3 2 8" xfId="2784"/>
    <cellStyle name="Note 3 2 8 2" xfId="8247"/>
    <cellStyle name="Note 3 2 9" xfId="3394"/>
    <cellStyle name="Note 3 2 9 2" xfId="8857"/>
    <cellStyle name="Note 3 3" xfId="133"/>
    <cellStyle name="Note 3 3 10" xfId="4033"/>
    <cellStyle name="Note 3 3 10 2" xfId="9496"/>
    <cellStyle name="Note 3 3 11" xfId="4672"/>
    <cellStyle name="Note 3 3 11 2" xfId="10135"/>
    <cellStyle name="Note 3 3 12" xfId="5647"/>
    <cellStyle name="Note 3 3 2" xfId="327"/>
    <cellStyle name="Note 3 3 2 2" xfId="896"/>
    <cellStyle name="Note 3 3 2 2 2" xfId="1884"/>
    <cellStyle name="Note 3 3 2 2 2 2" xfId="7347"/>
    <cellStyle name="Note 3 3 2 2 3" xfId="6359"/>
    <cellStyle name="Note 3 3 2 3" xfId="1317"/>
    <cellStyle name="Note 3 3 2 3 2" xfId="6780"/>
    <cellStyle name="Note 3 3 2 4" xfId="2465"/>
    <cellStyle name="Note 3 3 2 4 2" xfId="7928"/>
    <cellStyle name="Note 3 3 2 5" xfId="3061"/>
    <cellStyle name="Note 3 3 2 5 2" xfId="8524"/>
    <cellStyle name="Note 3 3 2 6" xfId="3671"/>
    <cellStyle name="Note 3 3 2 6 2" xfId="9134"/>
    <cellStyle name="Note 3 3 2 7" xfId="4295"/>
    <cellStyle name="Note 3 3 2 7 2" xfId="9758"/>
    <cellStyle name="Note 3 3 2 8" xfId="4934"/>
    <cellStyle name="Note 3 3 2 8 2" xfId="10397"/>
    <cellStyle name="Note 3 3 2 9" xfId="5792"/>
    <cellStyle name="Note 3 3 3" xfId="472"/>
    <cellStyle name="Note 3 3 3 2" xfId="1041"/>
    <cellStyle name="Note 3 3 3 2 2" xfId="2029"/>
    <cellStyle name="Note 3 3 3 2 2 2" xfId="7492"/>
    <cellStyle name="Note 3 3 3 2 3" xfId="6504"/>
    <cellStyle name="Note 3 3 3 3" xfId="1462"/>
    <cellStyle name="Note 3 3 3 3 2" xfId="6925"/>
    <cellStyle name="Note 3 3 3 4" xfId="2610"/>
    <cellStyle name="Note 3 3 3 4 2" xfId="8073"/>
    <cellStyle name="Note 3 3 3 5" xfId="3206"/>
    <cellStyle name="Note 3 3 3 5 2" xfId="8669"/>
    <cellStyle name="Note 3 3 3 6" xfId="3816"/>
    <cellStyle name="Note 3 3 3 6 2" xfId="9279"/>
    <cellStyle name="Note 3 3 3 7" xfId="4440"/>
    <cellStyle name="Note 3 3 3 7 2" xfId="9903"/>
    <cellStyle name="Note 3 3 3 8" xfId="5079"/>
    <cellStyle name="Note 3 3 3 8 2" xfId="10542"/>
    <cellStyle name="Note 3 3 3 9" xfId="5937"/>
    <cellStyle name="Note 3 3 4" xfId="751"/>
    <cellStyle name="Note 3 3 4 2" xfId="1739"/>
    <cellStyle name="Note 3 3 4 2 2" xfId="7202"/>
    <cellStyle name="Note 3 3 4 3" xfId="2320"/>
    <cellStyle name="Note 3 3 4 3 2" xfId="7783"/>
    <cellStyle name="Note 3 3 4 4" xfId="2916"/>
    <cellStyle name="Note 3 3 4 4 2" xfId="8379"/>
    <cellStyle name="Note 3 3 4 5" xfId="3526"/>
    <cellStyle name="Note 3 3 4 5 2" xfId="8989"/>
    <cellStyle name="Note 3 3 4 6" xfId="4150"/>
    <cellStyle name="Note 3 3 4 6 2" xfId="9613"/>
    <cellStyle name="Note 3 3 4 7" xfId="4789"/>
    <cellStyle name="Note 3 3 4 7 2" xfId="10252"/>
    <cellStyle name="Note 3 3 4 8" xfId="6214"/>
    <cellStyle name="Note 3 3 5" xfId="632"/>
    <cellStyle name="Note 3 3 5 2" xfId="1622"/>
    <cellStyle name="Note 3 3 5 2 2" xfId="7085"/>
    <cellStyle name="Note 3 3 5 3" xfId="6097"/>
    <cellStyle name="Note 3 3 6" xfId="1172"/>
    <cellStyle name="Note 3 3 6 2" xfId="6635"/>
    <cellStyle name="Note 3 3 7" xfId="2203"/>
    <cellStyle name="Note 3 3 7 2" xfId="7666"/>
    <cellStyle name="Note 3 3 8" xfId="2799"/>
    <cellStyle name="Note 3 3 8 2" xfId="8262"/>
    <cellStyle name="Note 3 3 9" xfId="3409"/>
    <cellStyle name="Note 3 3 9 2" xfId="8872"/>
    <cellStyle name="Note 3 4" xfId="162"/>
    <cellStyle name="Note 3 4 10" xfId="4062"/>
    <cellStyle name="Note 3 4 10 2" xfId="9525"/>
    <cellStyle name="Note 3 4 11" xfId="4701"/>
    <cellStyle name="Note 3 4 11 2" xfId="10164"/>
    <cellStyle name="Note 3 4 12" xfId="5676"/>
    <cellStyle name="Note 3 4 2" xfId="356"/>
    <cellStyle name="Note 3 4 2 2" xfId="925"/>
    <cellStyle name="Note 3 4 2 2 2" xfId="1913"/>
    <cellStyle name="Note 3 4 2 2 2 2" xfId="7376"/>
    <cellStyle name="Note 3 4 2 2 3" xfId="6388"/>
    <cellStyle name="Note 3 4 2 3" xfId="1346"/>
    <cellStyle name="Note 3 4 2 3 2" xfId="6809"/>
    <cellStyle name="Note 3 4 2 4" xfId="2494"/>
    <cellStyle name="Note 3 4 2 4 2" xfId="7957"/>
    <cellStyle name="Note 3 4 2 5" xfId="3090"/>
    <cellStyle name="Note 3 4 2 5 2" xfId="8553"/>
    <cellStyle name="Note 3 4 2 6" xfId="3700"/>
    <cellStyle name="Note 3 4 2 6 2" xfId="9163"/>
    <cellStyle name="Note 3 4 2 7" xfId="4324"/>
    <cellStyle name="Note 3 4 2 7 2" xfId="9787"/>
    <cellStyle name="Note 3 4 2 8" xfId="4963"/>
    <cellStyle name="Note 3 4 2 8 2" xfId="10426"/>
    <cellStyle name="Note 3 4 2 9" xfId="5821"/>
    <cellStyle name="Note 3 4 3" xfId="501"/>
    <cellStyle name="Note 3 4 3 2" xfId="1070"/>
    <cellStyle name="Note 3 4 3 2 2" xfId="2058"/>
    <cellStyle name="Note 3 4 3 2 2 2" xfId="7521"/>
    <cellStyle name="Note 3 4 3 2 3" xfId="6533"/>
    <cellStyle name="Note 3 4 3 3" xfId="1491"/>
    <cellStyle name="Note 3 4 3 3 2" xfId="6954"/>
    <cellStyle name="Note 3 4 3 4" xfId="2639"/>
    <cellStyle name="Note 3 4 3 4 2" xfId="8102"/>
    <cellStyle name="Note 3 4 3 5" xfId="3235"/>
    <cellStyle name="Note 3 4 3 5 2" xfId="8698"/>
    <cellStyle name="Note 3 4 3 6" xfId="3845"/>
    <cellStyle name="Note 3 4 3 6 2" xfId="9308"/>
    <cellStyle name="Note 3 4 3 7" xfId="4469"/>
    <cellStyle name="Note 3 4 3 7 2" xfId="9932"/>
    <cellStyle name="Note 3 4 3 8" xfId="5108"/>
    <cellStyle name="Note 3 4 3 8 2" xfId="10571"/>
    <cellStyle name="Note 3 4 3 9" xfId="5966"/>
    <cellStyle name="Note 3 4 4" xfId="780"/>
    <cellStyle name="Note 3 4 4 2" xfId="1768"/>
    <cellStyle name="Note 3 4 4 2 2" xfId="7231"/>
    <cellStyle name="Note 3 4 4 3" xfId="2349"/>
    <cellStyle name="Note 3 4 4 3 2" xfId="7812"/>
    <cellStyle name="Note 3 4 4 4" xfId="2945"/>
    <cellStyle name="Note 3 4 4 4 2" xfId="8408"/>
    <cellStyle name="Note 3 4 4 5" xfId="3555"/>
    <cellStyle name="Note 3 4 4 5 2" xfId="9018"/>
    <cellStyle name="Note 3 4 4 6" xfId="4179"/>
    <cellStyle name="Note 3 4 4 6 2" xfId="9642"/>
    <cellStyle name="Note 3 4 4 7" xfId="4818"/>
    <cellStyle name="Note 3 4 4 7 2" xfId="10281"/>
    <cellStyle name="Note 3 4 4 8" xfId="6243"/>
    <cellStyle name="Note 3 4 5" xfId="661"/>
    <cellStyle name="Note 3 4 5 2" xfId="1651"/>
    <cellStyle name="Note 3 4 5 2 2" xfId="7114"/>
    <cellStyle name="Note 3 4 5 3" xfId="6126"/>
    <cellStyle name="Note 3 4 6" xfId="1201"/>
    <cellStyle name="Note 3 4 6 2" xfId="6664"/>
    <cellStyle name="Note 3 4 7" xfId="2232"/>
    <cellStyle name="Note 3 4 7 2" xfId="7695"/>
    <cellStyle name="Note 3 4 8" xfId="2828"/>
    <cellStyle name="Note 3 4 8 2" xfId="8291"/>
    <cellStyle name="Note 3 4 9" xfId="3438"/>
    <cellStyle name="Note 3 4 9 2" xfId="8901"/>
    <cellStyle name="Note 3 5" xfId="296"/>
    <cellStyle name="Note 3 5 10" xfId="4642"/>
    <cellStyle name="Note 3 5 10 2" xfId="10105"/>
    <cellStyle name="Note 3 5 11" xfId="5762"/>
    <cellStyle name="Note 3 5 2" xfId="442"/>
    <cellStyle name="Note 3 5 2 2" xfId="1011"/>
    <cellStyle name="Note 3 5 2 2 2" xfId="1999"/>
    <cellStyle name="Note 3 5 2 2 2 2" xfId="7462"/>
    <cellStyle name="Note 3 5 2 2 3" xfId="6474"/>
    <cellStyle name="Note 3 5 2 3" xfId="1432"/>
    <cellStyle name="Note 3 5 2 3 2" xfId="6895"/>
    <cellStyle name="Note 3 5 2 4" xfId="2580"/>
    <cellStyle name="Note 3 5 2 4 2" xfId="8043"/>
    <cellStyle name="Note 3 5 2 5" xfId="3176"/>
    <cellStyle name="Note 3 5 2 5 2" xfId="8639"/>
    <cellStyle name="Note 3 5 2 6" xfId="3786"/>
    <cellStyle name="Note 3 5 2 6 2" xfId="9249"/>
    <cellStyle name="Note 3 5 2 7" xfId="4410"/>
    <cellStyle name="Note 3 5 2 7 2" xfId="9873"/>
    <cellStyle name="Note 3 5 2 8" xfId="5049"/>
    <cellStyle name="Note 3 5 2 8 2" xfId="10512"/>
    <cellStyle name="Note 3 5 2 9" xfId="5907"/>
    <cellStyle name="Note 3 5 3" xfId="866"/>
    <cellStyle name="Note 3 5 3 2" xfId="1854"/>
    <cellStyle name="Note 3 5 3 2 2" xfId="7317"/>
    <cellStyle name="Note 3 5 3 3" xfId="2435"/>
    <cellStyle name="Note 3 5 3 3 2" xfId="7898"/>
    <cellStyle name="Note 3 5 3 4" xfId="3031"/>
    <cellStyle name="Note 3 5 3 4 2" xfId="8494"/>
    <cellStyle name="Note 3 5 3 5" xfId="3641"/>
    <cellStyle name="Note 3 5 3 5 2" xfId="9104"/>
    <cellStyle name="Note 3 5 3 6" xfId="4265"/>
    <cellStyle name="Note 3 5 3 6 2" xfId="9728"/>
    <cellStyle name="Note 3 5 3 7" xfId="4904"/>
    <cellStyle name="Note 3 5 3 7 2" xfId="10367"/>
    <cellStyle name="Note 3 5 3 8" xfId="6329"/>
    <cellStyle name="Note 3 5 4" xfId="602"/>
    <cellStyle name="Note 3 5 4 2" xfId="1592"/>
    <cellStyle name="Note 3 5 4 2 2" xfId="7055"/>
    <cellStyle name="Note 3 5 4 3" xfId="6067"/>
    <cellStyle name="Note 3 5 5" xfId="1287"/>
    <cellStyle name="Note 3 5 5 2" xfId="6750"/>
    <cellStyle name="Note 3 5 6" xfId="2173"/>
    <cellStyle name="Note 3 5 6 2" xfId="7636"/>
    <cellStyle name="Note 3 5 7" xfId="2769"/>
    <cellStyle name="Note 3 5 7 2" xfId="8232"/>
    <cellStyle name="Note 3 5 8" xfId="3379"/>
    <cellStyle name="Note 3 5 8 2" xfId="8842"/>
    <cellStyle name="Note 3 5 9" xfId="4003"/>
    <cellStyle name="Note 3 5 9 2" xfId="9466"/>
    <cellStyle name="Note 3 6" xfId="205"/>
    <cellStyle name="Note 3 6 2" xfId="823"/>
    <cellStyle name="Note 3 6 2 2" xfId="1811"/>
    <cellStyle name="Note 3 6 2 2 2" xfId="7274"/>
    <cellStyle name="Note 3 6 2 3" xfId="6286"/>
    <cellStyle name="Note 3 6 3" xfId="1244"/>
    <cellStyle name="Note 3 6 3 2" xfId="6707"/>
    <cellStyle name="Note 3 6 4" xfId="2392"/>
    <cellStyle name="Note 3 6 4 2" xfId="7855"/>
    <cellStyle name="Note 3 6 5" xfId="2988"/>
    <cellStyle name="Note 3 6 5 2" xfId="8451"/>
    <cellStyle name="Note 3 6 6" xfId="3598"/>
    <cellStyle name="Note 3 6 6 2" xfId="9061"/>
    <cellStyle name="Note 3 6 7" xfId="4222"/>
    <cellStyle name="Note 3 6 7 2" xfId="9685"/>
    <cellStyle name="Note 3 6 8" xfId="4861"/>
    <cellStyle name="Note 3 6 8 2" xfId="10324"/>
    <cellStyle name="Note 3 6 9" xfId="5719"/>
    <cellStyle name="Note 3 7" xfId="399"/>
    <cellStyle name="Note 3 7 2" xfId="968"/>
    <cellStyle name="Note 3 7 2 2" xfId="1956"/>
    <cellStyle name="Note 3 7 2 2 2" xfId="7419"/>
    <cellStyle name="Note 3 7 2 3" xfId="6431"/>
    <cellStyle name="Note 3 7 3" xfId="1389"/>
    <cellStyle name="Note 3 7 3 2" xfId="6852"/>
    <cellStyle name="Note 3 7 4" xfId="2537"/>
    <cellStyle name="Note 3 7 4 2" xfId="8000"/>
    <cellStyle name="Note 3 7 5" xfId="3133"/>
    <cellStyle name="Note 3 7 5 2" xfId="8596"/>
    <cellStyle name="Note 3 7 6" xfId="3743"/>
    <cellStyle name="Note 3 7 6 2" xfId="9206"/>
    <cellStyle name="Note 3 7 7" xfId="4367"/>
    <cellStyle name="Note 3 7 7 2" xfId="9830"/>
    <cellStyle name="Note 3 7 8" xfId="5006"/>
    <cellStyle name="Note 3 7 8 2" xfId="10469"/>
    <cellStyle name="Note 3 7 9" xfId="5864"/>
    <cellStyle name="Note 3 8" xfId="721"/>
    <cellStyle name="Note 3 8 2" xfId="1709"/>
    <cellStyle name="Note 3 8 2 2" xfId="7172"/>
    <cellStyle name="Note 3 8 3" xfId="2290"/>
    <cellStyle name="Note 3 8 3 2" xfId="7753"/>
    <cellStyle name="Note 3 8 4" xfId="2886"/>
    <cellStyle name="Note 3 8 4 2" xfId="8349"/>
    <cellStyle name="Note 3 8 5" xfId="3496"/>
    <cellStyle name="Note 3 8 5 2" xfId="8959"/>
    <cellStyle name="Note 3 8 6" xfId="4120"/>
    <cellStyle name="Note 3 8 6 2" xfId="9583"/>
    <cellStyle name="Note 3 8 7" xfId="4759"/>
    <cellStyle name="Note 3 8 7 2" xfId="10222"/>
    <cellStyle name="Note 3 8 8" xfId="6184"/>
    <cellStyle name="Note 3 9" xfId="559"/>
    <cellStyle name="Note 3 9 2" xfId="1549"/>
    <cellStyle name="Note 3 9 2 2" xfId="7012"/>
    <cellStyle name="Note 3 9 3" xfId="6024"/>
    <cellStyle name="Note 4" xfId="70"/>
    <cellStyle name="Note 4 10" xfId="3350"/>
    <cellStyle name="Note 4 10 2" xfId="8813"/>
    <cellStyle name="Note 4 11" xfId="3974"/>
    <cellStyle name="Note 4 11 2" xfId="9437"/>
    <cellStyle name="Note 4 12" xfId="4613"/>
    <cellStyle name="Note 4 12 2" xfId="10076"/>
    <cellStyle name="Note 4 13" xfId="5361"/>
    <cellStyle name="Note 4 2" xfId="147"/>
    <cellStyle name="Note 4 2 10" xfId="4047"/>
    <cellStyle name="Note 4 2 10 2" xfId="9510"/>
    <cellStyle name="Note 4 2 11" xfId="4686"/>
    <cellStyle name="Note 4 2 11 2" xfId="10149"/>
    <cellStyle name="Note 4 2 12" xfId="5661"/>
    <cellStyle name="Note 4 2 2" xfId="341"/>
    <cellStyle name="Note 4 2 2 2" xfId="910"/>
    <cellStyle name="Note 4 2 2 2 2" xfId="1898"/>
    <cellStyle name="Note 4 2 2 2 2 2" xfId="7361"/>
    <cellStyle name="Note 4 2 2 2 3" xfId="6373"/>
    <cellStyle name="Note 4 2 2 3" xfId="1331"/>
    <cellStyle name="Note 4 2 2 3 2" xfId="6794"/>
    <cellStyle name="Note 4 2 2 4" xfId="2479"/>
    <cellStyle name="Note 4 2 2 4 2" xfId="7942"/>
    <cellStyle name="Note 4 2 2 5" xfId="3075"/>
    <cellStyle name="Note 4 2 2 5 2" xfId="8538"/>
    <cellStyle name="Note 4 2 2 6" xfId="3685"/>
    <cellStyle name="Note 4 2 2 6 2" xfId="9148"/>
    <cellStyle name="Note 4 2 2 7" xfId="4309"/>
    <cellStyle name="Note 4 2 2 7 2" xfId="9772"/>
    <cellStyle name="Note 4 2 2 8" xfId="4948"/>
    <cellStyle name="Note 4 2 2 8 2" xfId="10411"/>
    <cellStyle name="Note 4 2 2 9" xfId="5806"/>
    <cellStyle name="Note 4 2 3" xfId="486"/>
    <cellStyle name="Note 4 2 3 2" xfId="1055"/>
    <cellStyle name="Note 4 2 3 2 2" xfId="2043"/>
    <cellStyle name="Note 4 2 3 2 2 2" xfId="7506"/>
    <cellStyle name="Note 4 2 3 2 3" xfId="6518"/>
    <cellStyle name="Note 4 2 3 3" xfId="1476"/>
    <cellStyle name="Note 4 2 3 3 2" xfId="6939"/>
    <cellStyle name="Note 4 2 3 4" xfId="2624"/>
    <cellStyle name="Note 4 2 3 4 2" xfId="8087"/>
    <cellStyle name="Note 4 2 3 5" xfId="3220"/>
    <cellStyle name="Note 4 2 3 5 2" xfId="8683"/>
    <cellStyle name="Note 4 2 3 6" xfId="3830"/>
    <cellStyle name="Note 4 2 3 6 2" xfId="9293"/>
    <cellStyle name="Note 4 2 3 7" xfId="4454"/>
    <cellStyle name="Note 4 2 3 7 2" xfId="9917"/>
    <cellStyle name="Note 4 2 3 8" xfId="5093"/>
    <cellStyle name="Note 4 2 3 8 2" xfId="10556"/>
    <cellStyle name="Note 4 2 3 9" xfId="5951"/>
    <cellStyle name="Note 4 2 4" xfId="765"/>
    <cellStyle name="Note 4 2 4 2" xfId="1753"/>
    <cellStyle name="Note 4 2 4 2 2" xfId="7216"/>
    <cellStyle name="Note 4 2 4 3" xfId="2334"/>
    <cellStyle name="Note 4 2 4 3 2" xfId="7797"/>
    <cellStyle name="Note 4 2 4 4" xfId="2930"/>
    <cellStyle name="Note 4 2 4 4 2" xfId="8393"/>
    <cellStyle name="Note 4 2 4 5" xfId="3540"/>
    <cellStyle name="Note 4 2 4 5 2" xfId="9003"/>
    <cellStyle name="Note 4 2 4 6" xfId="4164"/>
    <cellStyle name="Note 4 2 4 6 2" xfId="9627"/>
    <cellStyle name="Note 4 2 4 7" xfId="4803"/>
    <cellStyle name="Note 4 2 4 7 2" xfId="10266"/>
    <cellStyle name="Note 4 2 4 8" xfId="6228"/>
    <cellStyle name="Note 4 2 5" xfId="646"/>
    <cellStyle name="Note 4 2 5 2" xfId="1636"/>
    <cellStyle name="Note 4 2 5 2 2" xfId="7099"/>
    <cellStyle name="Note 4 2 5 3" xfId="6111"/>
    <cellStyle name="Note 4 2 6" xfId="1186"/>
    <cellStyle name="Note 4 2 6 2" xfId="6649"/>
    <cellStyle name="Note 4 2 7" xfId="2217"/>
    <cellStyle name="Note 4 2 7 2" xfId="7680"/>
    <cellStyle name="Note 4 2 8" xfId="2813"/>
    <cellStyle name="Note 4 2 8 2" xfId="8276"/>
    <cellStyle name="Note 4 2 9" xfId="3423"/>
    <cellStyle name="Note 4 2 9 2" xfId="8886"/>
    <cellStyle name="Note 4 3" xfId="176"/>
    <cellStyle name="Note 4 3 10" xfId="4076"/>
    <cellStyle name="Note 4 3 10 2" xfId="9539"/>
    <cellStyle name="Note 4 3 11" xfId="4715"/>
    <cellStyle name="Note 4 3 11 2" xfId="10178"/>
    <cellStyle name="Note 4 3 12" xfId="5690"/>
    <cellStyle name="Note 4 3 2" xfId="370"/>
    <cellStyle name="Note 4 3 2 2" xfId="939"/>
    <cellStyle name="Note 4 3 2 2 2" xfId="1927"/>
    <cellStyle name="Note 4 3 2 2 2 2" xfId="7390"/>
    <cellStyle name="Note 4 3 2 2 3" xfId="6402"/>
    <cellStyle name="Note 4 3 2 3" xfId="1360"/>
    <cellStyle name="Note 4 3 2 3 2" xfId="6823"/>
    <cellStyle name="Note 4 3 2 4" xfId="2508"/>
    <cellStyle name="Note 4 3 2 4 2" xfId="7971"/>
    <cellStyle name="Note 4 3 2 5" xfId="3104"/>
    <cellStyle name="Note 4 3 2 5 2" xfId="8567"/>
    <cellStyle name="Note 4 3 2 6" xfId="3714"/>
    <cellStyle name="Note 4 3 2 6 2" xfId="9177"/>
    <cellStyle name="Note 4 3 2 7" xfId="4338"/>
    <cellStyle name="Note 4 3 2 7 2" xfId="9801"/>
    <cellStyle name="Note 4 3 2 8" xfId="4977"/>
    <cellStyle name="Note 4 3 2 8 2" xfId="10440"/>
    <cellStyle name="Note 4 3 2 9" xfId="5835"/>
    <cellStyle name="Note 4 3 3" xfId="515"/>
    <cellStyle name="Note 4 3 3 2" xfId="1084"/>
    <cellStyle name="Note 4 3 3 2 2" xfId="2072"/>
    <cellStyle name="Note 4 3 3 2 2 2" xfId="7535"/>
    <cellStyle name="Note 4 3 3 2 3" xfId="6547"/>
    <cellStyle name="Note 4 3 3 3" xfId="1505"/>
    <cellStyle name="Note 4 3 3 3 2" xfId="6968"/>
    <cellStyle name="Note 4 3 3 4" xfId="2653"/>
    <cellStyle name="Note 4 3 3 4 2" xfId="8116"/>
    <cellStyle name="Note 4 3 3 5" xfId="3249"/>
    <cellStyle name="Note 4 3 3 5 2" xfId="8712"/>
    <cellStyle name="Note 4 3 3 6" xfId="3859"/>
    <cellStyle name="Note 4 3 3 6 2" xfId="9322"/>
    <cellStyle name="Note 4 3 3 7" xfId="4483"/>
    <cellStyle name="Note 4 3 3 7 2" xfId="9946"/>
    <cellStyle name="Note 4 3 3 8" xfId="5122"/>
    <cellStyle name="Note 4 3 3 8 2" xfId="10585"/>
    <cellStyle name="Note 4 3 3 9" xfId="5980"/>
    <cellStyle name="Note 4 3 4" xfId="794"/>
    <cellStyle name="Note 4 3 4 2" xfId="1782"/>
    <cellStyle name="Note 4 3 4 2 2" xfId="7245"/>
    <cellStyle name="Note 4 3 4 3" xfId="2363"/>
    <cellStyle name="Note 4 3 4 3 2" xfId="7826"/>
    <cellStyle name="Note 4 3 4 4" xfId="2959"/>
    <cellStyle name="Note 4 3 4 4 2" xfId="8422"/>
    <cellStyle name="Note 4 3 4 5" xfId="3569"/>
    <cellStyle name="Note 4 3 4 5 2" xfId="9032"/>
    <cellStyle name="Note 4 3 4 6" xfId="4193"/>
    <cellStyle name="Note 4 3 4 6 2" xfId="9656"/>
    <cellStyle name="Note 4 3 4 7" xfId="4832"/>
    <cellStyle name="Note 4 3 4 7 2" xfId="10295"/>
    <cellStyle name="Note 4 3 4 8" xfId="6257"/>
    <cellStyle name="Note 4 3 5" xfId="675"/>
    <cellStyle name="Note 4 3 5 2" xfId="1665"/>
    <cellStyle name="Note 4 3 5 2 2" xfId="7128"/>
    <cellStyle name="Note 4 3 5 3" xfId="6140"/>
    <cellStyle name="Note 4 3 6" xfId="1215"/>
    <cellStyle name="Note 4 3 6 2" xfId="6678"/>
    <cellStyle name="Note 4 3 7" xfId="2246"/>
    <cellStyle name="Note 4 3 7 2" xfId="7709"/>
    <cellStyle name="Note 4 3 8" xfId="2842"/>
    <cellStyle name="Note 4 3 8 2" xfId="8305"/>
    <cellStyle name="Note 4 3 9" xfId="3452"/>
    <cellStyle name="Note 4 3 9 2" xfId="8915"/>
    <cellStyle name="Note 4 4" xfId="292"/>
    <cellStyle name="Note 4 5" xfId="219"/>
    <cellStyle name="Note 4 5 2" xfId="837"/>
    <cellStyle name="Note 4 5 2 2" xfId="1825"/>
    <cellStyle name="Note 4 5 2 2 2" xfId="7288"/>
    <cellStyle name="Note 4 5 2 3" xfId="6300"/>
    <cellStyle name="Note 4 5 3" xfId="1258"/>
    <cellStyle name="Note 4 5 3 2" xfId="6721"/>
    <cellStyle name="Note 4 5 4" xfId="2406"/>
    <cellStyle name="Note 4 5 4 2" xfId="7869"/>
    <cellStyle name="Note 4 5 5" xfId="3002"/>
    <cellStyle name="Note 4 5 5 2" xfId="8465"/>
    <cellStyle name="Note 4 5 6" xfId="3612"/>
    <cellStyle name="Note 4 5 6 2" xfId="9075"/>
    <cellStyle name="Note 4 5 7" xfId="4236"/>
    <cellStyle name="Note 4 5 7 2" xfId="9699"/>
    <cellStyle name="Note 4 5 8" xfId="4875"/>
    <cellStyle name="Note 4 5 8 2" xfId="10338"/>
    <cellStyle name="Note 4 5 9" xfId="5733"/>
    <cellStyle name="Note 4 6" xfId="413"/>
    <cellStyle name="Note 4 6 2" xfId="982"/>
    <cellStyle name="Note 4 6 2 2" xfId="1970"/>
    <cellStyle name="Note 4 6 2 2 2" xfId="7433"/>
    <cellStyle name="Note 4 6 2 3" xfId="6445"/>
    <cellStyle name="Note 4 6 3" xfId="1403"/>
    <cellStyle name="Note 4 6 3 2" xfId="6866"/>
    <cellStyle name="Note 4 6 4" xfId="2551"/>
    <cellStyle name="Note 4 6 4 2" xfId="8014"/>
    <cellStyle name="Note 4 6 5" xfId="3147"/>
    <cellStyle name="Note 4 6 5 2" xfId="8610"/>
    <cellStyle name="Note 4 6 6" xfId="3757"/>
    <cellStyle name="Note 4 6 6 2" xfId="9220"/>
    <cellStyle name="Note 4 6 7" xfId="4381"/>
    <cellStyle name="Note 4 6 7 2" xfId="9844"/>
    <cellStyle name="Note 4 6 8" xfId="5020"/>
    <cellStyle name="Note 4 6 8 2" xfId="10483"/>
    <cellStyle name="Note 4 6 9" xfId="5878"/>
    <cellStyle name="Note 4 7" xfId="573"/>
    <cellStyle name="Note 4 7 2" xfId="1563"/>
    <cellStyle name="Note 4 7 2 2" xfId="7026"/>
    <cellStyle name="Note 4 7 3" xfId="6038"/>
    <cellStyle name="Note 4 8" xfId="2144"/>
    <cellStyle name="Note 4 8 2" xfId="7607"/>
    <cellStyle name="Note 4 9" xfId="2740"/>
    <cellStyle name="Note 4 9 2" xfId="8203"/>
    <cellStyle name="Note 5" xfId="190"/>
    <cellStyle name="Note 5 10" xfId="3364"/>
    <cellStyle name="Note 5 10 2" xfId="8827"/>
    <cellStyle name="Note 5 11" xfId="3988"/>
    <cellStyle name="Note 5 11 2" xfId="9451"/>
    <cellStyle name="Note 5 12" xfId="4627"/>
    <cellStyle name="Note 5 12 2" xfId="10090"/>
    <cellStyle name="Note 5 13" xfId="5377"/>
    <cellStyle name="Note 5 14" xfId="5704"/>
    <cellStyle name="Note 5 2" xfId="384"/>
    <cellStyle name="Note 5 2 10" xfId="4729"/>
    <cellStyle name="Note 5 2 10 2" xfId="10192"/>
    <cellStyle name="Note 5 2 11" xfId="5849"/>
    <cellStyle name="Note 5 2 2" xfId="529"/>
    <cellStyle name="Note 5 2 2 2" xfId="1098"/>
    <cellStyle name="Note 5 2 2 2 2" xfId="2086"/>
    <cellStyle name="Note 5 2 2 2 2 2" xfId="7549"/>
    <cellStyle name="Note 5 2 2 2 3" xfId="6561"/>
    <cellStyle name="Note 5 2 2 3" xfId="1519"/>
    <cellStyle name="Note 5 2 2 3 2" xfId="6982"/>
    <cellStyle name="Note 5 2 2 4" xfId="2667"/>
    <cellStyle name="Note 5 2 2 4 2" xfId="8130"/>
    <cellStyle name="Note 5 2 2 5" xfId="3263"/>
    <cellStyle name="Note 5 2 2 5 2" xfId="8726"/>
    <cellStyle name="Note 5 2 2 6" xfId="3873"/>
    <cellStyle name="Note 5 2 2 6 2" xfId="9336"/>
    <cellStyle name="Note 5 2 2 7" xfId="4497"/>
    <cellStyle name="Note 5 2 2 7 2" xfId="9960"/>
    <cellStyle name="Note 5 2 2 8" xfId="5136"/>
    <cellStyle name="Note 5 2 2 8 2" xfId="10599"/>
    <cellStyle name="Note 5 2 2 9" xfId="5994"/>
    <cellStyle name="Note 5 2 3" xfId="953"/>
    <cellStyle name="Note 5 2 3 2" xfId="1941"/>
    <cellStyle name="Note 5 2 3 2 2" xfId="7404"/>
    <cellStyle name="Note 5 2 3 3" xfId="2522"/>
    <cellStyle name="Note 5 2 3 3 2" xfId="7985"/>
    <cellStyle name="Note 5 2 3 4" xfId="3118"/>
    <cellStyle name="Note 5 2 3 4 2" xfId="8581"/>
    <cellStyle name="Note 5 2 3 5" xfId="3728"/>
    <cellStyle name="Note 5 2 3 5 2" xfId="9191"/>
    <cellStyle name="Note 5 2 3 6" xfId="4352"/>
    <cellStyle name="Note 5 2 3 6 2" xfId="9815"/>
    <cellStyle name="Note 5 2 3 7" xfId="4991"/>
    <cellStyle name="Note 5 2 3 7 2" xfId="10454"/>
    <cellStyle name="Note 5 2 3 8" xfId="6416"/>
    <cellStyle name="Note 5 2 4" xfId="689"/>
    <cellStyle name="Note 5 2 4 2" xfId="1679"/>
    <cellStyle name="Note 5 2 4 2 2" xfId="7142"/>
    <cellStyle name="Note 5 2 4 3" xfId="6154"/>
    <cellStyle name="Note 5 2 5" xfId="1374"/>
    <cellStyle name="Note 5 2 5 2" xfId="6837"/>
    <cellStyle name="Note 5 2 6" xfId="2260"/>
    <cellStyle name="Note 5 2 6 2" xfId="7723"/>
    <cellStyle name="Note 5 2 7" xfId="2856"/>
    <cellStyle name="Note 5 2 7 2" xfId="8319"/>
    <cellStyle name="Note 5 2 8" xfId="3466"/>
    <cellStyle name="Note 5 2 8 2" xfId="8929"/>
    <cellStyle name="Note 5 2 9" xfId="4090"/>
    <cellStyle name="Note 5 2 9 2" xfId="9553"/>
    <cellStyle name="Note 5 3" xfId="233"/>
    <cellStyle name="Note 5 3 2" xfId="851"/>
    <cellStyle name="Note 5 3 2 2" xfId="1839"/>
    <cellStyle name="Note 5 3 2 2 2" xfId="7302"/>
    <cellStyle name="Note 5 3 2 3" xfId="6314"/>
    <cellStyle name="Note 5 3 3" xfId="1272"/>
    <cellStyle name="Note 5 3 3 2" xfId="6735"/>
    <cellStyle name="Note 5 3 4" xfId="2420"/>
    <cellStyle name="Note 5 3 4 2" xfId="7883"/>
    <cellStyle name="Note 5 3 5" xfId="3016"/>
    <cellStyle name="Note 5 3 5 2" xfId="8479"/>
    <cellStyle name="Note 5 3 6" xfId="3626"/>
    <cellStyle name="Note 5 3 6 2" xfId="9089"/>
    <cellStyle name="Note 5 3 7" xfId="4250"/>
    <cellStyle name="Note 5 3 7 2" xfId="9713"/>
    <cellStyle name="Note 5 3 8" xfId="4889"/>
    <cellStyle name="Note 5 3 8 2" xfId="10352"/>
    <cellStyle name="Note 5 3 9" xfId="5747"/>
    <cellStyle name="Note 5 4" xfId="427"/>
    <cellStyle name="Note 5 4 2" xfId="996"/>
    <cellStyle name="Note 5 4 2 2" xfId="1984"/>
    <cellStyle name="Note 5 4 2 2 2" xfId="7447"/>
    <cellStyle name="Note 5 4 2 3" xfId="6459"/>
    <cellStyle name="Note 5 4 3" xfId="1417"/>
    <cellStyle name="Note 5 4 3 2" xfId="6880"/>
    <cellStyle name="Note 5 4 4" xfId="2565"/>
    <cellStyle name="Note 5 4 4 2" xfId="8028"/>
    <cellStyle name="Note 5 4 5" xfId="3161"/>
    <cellStyle name="Note 5 4 5 2" xfId="8624"/>
    <cellStyle name="Note 5 4 6" xfId="3771"/>
    <cellStyle name="Note 5 4 6 2" xfId="9234"/>
    <cellStyle name="Note 5 4 7" xfId="4395"/>
    <cellStyle name="Note 5 4 7 2" xfId="9858"/>
    <cellStyle name="Note 5 4 8" xfId="5034"/>
    <cellStyle name="Note 5 4 8 2" xfId="10497"/>
    <cellStyle name="Note 5 4 9" xfId="5892"/>
    <cellStyle name="Note 5 5" xfId="808"/>
    <cellStyle name="Note 5 5 2" xfId="1796"/>
    <cellStyle name="Note 5 5 2 2" xfId="7259"/>
    <cellStyle name="Note 5 5 3" xfId="2377"/>
    <cellStyle name="Note 5 5 3 2" xfId="7840"/>
    <cellStyle name="Note 5 5 4" xfId="2973"/>
    <cellStyle name="Note 5 5 4 2" xfId="8436"/>
    <cellStyle name="Note 5 5 5" xfId="3583"/>
    <cellStyle name="Note 5 5 5 2" xfId="9046"/>
    <cellStyle name="Note 5 5 6" xfId="4207"/>
    <cellStyle name="Note 5 5 6 2" xfId="9670"/>
    <cellStyle name="Note 5 5 7" xfId="4846"/>
    <cellStyle name="Note 5 5 7 2" xfId="10309"/>
    <cellStyle name="Note 5 5 8" xfId="6271"/>
    <cellStyle name="Note 5 6" xfId="587"/>
    <cellStyle name="Note 5 6 2" xfId="1577"/>
    <cellStyle name="Note 5 6 2 2" xfId="7040"/>
    <cellStyle name="Note 5 6 3" xfId="6052"/>
    <cellStyle name="Note 5 7" xfId="1229"/>
    <cellStyle name="Note 5 7 2" xfId="6692"/>
    <cellStyle name="Note 5 8" xfId="2158"/>
    <cellStyle name="Note 5 8 2" xfId="7621"/>
    <cellStyle name="Note 5 9" xfId="2754"/>
    <cellStyle name="Note 5 9 2" xfId="8217"/>
    <cellStyle name="Note 6" xfId="544"/>
    <cellStyle name="Note 6 10" xfId="5392"/>
    <cellStyle name="Note 6 11" xfId="6009"/>
    <cellStyle name="Note 6 2" xfId="1113"/>
    <cellStyle name="Note 6 2 2" xfId="2101"/>
    <cellStyle name="Note 6 2 2 2" xfId="7564"/>
    <cellStyle name="Note 6 2 3" xfId="2682"/>
    <cellStyle name="Note 6 2 3 2" xfId="8145"/>
    <cellStyle name="Note 6 2 4" xfId="3278"/>
    <cellStyle name="Note 6 2 4 2" xfId="8741"/>
    <cellStyle name="Note 6 2 5" xfId="3888"/>
    <cellStyle name="Note 6 2 5 2" xfId="9351"/>
    <cellStyle name="Note 6 2 6" xfId="4512"/>
    <cellStyle name="Note 6 2 6 2" xfId="9975"/>
    <cellStyle name="Note 6 2 7" xfId="5151"/>
    <cellStyle name="Note 6 2 7 2" xfId="10614"/>
    <cellStyle name="Note 6 2 8" xfId="6576"/>
    <cellStyle name="Note 6 3" xfId="704"/>
    <cellStyle name="Note 6 3 2" xfId="1694"/>
    <cellStyle name="Note 6 3 2 2" xfId="7157"/>
    <cellStyle name="Note 6 3 3" xfId="6169"/>
    <cellStyle name="Note 6 4" xfId="1534"/>
    <cellStyle name="Note 6 4 2" xfId="6997"/>
    <cellStyle name="Note 6 5" xfId="2275"/>
    <cellStyle name="Note 6 5 2" xfId="7738"/>
    <cellStyle name="Note 6 6" xfId="2871"/>
    <cellStyle name="Note 6 6 2" xfId="8334"/>
    <cellStyle name="Note 6 7" xfId="3481"/>
    <cellStyle name="Note 6 7 2" xfId="8944"/>
    <cellStyle name="Note 6 8" xfId="4105"/>
    <cellStyle name="Note 6 8 2" xfId="9568"/>
    <cellStyle name="Note 6 9" xfId="4744"/>
    <cellStyle name="Note 6 9 2" xfId="10207"/>
    <cellStyle name="Note 7" xfId="1127"/>
    <cellStyle name="Note 7 2" xfId="2115"/>
    <cellStyle name="Note 7 2 2" xfId="7578"/>
    <cellStyle name="Note 7 3" xfId="2696"/>
    <cellStyle name="Note 7 3 2" xfId="8159"/>
    <cellStyle name="Note 7 4" xfId="3292"/>
    <cellStyle name="Note 7 4 2" xfId="8755"/>
    <cellStyle name="Note 7 5" xfId="3902"/>
    <cellStyle name="Note 7 5 2" xfId="9365"/>
    <cellStyle name="Note 7 6" xfId="4526"/>
    <cellStyle name="Note 7 6 2" xfId="9989"/>
    <cellStyle name="Note 7 7" xfId="5165"/>
    <cellStyle name="Note 7 7 2" xfId="10628"/>
    <cellStyle name="Note 7 8" xfId="5408"/>
    <cellStyle name="Note 7 9" xfId="6590"/>
    <cellStyle name="Note 8" xfId="2711"/>
    <cellStyle name="Note 8 2" xfId="3307"/>
    <cellStyle name="Note 8 2 2" xfId="8770"/>
    <cellStyle name="Note 8 3" xfId="3917"/>
    <cellStyle name="Note 8 3 2" xfId="9380"/>
    <cellStyle name="Note 8 4" xfId="4541"/>
    <cellStyle name="Note 8 4 2" xfId="10004"/>
    <cellStyle name="Note 8 5" xfId="5180"/>
    <cellStyle name="Note 8 5 2" xfId="10643"/>
    <cellStyle name="Note 8 6" xfId="5424"/>
    <cellStyle name="Note 8 7" xfId="8174"/>
    <cellStyle name="Note 9" xfId="3321"/>
    <cellStyle name="Note 9 2" xfId="3931"/>
    <cellStyle name="Note 9 2 2" xfId="9394"/>
    <cellStyle name="Note 9 3" xfId="4555"/>
    <cellStyle name="Note 9 3 2" xfId="10018"/>
    <cellStyle name="Note 9 4" xfId="5194"/>
    <cellStyle name="Note 9 4 2" xfId="10657"/>
    <cellStyle name="Note 9 5" xfId="5439"/>
    <cellStyle name="Note 9 6" xfId="8784"/>
    <cellStyle name="Output" xfId="5306" builtinId="21" customBuiltin="1"/>
    <cellStyle name="Output 2" xfId="56"/>
    <cellStyle name="Output 2 2" xfId="84"/>
    <cellStyle name="Output 2 3" xfId="283"/>
    <cellStyle name="Output 3" xfId="5264"/>
    <cellStyle name="Percent 2" xfId="13"/>
    <cellStyle name="Percent 2 2" xfId="71"/>
    <cellStyle name="Percent 2 3" xfId="290"/>
    <cellStyle name="Percent 2 4" xfId="64"/>
    <cellStyle name="Percent 3" xfId="65"/>
    <cellStyle name="Percent 3 2" xfId="72"/>
    <cellStyle name="Percent 3 2 2" xfId="293"/>
    <cellStyle name="Percent 4" xfId="18"/>
    <cellStyle name="Title" xfId="2" builtinId="15" customBuiltin="1"/>
    <cellStyle name="Title 2" xfId="57"/>
    <cellStyle name="Title 2 2" xfId="75"/>
    <cellStyle name="Title 2 3" xfId="284"/>
    <cellStyle name="Total" xfId="5312" builtinId="25" customBuiltin="1"/>
    <cellStyle name="Total 2" xfId="58"/>
    <cellStyle name="Total 2 2" xfId="91"/>
    <cellStyle name="Total 2 3" xfId="285"/>
    <cellStyle name="Total 3" xfId="5271"/>
    <cellStyle name="Warning Text" xfId="5310" builtinId="11" customBuiltin="1"/>
    <cellStyle name="Warning Text 2" xfId="59"/>
    <cellStyle name="Warning Text 2 2" xfId="88"/>
    <cellStyle name="Warning Text 2 3" xfId="286"/>
    <cellStyle name="Warning Text 3" xfId="52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145</xdr:row>
      <xdr:rowOff>38100</xdr:rowOff>
    </xdr:from>
    <xdr:to>
      <xdr:col>1</xdr:col>
      <xdr:colOff>3305175</xdr:colOff>
      <xdr:row>146</xdr:row>
      <xdr:rowOff>0</xdr:rowOff>
    </xdr:to>
    <xdr:sp macro="" textlink="" fLocksText="0">
      <xdr:nvSpPr>
        <xdr:cNvPr id="6804" name="Rectangle 9">
          <a:extLst>
            <a:ext uri="{FF2B5EF4-FFF2-40B4-BE49-F238E27FC236}">
              <a16:creationId xmlns:a16="http://schemas.microsoft.com/office/drawing/2014/main" id="{00000000-0008-0000-0500-0000941A0000}"/>
            </a:ext>
          </a:extLst>
        </xdr:cNvPr>
        <xdr:cNvSpPr>
          <a:spLocks noChangeArrowheads="1"/>
        </xdr:cNvSpPr>
      </xdr:nvSpPr>
      <xdr:spPr bwMode="auto">
        <a:xfrm>
          <a:off x="3095625" y="295465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147</xdr:row>
      <xdr:rowOff>47625</xdr:rowOff>
    </xdr:from>
    <xdr:to>
      <xdr:col>1</xdr:col>
      <xdr:colOff>3810000</xdr:colOff>
      <xdr:row>148</xdr:row>
      <xdr:rowOff>9525</xdr:rowOff>
    </xdr:to>
    <xdr:sp macro="" textlink="" fLocksText="0">
      <xdr:nvSpPr>
        <xdr:cNvPr id="6805" name="Rectangle 10">
          <a:extLst>
            <a:ext uri="{FF2B5EF4-FFF2-40B4-BE49-F238E27FC236}">
              <a16:creationId xmlns:a16="http://schemas.microsoft.com/office/drawing/2014/main" id="{00000000-0008-0000-0500-0000951A0000}"/>
            </a:ext>
          </a:extLst>
        </xdr:cNvPr>
        <xdr:cNvSpPr>
          <a:spLocks noChangeArrowheads="1"/>
        </xdr:cNvSpPr>
      </xdr:nvSpPr>
      <xdr:spPr bwMode="auto">
        <a:xfrm>
          <a:off x="3609975" y="29946600"/>
          <a:ext cx="428625" cy="161925"/>
        </a:xfrm>
        <a:prstGeom prst="rect">
          <a:avLst/>
        </a:prstGeom>
        <a:noFill/>
        <a:ln w="9525">
          <a:solidFill>
            <a:srgbClr val="000000"/>
          </a:solidFill>
          <a:miter lim="800000"/>
          <a:headEnd/>
          <a:tailEnd/>
        </a:ln>
      </xdr:spPr>
    </xdr:sp>
    <xdr:clientData fLocksWithSheet="0"/>
  </xdr:twoCellAnchor>
  <xdr:twoCellAnchor>
    <xdr:from>
      <xdr:col>1</xdr:col>
      <xdr:colOff>2867025</xdr:colOff>
      <xdr:row>144</xdr:row>
      <xdr:rowOff>38100</xdr:rowOff>
    </xdr:from>
    <xdr:to>
      <xdr:col>1</xdr:col>
      <xdr:colOff>3305175</xdr:colOff>
      <xdr:row>145</xdr:row>
      <xdr:rowOff>0</xdr:rowOff>
    </xdr:to>
    <xdr:sp macro="" textlink="" fLocksText="0">
      <xdr:nvSpPr>
        <xdr:cNvPr id="4" name="Rectangle 9">
          <a:extLst>
            <a:ext uri="{FF2B5EF4-FFF2-40B4-BE49-F238E27FC236}">
              <a16:creationId xmlns:a16="http://schemas.microsoft.com/office/drawing/2014/main" id="{00000000-0008-0000-0500-000004000000}"/>
            </a:ext>
          </a:extLst>
        </xdr:cNvPr>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a:extLst>
            <a:ext uri="{FF2B5EF4-FFF2-40B4-BE49-F238E27FC236}">
              <a16:creationId xmlns:a16="http://schemas.microsoft.com/office/drawing/2014/main" id="{00000000-0008-0000-0500-000005000000}"/>
            </a:ext>
          </a:extLst>
        </xdr:cNvPr>
        <xdr:cNvSpPr>
          <a:spLocks noChangeArrowheads="1"/>
        </xdr:cNvSpPr>
      </xdr:nvSpPr>
      <xdr:spPr bwMode="auto">
        <a:xfrm>
          <a:off x="3609975" y="29756100"/>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2457450</xdr:colOff>
          <xdr:row>41</xdr:row>
          <xdr:rowOff>180975</xdr:rowOff>
        </xdr:from>
        <xdr:to>
          <xdr:col>2</xdr:col>
          <xdr:colOff>3467100</xdr:colOff>
          <xdr:row>41</xdr:row>
          <xdr:rowOff>180975</xdr:rowOff>
        </xdr:to>
        <xdr:sp macro="" textlink="">
          <xdr:nvSpPr>
            <xdr:cNvPr id="46132" name="Button 52" hidden="1">
              <a:extLst>
                <a:ext uri="{63B3BB69-23CF-44E3-9099-C40C66FF867C}">
                  <a14:compatExt spid="_x0000_s46132"/>
                </a:ext>
                <a:ext uri="{FF2B5EF4-FFF2-40B4-BE49-F238E27FC236}">
                  <a16:creationId xmlns:a16="http://schemas.microsoft.com/office/drawing/2014/main" id="{00000000-0008-0000-2D00-000034B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1714500</xdr:colOff>
          <xdr:row>30</xdr:row>
          <xdr:rowOff>57150</xdr:rowOff>
        </xdr:from>
        <xdr:to>
          <xdr:col>2</xdr:col>
          <xdr:colOff>2638425</xdr:colOff>
          <xdr:row>30</xdr:row>
          <xdr:rowOff>57150</xdr:rowOff>
        </xdr:to>
        <xdr:sp macro="" textlink="">
          <xdr:nvSpPr>
            <xdr:cNvPr id="47157" name="Button 53" hidden="1">
              <a:extLst>
                <a:ext uri="{63B3BB69-23CF-44E3-9099-C40C66FF867C}">
                  <a14:compatExt spid="_x0000_s47157"/>
                </a:ext>
                <a:ext uri="{FF2B5EF4-FFF2-40B4-BE49-F238E27FC236}">
                  <a16:creationId xmlns:a16="http://schemas.microsoft.com/office/drawing/2014/main" id="{00000000-0008-0000-2E00-000035B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42</xdr:row>
          <xdr:rowOff>133350</xdr:rowOff>
        </xdr:from>
        <xdr:to>
          <xdr:col>2</xdr:col>
          <xdr:colOff>952500</xdr:colOff>
          <xdr:row>42</xdr:row>
          <xdr:rowOff>133350</xdr:rowOff>
        </xdr:to>
        <xdr:sp macro="" textlink="">
          <xdr:nvSpPr>
            <xdr:cNvPr id="48182" name="Button 54" hidden="1">
              <a:extLst>
                <a:ext uri="{63B3BB69-23CF-44E3-9099-C40C66FF867C}">
                  <a14:compatExt spid="_x0000_s48182"/>
                </a:ext>
                <a:ext uri="{FF2B5EF4-FFF2-40B4-BE49-F238E27FC236}">
                  <a16:creationId xmlns:a16="http://schemas.microsoft.com/office/drawing/2014/main" id="{00000000-0008-0000-2F00-000036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42</xdr:row>
          <xdr:rowOff>133350</xdr:rowOff>
        </xdr:from>
        <xdr:to>
          <xdr:col>2</xdr:col>
          <xdr:colOff>952500</xdr:colOff>
          <xdr:row>42</xdr:row>
          <xdr:rowOff>133350</xdr:rowOff>
        </xdr:to>
        <xdr:sp macro="" textlink="">
          <xdr:nvSpPr>
            <xdr:cNvPr id="48183" name="Button 55" hidden="1">
              <a:extLst>
                <a:ext uri="{63B3BB69-23CF-44E3-9099-C40C66FF867C}">
                  <a14:compatExt spid="_x0000_s48183"/>
                </a:ext>
                <a:ext uri="{FF2B5EF4-FFF2-40B4-BE49-F238E27FC236}">
                  <a16:creationId xmlns:a16="http://schemas.microsoft.com/office/drawing/2014/main" id="{00000000-0008-0000-2F00-000037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9525</xdr:colOff>
          <xdr:row>44</xdr:row>
          <xdr:rowOff>9525</xdr:rowOff>
        </xdr:from>
        <xdr:to>
          <xdr:col>3</xdr:col>
          <xdr:colOff>847725</xdr:colOff>
          <xdr:row>44</xdr:row>
          <xdr:rowOff>9525</xdr:rowOff>
        </xdr:to>
        <xdr:sp macro="" textlink="">
          <xdr:nvSpPr>
            <xdr:cNvPr id="55357" name="Button 61" hidden="1">
              <a:extLst>
                <a:ext uri="{63B3BB69-23CF-44E3-9099-C40C66FF867C}">
                  <a14:compatExt spid="_x0000_s55357"/>
                </a:ext>
                <a:ext uri="{FF2B5EF4-FFF2-40B4-BE49-F238E27FC236}">
                  <a16:creationId xmlns:a16="http://schemas.microsoft.com/office/drawing/2014/main" id="{00000000-0008-0000-3800-00003DD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44</xdr:row>
          <xdr:rowOff>9525</xdr:rowOff>
        </xdr:from>
        <xdr:to>
          <xdr:col>3</xdr:col>
          <xdr:colOff>847725</xdr:colOff>
          <xdr:row>44</xdr:row>
          <xdr:rowOff>9525</xdr:rowOff>
        </xdr:to>
        <xdr:sp macro="" textlink="">
          <xdr:nvSpPr>
            <xdr:cNvPr id="55358" name="Button 62" hidden="1">
              <a:extLst>
                <a:ext uri="{63B3BB69-23CF-44E3-9099-C40C66FF867C}">
                  <a14:compatExt spid="_x0000_s55358"/>
                </a:ext>
                <a:ext uri="{FF2B5EF4-FFF2-40B4-BE49-F238E27FC236}">
                  <a16:creationId xmlns:a16="http://schemas.microsoft.com/office/drawing/2014/main" id="{00000000-0008-0000-3800-00003ED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923925</xdr:colOff>
          <xdr:row>50</xdr:row>
          <xdr:rowOff>66675</xdr:rowOff>
        </xdr:from>
        <xdr:to>
          <xdr:col>4</xdr:col>
          <xdr:colOff>371475</xdr:colOff>
          <xdr:row>50</xdr:row>
          <xdr:rowOff>66675</xdr:rowOff>
        </xdr:to>
        <xdr:sp macro="" textlink="">
          <xdr:nvSpPr>
            <xdr:cNvPr id="75857" name="Button 81" hidden="1">
              <a:extLst>
                <a:ext uri="{63B3BB69-23CF-44E3-9099-C40C66FF867C}">
                  <a14:compatExt spid="_x0000_s75857"/>
                </a:ext>
                <a:ext uri="{FF2B5EF4-FFF2-40B4-BE49-F238E27FC236}">
                  <a16:creationId xmlns:a16="http://schemas.microsoft.com/office/drawing/2014/main" id="{00000000-0008-0000-5100-0000512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x376wn/AppData/Local/Microsoft/Windows/Temporary%20Internet%20Files/Content.IE5/F0LK4O85/FERC%20216%20CWIP%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x376wn/AppData/Local/Microsoft/Windows/Temporary%20Internet%20Files/Content.IE5/F0LK4O85/FERC%20336-337%20Dep%20Amort%20Electric%20Plant%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x376wn/AppData/Local/Microsoft/Windows/Temporary%20Internet%20Files/Content.IE5/F0LK4O85/FERC%20400-407%20Hydro%20Electric%20Gen%20Plants%2020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x376wn/AppData/Local/Microsoft/Windows/Temporary%20Internet%20Files/Content.IE5/F0LK4O85/FERC%20429%20Electric%20Meters%20and%20Line%20Transformers%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FERC PAGE 216"/>
      <sheetName val="CWIP SUMMARY"/>
      <sheetName val="FOX"/>
    </sheetNames>
    <sheetDataSet>
      <sheetData sheetId="0"/>
      <sheetData sheetId="1"/>
      <sheetData sheetId="2">
        <row r="2">
          <cell r="D2" t="str">
            <v>H-Line Rebuild</v>
          </cell>
        </row>
        <row r="3">
          <cell r="D3" t="str">
            <v>Rebuild WH-1 and WH-2 Lines</v>
          </cell>
        </row>
        <row r="4">
          <cell r="D4" t="str">
            <v>Rebuild G Line - Northern Section</v>
          </cell>
        </row>
        <row r="5">
          <cell r="D5" t="str">
            <v>WH 1&amp;2 Section #1</v>
          </cell>
        </row>
        <row r="6">
          <cell r="D6" t="str">
            <v>Repl Transformer #3 &amp; #4 - Reynolds Hill</v>
          </cell>
        </row>
        <row r="7">
          <cell r="D7" t="str">
            <v>Repl 2 Tsfrms at Union Ave Sub</v>
          </cell>
        </row>
        <row r="8">
          <cell r="D8" t="str">
            <v>Hurley Ave 69KV and15KV Modernization</v>
          </cell>
        </row>
        <row r="9">
          <cell r="D9" t="str">
            <v>Boulevard Infrastructure Upgrade</v>
          </cell>
        </row>
        <row r="10">
          <cell r="D10" t="str">
            <v>Danskammer Sub Storm Hardening</v>
          </cell>
        </row>
        <row r="11">
          <cell r="D11" t="str">
            <v>Add 69KV G Line at Todd Hill Sub</v>
          </cell>
        </row>
        <row r="12">
          <cell r="D12" t="str">
            <v>MINOR PROJECTS (LESS THAN $1,000,000 EACH)</v>
          </cell>
        </row>
        <row r="17">
          <cell r="D17" t="str">
            <v>MINOR PROJECTS (LESS THAN $1,000,000 EACH)</v>
          </cell>
          <cell r="I17">
            <v>18081441.960000001</v>
          </cell>
        </row>
        <row r="21">
          <cell r="D21" t="str">
            <v>MWM V.2 Upgrade - Implementation Costs</v>
          </cell>
          <cell r="I21">
            <v>1912467.98</v>
          </cell>
        </row>
        <row r="22">
          <cell r="D22" t="str">
            <v>MINOR PROJECTS (LESS THAN $1,000,000 EACH)</v>
          </cell>
          <cell r="I22">
            <v>9259066.709999999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FERC 336"/>
      <sheetName val="FERC Page 337"/>
      <sheetName val="DEP 1032 Summary"/>
      <sheetName val="1032 Data Dump"/>
    </sheetNames>
    <sheetDataSet>
      <sheetData sheetId="0"/>
      <sheetData sheetId="1"/>
      <sheetData sheetId="2"/>
      <sheetData sheetId="3">
        <row r="4">
          <cell r="C4">
            <v>850932</v>
          </cell>
        </row>
        <row r="7">
          <cell r="C7">
            <v>228179508.38</v>
          </cell>
        </row>
        <row r="8">
          <cell r="C8">
            <v>-1562855.33</v>
          </cell>
        </row>
        <row r="9">
          <cell r="C9">
            <v>143759829.53</v>
          </cell>
        </row>
        <row r="10">
          <cell r="C10">
            <v>64911996.090000004</v>
          </cell>
        </row>
        <row r="11">
          <cell r="C11">
            <v>0</v>
          </cell>
        </row>
        <row r="12">
          <cell r="C12">
            <v>-208504.3</v>
          </cell>
        </row>
        <row r="13">
          <cell r="B13">
            <v>15721862.140000001</v>
          </cell>
        </row>
        <row r="14">
          <cell r="B14">
            <v>19754563.129999999</v>
          </cell>
        </row>
        <row r="15">
          <cell r="C15">
            <v>-353337.76</v>
          </cell>
        </row>
        <row r="16">
          <cell r="C16">
            <v>20801020.530000001</v>
          </cell>
        </row>
        <row r="17">
          <cell r="C17">
            <v>29497156.850000001</v>
          </cell>
        </row>
        <row r="18">
          <cell r="C18">
            <v>6659683.5199999996</v>
          </cell>
        </row>
        <row r="19">
          <cell r="C19">
            <v>8670172.7100000009</v>
          </cell>
        </row>
        <row r="20">
          <cell r="C20">
            <v>35986638.060000002</v>
          </cell>
        </row>
        <row r="21">
          <cell r="C21">
            <v>11373916.939999999</v>
          </cell>
        </row>
        <row r="22">
          <cell r="C22">
            <v>748052.82</v>
          </cell>
        </row>
        <row r="23">
          <cell r="C23">
            <v>-48161.88</v>
          </cell>
        </row>
        <row r="24">
          <cell r="C24">
            <v>6552927.3700000001</v>
          </cell>
        </row>
        <row r="25">
          <cell r="C25">
            <v>6508</v>
          </cell>
        </row>
        <row r="27">
          <cell r="C27">
            <v>0</v>
          </cell>
        </row>
        <row r="28">
          <cell r="C28">
            <v>278776</v>
          </cell>
        </row>
        <row r="42">
          <cell r="C42">
            <v>12808549.619999999</v>
          </cell>
        </row>
        <row r="53">
          <cell r="C53">
            <v>2334829.25</v>
          </cell>
        </row>
        <row r="56">
          <cell r="C56">
            <v>2798326.87</v>
          </cell>
        </row>
        <row r="61">
          <cell r="C61">
            <v>22456084</v>
          </cell>
        </row>
        <row r="63">
          <cell r="C63">
            <v>7731358.9900000002</v>
          </cell>
        </row>
        <row r="64">
          <cell r="C64">
            <v>1829243.33</v>
          </cell>
        </row>
        <row r="66">
          <cell r="C66">
            <v>141008</v>
          </cell>
        </row>
        <row r="71">
          <cell r="C71">
            <v>43035036.060000002</v>
          </cell>
        </row>
        <row r="87">
          <cell r="C87">
            <v>414097</v>
          </cell>
        </row>
        <row r="88">
          <cell r="C88">
            <v>582459.55000000005</v>
          </cell>
        </row>
        <row r="89">
          <cell r="C89">
            <v>1438692</v>
          </cell>
        </row>
        <row r="90">
          <cell r="C90">
            <v>872355</v>
          </cell>
        </row>
        <row r="91">
          <cell r="C91">
            <v>514615</v>
          </cell>
        </row>
        <row r="92">
          <cell r="C92">
            <v>42756</v>
          </cell>
        </row>
        <row r="94">
          <cell r="C94">
            <v>15652770.27</v>
          </cell>
        </row>
        <row r="96">
          <cell r="C96">
            <v>2587</v>
          </cell>
        </row>
        <row r="97">
          <cell r="C97">
            <v>149019350.58000001</v>
          </cell>
        </row>
        <row r="98">
          <cell r="C98">
            <v>2039978.24</v>
          </cell>
        </row>
        <row r="99">
          <cell r="C99">
            <v>1541276.89</v>
          </cell>
        </row>
        <row r="102">
          <cell r="C102">
            <v>2402390.12</v>
          </cell>
        </row>
        <row r="105">
          <cell r="C105">
            <v>10780048.949999999</v>
          </cell>
        </row>
        <row r="106">
          <cell r="C106">
            <v>3258135.69</v>
          </cell>
        </row>
        <row r="107">
          <cell r="C107">
            <v>11976</v>
          </cell>
        </row>
        <row r="108">
          <cell r="C108">
            <v>112784967.40000001</v>
          </cell>
        </row>
        <row r="109">
          <cell r="C109">
            <v>5659128.0599999996</v>
          </cell>
        </row>
        <row r="110">
          <cell r="C110">
            <v>1687660.27</v>
          </cell>
        </row>
        <row r="122">
          <cell r="C122">
            <v>126344348.99999999</v>
          </cell>
        </row>
        <row r="124">
          <cell r="C124">
            <v>15091948.66</v>
          </cell>
        </row>
        <row r="125">
          <cell r="C125">
            <v>1364186.22</v>
          </cell>
        </row>
        <row r="126">
          <cell r="C126">
            <v>3024587.5</v>
          </cell>
        </row>
        <row r="128">
          <cell r="C128">
            <v>4116729.06</v>
          </cell>
        </row>
        <row r="129">
          <cell r="C129">
            <v>83204447.969999999</v>
          </cell>
        </row>
        <row r="130">
          <cell r="C130">
            <v>14686007.9</v>
          </cell>
        </row>
        <row r="134">
          <cell r="C134">
            <v>51619601.939999998</v>
          </cell>
        </row>
        <row r="135">
          <cell r="C135">
            <v>4188124.99</v>
          </cell>
        </row>
        <row r="139">
          <cell r="C139">
            <v>1971609.5</v>
          </cell>
        </row>
        <row r="142">
          <cell r="C142">
            <v>20965</v>
          </cell>
        </row>
        <row r="143">
          <cell r="C143">
            <v>7382528.29</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2-403"/>
      <sheetName val="406-407"/>
      <sheetName val="1030 Data Dump"/>
    </sheetNames>
    <sheetDataSet>
      <sheetData sheetId="0"/>
      <sheetData sheetId="1"/>
      <sheetData sheetId="2">
        <row r="2">
          <cell r="E2">
            <v>25600</v>
          </cell>
        </row>
        <row r="3">
          <cell r="E3">
            <v>22182</v>
          </cell>
        </row>
        <row r="4">
          <cell r="E4">
            <v>369382</v>
          </cell>
        </row>
        <row r="5">
          <cell r="E5">
            <v>471123</v>
          </cell>
        </row>
        <row r="6">
          <cell r="E6">
            <v>874024</v>
          </cell>
        </row>
        <row r="7">
          <cell r="E7">
            <v>1492991.74</v>
          </cell>
        </row>
        <row r="8">
          <cell r="E8">
            <v>3097978</v>
          </cell>
        </row>
        <row r="9">
          <cell r="E9">
            <v>1771060</v>
          </cell>
        </row>
        <row r="10">
          <cell r="E10">
            <v>17587046</v>
          </cell>
        </row>
        <row r="11">
          <cell r="E11">
            <v>2396748</v>
          </cell>
        </row>
        <row r="12">
          <cell r="E12">
            <v>2938553.46</v>
          </cell>
        </row>
        <row r="13">
          <cell r="E13">
            <v>2747339.05</v>
          </cell>
        </row>
        <row r="14">
          <cell r="E14">
            <v>332826.05</v>
          </cell>
        </row>
        <row r="15">
          <cell r="E15">
            <v>796664.64</v>
          </cell>
        </row>
        <row r="16">
          <cell r="E16">
            <v>584124.96</v>
          </cell>
        </row>
        <row r="17">
          <cell r="E17">
            <v>3835</v>
          </cell>
        </row>
        <row r="18">
          <cell r="E18">
            <v>103482</v>
          </cell>
        </row>
        <row r="19">
          <cell r="E19">
            <v>33691</v>
          </cell>
        </row>
        <row r="20">
          <cell r="E20">
            <v>11192</v>
          </cell>
        </row>
        <row r="21">
          <cell r="E21">
            <v>196821</v>
          </cell>
        </row>
        <row r="22">
          <cell r="E22">
            <v>217271</v>
          </cell>
        </row>
        <row r="24">
          <cell r="E24">
            <v>246938</v>
          </cell>
        </row>
        <row r="25">
          <cell r="E25">
            <v>364067.09</v>
          </cell>
        </row>
        <row r="27">
          <cell r="E27">
            <v>683692</v>
          </cell>
        </row>
        <row r="28">
          <cell r="E28">
            <v>755000</v>
          </cell>
        </row>
        <row r="29">
          <cell r="E29">
            <v>423092</v>
          </cell>
        </row>
        <row r="30">
          <cell r="E30">
            <v>449262</v>
          </cell>
        </row>
        <row r="32">
          <cell r="E32">
            <v>302128</v>
          </cell>
        </row>
        <row r="33">
          <cell r="E33">
            <v>212468</v>
          </cell>
        </row>
        <row r="35">
          <cell r="E35">
            <v>21320</v>
          </cell>
        </row>
        <row r="36">
          <cell r="E36">
            <v>21436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FERC 429"/>
      <sheetName val="PAP Report Totals"/>
    </sheetNames>
    <sheetDataSet>
      <sheetData sheetId="0"/>
      <sheetData sheetId="1"/>
      <sheetData sheetId="2">
        <row r="26">
          <cell r="E26">
            <v>4997</v>
          </cell>
        </row>
        <row r="31">
          <cell r="E31">
            <v>2817</v>
          </cell>
        </row>
        <row r="33">
          <cell r="E33">
            <v>-1744</v>
          </cell>
        </row>
        <row r="37">
          <cell r="E37">
            <v>233</v>
          </cell>
        </row>
        <row r="42">
          <cell r="E42">
            <v>99</v>
          </cell>
        </row>
        <row r="44">
          <cell r="E44">
            <v>-44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97.bin"/><Relationship Id="rId13" Type="http://schemas.openxmlformats.org/officeDocument/2006/relationships/printerSettings" Target="../printerSettings/printerSettings202.bin"/><Relationship Id="rId18" Type="http://schemas.openxmlformats.org/officeDocument/2006/relationships/printerSettings" Target="../printerSettings/printerSettings207.bin"/><Relationship Id="rId3" Type="http://schemas.openxmlformats.org/officeDocument/2006/relationships/printerSettings" Target="../printerSettings/printerSettings192.bin"/><Relationship Id="rId21" Type="http://schemas.openxmlformats.org/officeDocument/2006/relationships/printerSettings" Target="../printerSettings/printerSettings210.bin"/><Relationship Id="rId7" Type="http://schemas.openxmlformats.org/officeDocument/2006/relationships/printerSettings" Target="../printerSettings/printerSettings196.bin"/><Relationship Id="rId12" Type="http://schemas.openxmlformats.org/officeDocument/2006/relationships/printerSettings" Target="../printerSettings/printerSettings201.bin"/><Relationship Id="rId17" Type="http://schemas.openxmlformats.org/officeDocument/2006/relationships/printerSettings" Target="../printerSettings/printerSettings206.bin"/><Relationship Id="rId2" Type="http://schemas.openxmlformats.org/officeDocument/2006/relationships/printerSettings" Target="../printerSettings/printerSettings191.bin"/><Relationship Id="rId16" Type="http://schemas.openxmlformats.org/officeDocument/2006/relationships/printerSettings" Target="../printerSettings/printerSettings205.bin"/><Relationship Id="rId20" Type="http://schemas.openxmlformats.org/officeDocument/2006/relationships/printerSettings" Target="../printerSettings/printerSettings209.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11" Type="http://schemas.openxmlformats.org/officeDocument/2006/relationships/printerSettings" Target="../printerSettings/printerSettings200.bin"/><Relationship Id="rId5" Type="http://schemas.openxmlformats.org/officeDocument/2006/relationships/printerSettings" Target="../printerSettings/printerSettings194.bin"/><Relationship Id="rId15" Type="http://schemas.openxmlformats.org/officeDocument/2006/relationships/printerSettings" Target="../printerSettings/printerSettings204.bin"/><Relationship Id="rId10" Type="http://schemas.openxmlformats.org/officeDocument/2006/relationships/printerSettings" Target="../printerSettings/printerSettings199.bin"/><Relationship Id="rId19" Type="http://schemas.openxmlformats.org/officeDocument/2006/relationships/printerSettings" Target="../printerSettings/printerSettings208.bin"/><Relationship Id="rId4" Type="http://schemas.openxmlformats.org/officeDocument/2006/relationships/printerSettings" Target="../printerSettings/printerSettings193.bin"/><Relationship Id="rId9" Type="http://schemas.openxmlformats.org/officeDocument/2006/relationships/printerSettings" Target="../printerSettings/printerSettings198.bin"/><Relationship Id="rId14" Type="http://schemas.openxmlformats.org/officeDocument/2006/relationships/printerSettings" Target="../printerSettings/printerSettings20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239.bin"/><Relationship Id="rId13" Type="http://schemas.openxmlformats.org/officeDocument/2006/relationships/printerSettings" Target="../printerSettings/printerSettings244.bin"/><Relationship Id="rId18" Type="http://schemas.openxmlformats.org/officeDocument/2006/relationships/printerSettings" Target="../printerSettings/printerSettings249.bin"/><Relationship Id="rId3" Type="http://schemas.openxmlformats.org/officeDocument/2006/relationships/printerSettings" Target="../printerSettings/printerSettings234.bin"/><Relationship Id="rId21" Type="http://schemas.openxmlformats.org/officeDocument/2006/relationships/printerSettings" Target="../printerSettings/printerSettings252.bin"/><Relationship Id="rId7" Type="http://schemas.openxmlformats.org/officeDocument/2006/relationships/printerSettings" Target="../printerSettings/printerSettings238.bin"/><Relationship Id="rId12" Type="http://schemas.openxmlformats.org/officeDocument/2006/relationships/printerSettings" Target="../printerSettings/printerSettings243.bin"/><Relationship Id="rId17" Type="http://schemas.openxmlformats.org/officeDocument/2006/relationships/printerSettings" Target="../printerSettings/printerSettings248.bin"/><Relationship Id="rId2" Type="http://schemas.openxmlformats.org/officeDocument/2006/relationships/printerSettings" Target="../printerSettings/printerSettings233.bin"/><Relationship Id="rId16" Type="http://schemas.openxmlformats.org/officeDocument/2006/relationships/printerSettings" Target="../printerSettings/printerSettings247.bin"/><Relationship Id="rId20" Type="http://schemas.openxmlformats.org/officeDocument/2006/relationships/printerSettings" Target="../printerSettings/printerSettings251.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11" Type="http://schemas.openxmlformats.org/officeDocument/2006/relationships/printerSettings" Target="../printerSettings/printerSettings242.bin"/><Relationship Id="rId5" Type="http://schemas.openxmlformats.org/officeDocument/2006/relationships/printerSettings" Target="../printerSettings/printerSettings236.bin"/><Relationship Id="rId15" Type="http://schemas.openxmlformats.org/officeDocument/2006/relationships/printerSettings" Target="../printerSettings/printerSettings246.bin"/><Relationship Id="rId10" Type="http://schemas.openxmlformats.org/officeDocument/2006/relationships/printerSettings" Target="../printerSettings/printerSettings241.bin"/><Relationship Id="rId19" Type="http://schemas.openxmlformats.org/officeDocument/2006/relationships/printerSettings" Target="../printerSettings/printerSettings250.bin"/><Relationship Id="rId4" Type="http://schemas.openxmlformats.org/officeDocument/2006/relationships/printerSettings" Target="../printerSettings/printerSettings235.bin"/><Relationship Id="rId9" Type="http://schemas.openxmlformats.org/officeDocument/2006/relationships/printerSettings" Target="../printerSettings/printerSettings240.bin"/><Relationship Id="rId14" Type="http://schemas.openxmlformats.org/officeDocument/2006/relationships/printerSettings" Target="../printerSettings/printerSettings24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81.bin"/><Relationship Id="rId13" Type="http://schemas.openxmlformats.org/officeDocument/2006/relationships/printerSettings" Target="../printerSettings/printerSettings286.bin"/><Relationship Id="rId18" Type="http://schemas.openxmlformats.org/officeDocument/2006/relationships/printerSettings" Target="../printerSettings/printerSettings291.bin"/><Relationship Id="rId3" Type="http://schemas.openxmlformats.org/officeDocument/2006/relationships/printerSettings" Target="../printerSettings/printerSettings276.bin"/><Relationship Id="rId21" Type="http://schemas.openxmlformats.org/officeDocument/2006/relationships/printerSettings" Target="../printerSettings/printerSettings294.bin"/><Relationship Id="rId7" Type="http://schemas.openxmlformats.org/officeDocument/2006/relationships/printerSettings" Target="../printerSettings/printerSettings280.bin"/><Relationship Id="rId12" Type="http://schemas.openxmlformats.org/officeDocument/2006/relationships/printerSettings" Target="../printerSettings/printerSettings285.bin"/><Relationship Id="rId17" Type="http://schemas.openxmlformats.org/officeDocument/2006/relationships/printerSettings" Target="../printerSettings/printerSettings290.bin"/><Relationship Id="rId2" Type="http://schemas.openxmlformats.org/officeDocument/2006/relationships/printerSettings" Target="../printerSettings/printerSettings275.bin"/><Relationship Id="rId16" Type="http://schemas.openxmlformats.org/officeDocument/2006/relationships/printerSettings" Target="../printerSettings/printerSettings289.bin"/><Relationship Id="rId20" Type="http://schemas.openxmlformats.org/officeDocument/2006/relationships/printerSettings" Target="../printerSettings/printerSettings293.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11" Type="http://schemas.openxmlformats.org/officeDocument/2006/relationships/printerSettings" Target="../printerSettings/printerSettings284.bin"/><Relationship Id="rId5" Type="http://schemas.openxmlformats.org/officeDocument/2006/relationships/printerSettings" Target="../printerSettings/printerSettings278.bin"/><Relationship Id="rId15" Type="http://schemas.openxmlformats.org/officeDocument/2006/relationships/printerSettings" Target="../printerSettings/printerSettings288.bin"/><Relationship Id="rId10" Type="http://schemas.openxmlformats.org/officeDocument/2006/relationships/printerSettings" Target="../printerSettings/printerSettings283.bin"/><Relationship Id="rId19" Type="http://schemas.openxmlformats.org/officeDocument/2006/relationships/printerSettings" Target="../printerSettings/printerSettings292.bin"/><Relationship Id="rId4" Type="http://schemas.openxmlformats.org/officeDocument/2006/relationships/printerSettings" Target="../printerSettings/printerSettings277.bin"/><Relationship Id="rId9" Type="http://schemas.openxmlformats.org/officeDocument/2006/relationships/printerSettings" Target="../printerSettings/printerSettings282.bin"/><Relationship Id="rId14" Type="http://schemas.openxmlformats.org/officeDocument/2006/relationships/printerSettings" Target="../printerSettings/printerSettings28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2.bin"/><Relationship Id="rId13" Type="http://schemas.openxmlformats.org/officeDocument/2006/relationships/printerSettings" Target="../printerSettings/printerSettings307.bin"/><Relationship Id="rId18" Type="http://schemas.openxmlformats.org/officeDocument/2006/relationships/printerSettings" Target="../printerSettings/printerSettings312.bin"/><Relationship Id="rId3" Type="http://schemas.openxmlformats.org/officeDocument/2006/relationships/printerSettings" Target="../printerSettings/printerSettings297.bin"/><Relationship Id="rId21" Type="http://schemas.openxmlformats.org/officeDocument/2006/relationships/printerSettings" Target="../printerSettings/printerSettings315.bin"/><Relationship Id="rId7" Type="http://schemas.openxmlformats.org/officeDocument/2006/relationships/printerSettings" Target="../printerSettings/printerSettings301.bin"/><Relationship Id="rId12" Type="http://schemas.openxmlformats.org/officeDocument/2006/relationships/printerSettings" Target="../printerSettings/printerSettings306.bin"/><Relationship Id="rId17" Type="http://schemas.openxmlformats.org/officeDocument/2006/relationships/printerSettings" Target="../printerSettings/printerSettings311.bin"/><Relationship Id="rId2" Type="http://schemas.openxmlformats.org/officeDocument/2006/relationships/printerSettings" Target="../printerSettings/printerSettings296.bin"/><Relationship Id="rId16" Type="http://schemas.openxmlformats.org/officeDocument/2006/relationships/printerSettings" Target="../printerSettings/printerSettings310.bin"/><Relationship Id="rId20" Type="http://schemas.openxmlformats.org/officeDocument/2006/relationships/printerSettings" Target="../printerSettings/printerSettings314.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11" Type="http://schemas.openxmlformats.org/officeDocument/2006/relationships/printerSettings" Target="../printerSettings/printerSettings305.bin"/><Relationship Id="rId5" Type="http://schemas.openxmlformats.org/officeDocument/2006/relationships/printerSettings" Target="../printerSettings/printerSettings299.bin"/><Relationship Id="rId15" Type="http://schemas.openxmlformats.org/officeDocument/2006/relationships/printerSettings" Target="../printerSettings/printerSettings309.bin"/><Relationship Id="rId10" Type="http://schemas.openxmlformats.org/officeDocument/2006/relationships/printerSettings" Target="../printerSettings/printerSettings304.bin"/><Relationship Id="rId19" Type="http://schemas.openxmlformats.org/officeDocument/2006/relationships/printerSettings" Target="../printerSettings/printerSettings313.bin"/><Relationship Id="rId4" Type="http://schemas.openxmlformats.org/officeDocument/2006/relationships/printerSettings" Target="../printerSettings/printerSettings298.bin"/><Relationship Id="rId9" Type="http://schemas.openxmlformats.org/officeDocument/2006/relationships/printerSettings" Target="../printerSettings/printerSettings303.bin"/><Relationship Id="rId14" Type="http://schemas.openxmlformats.org/officeDocument/2006/relationships/printerSettings" Target="../printerSettings/printerSettings308.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23.bin"/><Relationship Id="rId13" Type="http://schemas.openxmlformats.org/officeDocument/2006/relationships/printerSettings" Target="../printerSettings/printerSettings328.bin"/><Relationship Id="rId18" Type="http://schemas.openxmlformats.org/officeDocument/2006/relationships/printerSettings" Target="../printerSettings/printerSettings333.bin"/><Relationship Id="rId3" Type="http://schemas.openxmlformats.org/officeDocument/2006/relationships/printerSettings" Target="../printerSettings/printerSettings318.bin"/><Relationship Id="rId21" Type="http://schemas.openxmlformats.org/officeDocument/2006/relationships/printerSettings" Target="../printerSettings/printerSettings336.bin"/><Relationship Id="rId7" Type="http://schemas.openxmlformats.org/officeDocument/2006/relationships/printerSettings" Target="../printerSettings/printerSettings322.bin"/><Relationship Id="rId12" Type="http://schemas.openxmlformats.org/officeDocument/2006/relationships/printerSettings" Target="../printerSettings/printerSettings327.bin"/><Relationship Id="rId17" Type="http://schemas.openxmlformats.org/officeDocument/2006/relationships/printerSettings" Target="../printerSettings/printerSettings332.bin"/><Relationship Id="rId2" Type="http://schemas.openxmlformats.org/officeDocument/2006/relationships/printerSettings" Target="../printerSettings/printerSettings317.bin"/><Relationship Id="rId16" Type="http://schemas.openxmlformats.org/officeDocument/2006/relationships/printerSettings" Target="../printerSettings/printerSettings331.bin"/><Relationship Id="rId20" Type="http://schemas.openxmlformats.org/officeDocument/2006/relationships/printerSettings" Target="../printerSettings/printerSettings335.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11" Type="http://schemas.openxmlformats.org/officeDocument/2006/relationships/printerSettings" Target="../printerSettings/printerSettings326.bin"/><Relationship Id="rId5" Type="http://schemas.openxmlformats.org/officeDocument/2006/relationships/printerSettings" Target="../printerSettings/printerSettings320.bin"/><Relationship Id="rId15" Type="http://schemas.openxmlformats.org/officeDocument/2006/relationships/printerSettings" Target="../printerSettings/printerSettings330.bin"/><Relationship Id="rId10" Type="http://schemas.openxmlformats.org/officeDocument/2006/relationships/printerSettings" Target="../printerSettings/printerSettings325.bin"/><Relationship Id="rId19" Type="http://schemas.openxmlformats.org/officeDocument/2006/relationships/printerSettings" Target="../printerSettings/printerSettings334.bin"/><Relationship Id="rId4" Type="http://schemas.openxmlformats.org/officeDocument/2006/relationships/printerSettings" Target="../printerSettings/printerSettings319.bin"/><Relationship Id="rId9" Type="http://schemas.openxmlformats.org/officeDocument/2006/relationships/printerSettings" Target="../printerSettings/printerSettings324.bin"/><Relationship Id="rId14" Type="http://schemas.openxmlformats.org/officeDocument/2006/relationships/printerSettings" Target="../printerSettings/printerSettings32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44.bin"/><Relationship Id="rId13" Type="http://schemas.openxmlformats.org/officeDocument/2006/relationships/printerSettings" Target="../printerSettings/printerSettings349.bin"/><Relationship Id="rId18" Type="http://schemas.openxmlformats.org/officeDocument/2006/relationships/printerSettings" Target="../printerSettings/printerSettings354.bin"/><Relationship Id="rId3" Type="http://schemas.openxmlformats.org/officeDocument/2006/relationships/printerSettings" Target="../printerSettings/printerSettings339.bin"/><Relationship Id="rId21" Type="http://schemas.openxmlformats.org/officeDocument/2006/relationships/printerSettings" Target="../printerSettings/printerSettings357.bin"/><Relationship Id="rId7" Type="http://schemas.openxmlformats.org/officeDocument/2006/relationships/printerSettings" Target="../printerSettings/printerSettings343.bin"/><Relationship Id="rId12" Type="http://schemas.openxmlformats.org/officeDocument/2006/relationships/printerSettings" Target="../printerSettings/printerSettings348.bin"/><Relationship Id="rId17" Type="http://schemas.openxmlformats.org/officeDocument/2006/relationships/printerSettings" Target="../printerSettings/printerSettings353.bin"/><Relationship Id="rId2" Type="http://schemas.openxmlformats.org/officeDocument/2006/relationships/printerSettings" Target="../printerSettings/printerSettings338.bin"/><Relationship Id="rId16" Type="http://schemas.openxmlformats.org/officeDocument/2006/relationships/printerSettings" Target="../printerSettings/printerSettings352.bin"/><Relationship Id="rId20" Type="http://schemas.openxmlformats.org/officeDocument/2006/relationships/printerSettings" Target="../printerSettings/printerSettings356.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11" Type="http://schemas.openxmlformats.org/officeDocument/2006/relationships/printerSettings" Target="../printerSettings/printerSettings347.bin"/><Relationship Id="rId5" Type="http://schemas.openxmlformats.org/officeDocument/2006/relationships/printerSettings" Target="../printerSettings/printerSettings341.bin"/><Relationship Id="rId15" Type="http://schemas.openxmlformats.org/officeDocument/2006/relationships/printerSettings" Target="../printerSettings/printerSettings351.bin"/><Relationship Id="rId10" Type="http://schemas.openxmlformats.org/officeDocument/2006/relationships/printerSettings" Target="../printerSettings/printerSettings346.bin"/><Relationship Id="rId19" Type="http://schemas.openxmlformats.org/officeDocument/2006/relationships/printerSettings" Target="../printerSettings/printerSettings355.bin"/><Relationship Id="rId4" Type="http://schemas.openxmlformats.org/officeDocument/2006/relationships/printerSettings" Target="../printerSettings/printerSettings340.bin"/><Relationship Id="rId9" Type="http://schemas.openxmlformats.org/officeDocument/2006/relationships/printerSettings" Target="../printerSettings/printerSettings345.bin"/><Relationship Id="rId14" Type="http://schemas.openxmlformats.org/officeDocument/2006/relationships/printerSettings" Target="../printerSettings/printerSettings35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65.bin"/><Relationship Id="rId13" Type="http://schemas.openxmlformats.org/officeDocument/2006/relationships/printerSettings" Target="../printerSettings/printerSettings370.bin"/><Relationship Id="rId18" Type="http://schemas.openxmlformats.org/officeDocument/2006/relationships/printerSettings" Target="../printerSettings/printerSettings375.bin"/><Relationship Id="rId3" Type="http://schemas.openxmlformats.org/officeDocument/2006/relationships/printerSettings" Target="../printerSettings/printerSettings360.bin"/><Relationship Id="rId21" Type="http://schemas.openxmlformats.org/officeDocument/2006/relationships/printerSettings" Target="../printerSettings/printerSettings378.bin"/><Relationship Id="rId7" Type="http://schemas.openxmlformats.org/officeDocument/2006/relationships/printerSettings" Target="../printerSettings/printerSettings364.bin"/><Relationship Id="rId12" Type="http://schemas.openxmlformats.org/officeDocument/2006/relationships/printerSettings" Target="../printerSettings/printerSettings369.bin"/><Relationship Id="rId17" Type="http://schemas.openxmlformats.org/officeDocument/2006/relationships/printerSettings" Target="../printerSettings/printerSettings374.bin"/><Relationship Id="rId2" Type="http://schemas.openxmlformats.org/officeDocument/2006/relationships/printerSettings" Target="../printerSettings/printerSettings359.bin"/><Relationship Id="rId16" Type="http://schemas.openxmlformats.org/officeDocument/2006/relationships/printerSettings" Target="../printerSettings/printerSettings373.bin"/><Relationship Id="rId20" Type="http://schemas.openxmlformats.org/officeDocument/2006/relationships/printerSettings" Target="../printerSettings/printerSettings377.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11" Type="http://schemas.openxmlformats.org/officeDocument/2006/relationships/printerSettings" Target="../printerSettings/printerSettings368.bin"/><Relationship Id="rId5" Type="http://schemas.openxmlformats.org/officeDocument/2006/relationships/printerSettings" Target="../printerSettings/printerSettings362.bin"/><Relationship Id="rId15" Type="http://schemas.openxmlformats.org/officeDocument/2006/relationships/printerSettings" Target="../printerSettings/printerSettings372.bin"/><Relationship Id="rId10" Type="http://schemas.openxmlformats.org/officeDocument/2006/relationships/printerSettings" Target="../printerSettings/printerSettings367.bin"/><Relationship Id="rId19" Type="http://schemas.openxmlformats.org/officeDocument/2006/relationships/printerSettings" Target="../printerSettings/printerSettings376.bin"/><Relationship Id="rId4" Type="http://schemas.openxmlformats.org/officeDocument/2006/relationships/printerSettings" Target="../printerSettings/printerSettings361.bin"/><Relationship Id="rId9" Type="http://schemas.openxmlformats.org/officeDocument/2006/relationships/printerSettings" Target="../printerSettings/printerSettings366.bin"/><Relationship Id="rId14" Type="http://schemas.openxmlformats.org/officeDocument/2006/relationships/printerSettings" Target="../printerSettings/printerSettings37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86.bin"/><Relationship Id="rId13" Type="http://schemas.openxmlformats.org/officeDocument/2006/relationships/printerSettings" Target="../printerSettings/printerSettings391.bin"/><Relationship Id="rId18" Type="http://schemas.openxmlformats.org/officeDocument/2006/relationships/printerSettings" Target="../printerSettings/printerSettings396.bin"/><Relationship Id="rId3" Type="http://schemas.openxmlformats.org/officeDocument/2006/relationships/printerSettings" Target="../printerSettings/printerSettings381.bin"/><Relationship Id="rId21" Type="http://schemas.openxmlformats.org/officeDocument/2006/relationships/printerSettings" Target="../printerSettings/printerSettings399.bin"/><Relationship Id="rId7" Type="http://schemas.openxmlformats.org/officeDocument/2006/relationships/printerSettings" Target="../printerSettings/printerSettings385.bin"/><Relationship Id="rId12" Type="http://schemas.openxmlformats.org/officeDocument/2006/relationships/printerSettings" Target="../printerSettings/printerSettings390.bin"/><Relationship Id="rId17" Type="http://schemas.openxmlformats.org/officeDocument/2006/relationships/printerSettings" Target="../printerSettings/printerSettings395.bin"/><Relationship Id="rId2" Type="http://schemas.openxmlformats.org/officeDocument/2006/relationships/printerSettings" Target="../printerSettings/printerSettings380.bin"/><Relationship Id="rId16" Type="http://schemas.openxmlformats.org/officeDocument/2006/relationships/printerSettings" Target="../printerSettings/printerSettings394.bin"/><Relationship Id="rId20" Type="http://schemas.openxmlformats.org/officeDocument/2006/relationships/printerSettings" Target="../printerSettings/printerSettings398.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11" Type="http://schemas.openxmlformats.org/officeDocument/2006/relationships/printerSettings" Target="../printerSettings/printerSettings389.bin"/><Relationship Id="rId5" Type="http://schemas.openxmlformats.org/officeDocument/2006/relationships/printerSettings" Target="../printerSettings/printerSettings383.bin"/><Relationship Id="rId15" Type="http://schemas.openxmlformats.org/officeDocument/2006/relationships/printerSettings" Target="../printerSettings/printerSettings393.bin"/><Relationship Id="rId10" Type="http://schemas.openxmlformats.org/officeDocument/2006/relationships/printerSettings" Target="../printerSettings/printerSettings388.bin"/><Relationship Id="rId19" Type="http://schemas.openxmlformats.org/officeDocument/2006/relationships/printerSettings" Target="../printerSettings/printerSettings397.bin"/><Relationship Id="rId4" Type="http://schemas.openxmlformats.org/officeDocument/2006/relationships/printerSettings" Target="../printerSettings/printerSettings382.bin"/><Relationship Id="rId9" Type="http://schemas.openxmlformats.org/officeDocument/2006/relationships/printerSettings" Target="../printerSettings/printerSettings387.bin"/><Relationship Id="rId14" Type="http://schemas.openxmlformats.org/officeDocument/2006/relationships/printerSettings" Target="../printerSettings/printerSettings392.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9.bin"/><Relationship Id="rId13" Type="http://schemas.openxmlformats.org/officeDocument/2006/relationships/printerSettings" Target="../printerSettings/printerSettings34.bin"/><Relationship Id="rId18" Type="http://schemas.openxmlformats.org/officeDocument/2006/relationships/printerSettings" Target="../printerSettings/printerSettings39.bin"/><Relationship Id="rId3" Type="http://schemas.openxmlformats.org/officeDocument/2006/relationships/printerSettings" Target="../printerSettings/printerSettings24.bin"/><Relationship Id="rId21" Type="http://schemas.openxmlformats.org/officeDocument/2006/relationships/printerSettings" Target="../printerSettings/printerSettings42.bin"/><Relationship Id="rId7" Type="http://schemas.openxmlformats.org/officeDocument/2006/relationships/printerSettings" Target="../printerSettings/printerSettings28.bin"/><Relationship Id="rId12" Type="http://schemas.openxmlformats.org/officeDocument/2006/relationships/printerSettings" Target="../printerSettings/printerSettings33.bin"/><Relationship Id="rId17" Type="http://schemas.openxmlformats.org/officeDocument/2006/relationships/printerSettings" Target="../printerSettings/printerSettings38.bin"/><Relationship Id="rId2" Type="http://schemas.openxmlformats.org/officeDocument/2006/relationships/printerSettings" Target="../printerSettings/printerSettings23.bin"/><Relationship Id="rId16" Type="http://schemas.openxmlformats.org/officeDocument/2006/relationships/printerSettings" Target="../printerSettings/printerSettings37.bin"/><Relationship Id="rId20" Type="http://schemas.openxmlformats.org/officeDocument/2006/relationships/printerSettings" Target="../printerSettings/printerSettings41.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11" Type="http://schemas.openxmlformats.org/officeDocument/2006/relationships/printerSettings" Target="../printerSettings/printerSettings32.bin"/><Relationship Id="rId5" Type="http://schemas.openxmlformats.org/officeDocument/2006/relationships/printerSettings" Target="../printerSettings/printerSettings26.bin"/><Relationship Id="rId15" Type="http://schemas.openxmlformats.org/officeDocument/2006/relationships/printerSettings" Target="../printerSettings/printerSettings36.bin"/><Relationship Id="rId10" Type="http://schemas.openxmlformats.org/officeDocument/2006/relationships/printerSettings" Target="../printerSettings/printerSettings31.bin"/><Relationship Id="rId19" Type="http://schemas.openxmlformats.org/officeDocument/2006/relationships/printerSettings" Target="../printerSettings/printerSettings40.bin"/><Relationship Id="rId4" Type="http://schemas.openxmlformats.org/officeDocument/2006/relationships/printerSettings" Target="../printerSettings/printerSettings25.bin"/><Relationship Id="rId9" Type="http://schemas.openxmlformats.org/officeDocument/2006/relationships/printerSettings" Target="../printerSettings/printerSettings30.bin"/><Relationship Id="rId14" Type="http://schemas.openxmlformats.org/officeDocument/2006/relationships/printerSettings" Target="../printerSettings/printerSettings35.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07.bin"/><Relationship Id="rId13" Type="http://schemas.openxmlformats.org/officeDocument/2006/relationships/printerSettings" Target="../printerSettings/printerSettings412.bin"/><Relationship Id="rId18" Type="http://schemas.openxmlformats.org/officeDocument/2006/relationships/printerSettings" Target="../printerSettings/printerSettings417.bin"/><Relationship Id="rId3" Type="http://schemas.openxmlformats.org/officeDocument/2006/relationships/printerSettings" Target="../printerSettings/printerSettings402.bin"/><Relationship Id="rId21" Type="http://schemas.openxmlformats.org/officeDocument/2006/relationships/printerSettings" Target="../printerSettings/printerSettings420.bin"/><Relationship Id="rId7" Type="http://schemas.openxmlformats.org/officeDocument/2006/relationships/printerSettings" Target="../printerSettings/printerSettings406.bin"/><Relationship Id="rId12" Type="http://schemas.openxmlformats.org/officeDocument/2006/relationships/printerSettings" Target="../printerSettings/printerSettings411.bin"/><Relationship Id="rId17" Type="http://schemas.openxmlformats.org/officeDocument/2006/relationships/printerSettings" Target="../printerSettings/printerSettings416.bin"/><Relationship Id="rId2" Type="http://schemas.openxmlformats.org/officeDocument/2006/relationships/printerSettings" Target="../printerSettings/printerSettings401.bin"/><Relationship Id="rId16" Type="http://schemas.openxmlformats.org/officeDocument/2006/relationships/printerSettings" Target="../printerSettings/printerSettings415.bin"/><Relationship Id="rId20" Type="http://schemas.openxmlformats.org/officeDocument/2006/relationships/printerSettings" Target="../printerSettings/printerSettings419.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11" Type="http://schemas.openxmlformats.org/officeDocument/2006/relationships/printerSettings" Target="../printerSettings/printerSettings410.bin"/><Relationship Id="rId5" Type="http://schemas.openxmlformats.org/officeDocument/2006/relationships/printerSettings" Target="../printerSettings/printerSettings404.bin"/><Relationship Id="rId15" Type="http://schemas.openxmlformats.org/officeDocument/2006/relationships/printerSettings" Target="../printerSettings/printerSettings414.bin"/><Relationship Id="rId10" Type="http://schemas.openxmlformats.org/officeDocument/2006/relationships/printerSettings" Target="../printerSettings/printerSettings409.bin"/><Relationship Id="rId19" Type="http://schemas.openxmlformats.org/officeDocument/2006/relationships/printerSettings" Target="../printerSettings/printerSettings418.bin"/><Relationship Id="rId4" Type="http://schemas.openxmlformats.org/officeDocument/2006/relationships/printerSettings" Target="../printerSettings/printerSettings403.bin"/><Relationship Id="rId9" Type="http://schemas.openxmlformats.org/officeDocument/2006/relationships/printerSettings" Target="../printerSettings/printerSettings408.bin"/><Relationship Id="rId14" Type="http://schemas.openxmlformats.org/officeDocument/2006/relationships/printerSettings" Target="../printerSettings/printerSettings413.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428.bin"/><Relationship Id="rId13" Type="http://schemas.openxmlformats.org/officeDocument/2006/relationships/printerSettings" Target="../printerSettings/printerSettings433.bin"/><Relationship Id="rId18" Type="http://schemas.openxmlformats.org/officeDocument/2006/relationships/printerSettings" Target="../printerSettings/printerSettings438.bin"/><Relationship Id="rId3" Type="http://schemas.openxmlformats.org/officeDocument/2006/relationships/printerSettings" Target="../printerSettings/printerSettings423.bin"/><Relationship Id="rId21" Type="http://schemas.openxmlformats.org/officeDocument/2006/relationships/printerSettings" Target="../printerSettings/printerSettings441.bin"/><Relationship Id="rId7" Type="http://schemas.openxmlformats.org/officeDocument/2006/relationships/printerSettings" Target="../printerSettings/printerSettings427.bin"/><Relationship Id="rId12" Type="http://schemas.openxmlformats.org/officeDocument/2006/relationships/printerSettings" Target="../printerSettings/printerSettings432.bin"/><Relationship Id="rId17" Type="http://schemas.openxmlformats.org/officeDocument/2006/relationships/printerSettings" Target="../printerSettings/printerSettings437.bin"/><Relationship Id="rId2" Type="http://schemas.openxmlformats.org/officeDocument/2006/relationships/printerSettings" Target="../printerSettings/printerSettings422.bin"/><Relationship Id="rId16" Type="http://schemas.openxmlformats.org/officeDocument/2006/relationships/printerSettings" Target="../printerSettings/printerSettings436.bin"/><Relationship Id="rId20" Type="http://schemas.openxmlformats.org/officeDocument/2006/relationships/printerSettings" Target="../printerSettings/printerSettings440.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11" Type="http://schemas.openxmlformats.org/officeDocument/2006/relationships/printerSettings" Target="../printerSettings/printerSettings431.bin"/><Relationship Id="rId5" Type="http://schemas.openxmlformats.org/officeDocument/2006/relationships/printerSettings" Target="../printerSettings/printerSettings425.bin"/><Relationship Id="rId15" Type="http://schemas.openxmlformats.org/officeDocument/2006/relationships/printerSettings" Target="../printerSettings/printerSettings435.bin"/><Relationship Id="rId10" Type="http://schemas.openxmlformats.org/officeDocument/2006/relationships/printerSettings" Target="../printerSettings/printerSettings430.bin"/><Relationship Id="rId19" Type="http://schemas.openxmlformats.org/officeDocument/2006/relationships/printerSettings" Target="../printerSettings/printerSettings439.bin"/><Relationship Id="rId4" Type="http://schemas.openxmlformats.org/officeDocument/2006/relationships/printerSettings" Target="../printerSettings/printerSettings424.bin"/><Relationship Id="rId9" Type="http://schemas.openxmlformats.org/officeDocument/2006/relationships/printerSettings" Target="../printerSettings/printerSettings429.bin"/><Relationship Id="rId14" Type="http://schemas.openxmlformats.org/officeDocument/2006/relationships/printerSettings" Target="../printerSettings/printerSettings434.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449.bin"/><Relationship Id="rId13" Type="http://schemas.openxmlformats.org/officeDocument/2006/relationships/printerSettings" Target="../printerSettings/printerSettings454.bin"/><Relationship Id="rId18" Type="http://schemas.openxmlformats.org/officeDocument/2006/relationships/printerSettings" Target="../printerSettings/printerSettings459.bin"/><Relationship Id="rId3" Type="http://schemas.openxmlformats.org/officeDocument/2006/relationships/printerSettings" Target="../printerSettings/printerSettings444.bin"/><Relationship Id="rId21" Type="http://schemas.openxmlformats.org/officeDocument/2006/relationships/printerSettings" Target="../printerSettings/printerSettings462.bin"/><Relationship Id="rId7" Type="http://schemas.openxmlformats.org/officeDocument/2006/relationships/printerSettings" Target="../printerSettings/printerSettings448.bin"/><Relationship Id="rId12" Type="http://schemas.openxmlformats.org/officeDocument/2006/relationships/printerSettings" Target="../printerSettings/printerSettings453.bin"/><Relationship Id="rId17" Type="http://schemas.openxmlformats.org/officeDocument/2006/relationships/printerSettings" Target="../printerSettings/printerSettings458.bin"/><Relationship Id="rId2" Type="http://schemas.openxmlformats.org/officeDocument/2006/relationships/printerSettings" Target="../printerSettings/printerSettings443.bin"/><Relationship Id="rId16" Type="http://schemas.openxmlformats.org/officeDocument/2006/relationships/printerSettings" Target="../printerSettings/printerSettings457.bin"/><Relationship Id="rId20" Type="http://schemas.openxmlformats.org/officeDocument/2006/relationships/printerSettings" Target="../printerSettings/printerSettings461.bin"/><Relationship Id="rId1" Type="http://schemas.openxmlformats.org/officeDocument/2006/relationships/printerSettings" Target="../printerSettings/printerSettings442.bin"/><Relationship Id="rId6" Type="http://schemas.openxmlformats.org/officeDocument/2006/relationships/printerSettings" Target="../printerSettings/printerSettings447.bin"/><Relationship Id="rId11" Type="http://schemas.openxmlformats.org/officeDocument/2006/relationships/printerSettings" Target="../printerSettings/printerSettings452.bin"/><Relationship Id="rId5" Type="http://schemas.openxmlformats.org/officeDocument/2006/relationships/printerSettings" Target="../printerSettings/printerSettings446.bin"/><Relationship Id="rId15" Type="http://schemas.openxmlformats.org/officeDocument/2006/relationships/printerSettings" Target="../printerSettings/printerSettings456.bin"/><Relationship Id="rId10" Type="http://schemas.openxmlformats.org/officeDocument/2006/relationships/printerSettings" Target="../printerSettings/printerSettings451.bin"/><Relationship Id="rId19" Type="http://schemas.openxmlformats.org/officeDocument/2006/relationships/printerSettings" Target="../printerSettings/printerSettings460.bin"/><Relationship Id="rId4" Type="http://schemas.openxmlformats.org/officeDocument/2006/relationships/printerSettings" Target="../printerSettings/printerSettings445.bin"/><Relationship Id="rId9" Type="http://schemas.openxmlformats.org/officeDocument/2006/relationships/printerSettings" Target="../printerSettings/printerSettings450.bin"/><Relationship Id="rId14" Type="http://schemas.openxmlformats.org/officeDocument/2006/relationships/printerSettings" Target="../printerSettings/printerSettings455.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470.bin"/><Relationship Id="rId13" Type="http://schemas.openxmlformats.org/officeDocument/2006/relationships/printerSettings" Target="../printerSettings/printerSettings475.bin"/><Relationship Id="rId18" Type="http://schemas.openxmlformats.org/officeDocument/2006/relationships/printerSettings" Target="../printerSettings/printerSettings480.bin"/><Relationship Id="rId3" Type="http://schemas.openxmlformats.org/officeDocument/2006/relationships/printerSettings" Target="../printerSettings/printerSettings465.bin"/><Relationship Id="rId21" Type="http://schemas.openxmlformats.org/officeDocument/2006/relationships/printerSettings" Target="../printerSettings/printerSettings483.bin"/><Relationship Id="rId7" Type="http://schemas.openxmlformats.org/officeDocument/2006/relationships/printerSettings" Target="../printerSettings/printerSettings469.bin"/><Relationship Id="rId12" Type="http://schemas.openxmlformats.org/officeDocument/2006/relationships/printerSettings" Target="../printerSettings/printerSettings474.bin"/><Relationship Id="rId17" Type="http://schemas.openxmlformats.org/officeDocument/2006/relationships/printerSettings" Target="../printerSettings/printerSettings479.bin"/><Relationship Id="rId2" Type="http://schemas.openxmlformats.org/officeDocument/2006/relationships/printerSettings" Target="../printerSettings/printerSettings464.bin"/><Relationship Id="rId16" Type="http://schemas.openxmlformats.org/officeDocument/2006/relationships/printerSettings" Target="../printerSettings/printerSettings478.bin"/><Relationship Id="rId20" Type="http://schemas.openxmlformats.org/officeDocument/2006/relationships/printerSettings" Target="../printerSettings/printerSettings482.bin"/><Relationship Id="rId1" Type="http://schemas.openxmlformats.org/officeDocument/2006/relationships/printerSettings" Target="../printerSettings/printerSettings463.bin"/><Relationship Id="rId6" Type="http://schemas.openxmlformats.org/officeDocument/2006/relationships/printerSettings" Target="../printerSettings/printerSettings468.bin"/><Relationship Id="rId11" Type="http://schemas.openxmlformats.org/officeDocument/2006/relationships/printerSettings" Target="../printerSettings/printerSettings473.bin"/><Relationship Id="rId5" Type="http://schemas.openxmlformats.org/officeDocument/2006/relationships/printerSettings" Target="../printerSettings/printerSettings467.bin"/><Relationship Id="rId15" Type="http://schemas.openxmlformats.org/officeDocument/2006/relationships/printerSettings" Target="../printerSettings/printerSettings477.bin"/><Relationship Id="rId10" Type="http://schemas.openxmlformats.org/officeDocument/2006/relationships/printerSettings" Target="../printerSettings/printerSettings472.bin"/><Relationship Id="rId19" Type="http://schemas.openxmlformats.org/officeDocument/2006/relationships/printerSettings" Target="../printerSettings/printerSettings481.bin"/><Relationship Id="rId4" Type="http://schemas.openxmlformats.org/officeDocument/2006/relationships/printerSettings" Target="../printerSettings/printerSettings466.bin"/><Relationship Id="rId9" Type="http://schemas.openxmlformats.org/officeDocument/2006/relationships/printerSettings" Target="../printerSettings/printerSettings471.bin"/><Relationship Id="rId14" Type="http://schemas.openxmlformats.org/officeDocument/2006/relationships/printerSettings" Target="../printerSettings/printerSettings476.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491.bin"/><Relationship Id="rId13" Type="http://schemas.openxmlformats.org/officeDocument/2006/relationships/printerSettings" Target="../printerSettings/printerSettings496.bin"/><Relationship Id="rId18" Type="http://schemas.openxmlformats.org/officeDocument/2006/relationships/printerSettings" Target="../printerSettings/printerSettings501.bin"/><Relationship Id="rId3" Type="http://schemas.openxmlformats.org/officeDocument/2006/relationships/printerSettings" Target="../printerSettings/printerSettings486.bin"/><Relationship Id="rId21" Type="http://schemas.openxmlformats.org/officeDocument/2006/relationships/printerSettings" Target="../printerSettings/printerSettings504.bin"/><Relationship Id="rId7" Type="http://schemas.openxmlformats.org/officeDocument/2006/relationships/printerSettings" Target="../printerSettings/printerSettings490.bin"/><Relationship Id="rId12" Type="http://schemas.openxmlformats.org/officeDocument/2006/relationships/printerSettings" Target="../printerSettings/printerSettings495.bin"/><Relationship Id="rId17" Type="http://schemas.openxmlformats.org/officeDocument/2006/relationships/printerSettings" Target="../printerSettings/printerSettings500.bin"/><Relationship Id="rId2" Type="http://schemas.openxmlformats.org/officeDocument/2006/relationships/printerSettings" Target="../printerSettings/printerSettings485.bin"/><Relationship Id="rId16" Type="http://schemas.openxmlformats.org/officeDocument/2006/relationships/printerSettings" Target="../printerSettings/printerSettings499.bin"/><Relationship Id="rId20" Type="http://schemas.openxmlformats.org/officeDocument/2006/relationships/printerSettings" Target="../printerSettings/printerSettings503.bin"/><Relationship Id="rId1" Type="http://schemas.openxmlformats.org/officeDocument/2006/relationships/printerSettings" Target="../printerSettings/printerSettings484.bin"/><Relationship Id="rId6" Type="http://schemas.openxmlformats.org/officeDocument/2006/relationships/printerSettings" Target="../printerSettings/printerSettings489.bin"/><Relationship Id="rId11" Type="http://schemas.openxmlformats.org/officeDocument/2006/relationships/printerSettings" Target="../printerSettings/printerSettings494.bin"/><Relationship Id="rId5" Type="http://schemas.openxmlformats.org/officeDocument/2006/relationships/printerSettings" Target="../printerSettings/printerSettings488.bin"/><Relationship Id="rId15" Type="http://schemas.openxmlformats.org/officeDocument/2006/relationships/printerSettings" Target="../printerSettings/printerSettings498.bin"/><Relationship Id="rId10" Type="http://schemas.openxmlformats.org/officeDocument/2006/relationships/printerSettings" Target="../printerSettings/printerSettings493.bin"/><Relationship Id="rId19" Type="http://schemas.openxmlformats.org/officeDocument/2006/relationships/printerSettings" Target="../printerSettings/printerSettings502.bin"/><Relationship Id="rId4" Type="http://schemas.openxmlformats.org/officeDocument/2006/relationships/printerSettings" Target="../printerSettings/printerSettings487.bin"/><Relationship Id="rId9" Type="http://schemas.openxmlformats.org/officeDocument/2006/relationships/printerSettings" Target="../printerSettings/printerSettings492.bin"/><Relationship Id="rId14" Type="http://schemas.openxmlformats.org/officeDocument/2006/relationships/printerSettings" Target="../printerSettings/printerSettings497.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533.bin"/><Relationship Id="rId13" Type="http://schemas.openxmlformats.org/officeDocument/2006/relationships/printerSettings" Target="../printerSettings/printerSettings538.bin"/><Relationship Id="rId18" Type="http://schemas.openxmlformats.org/officeDocument/2006/relationships/printerSettings" Target="../printerSettings/printerSettings543.bin"/><Relationship Id="rId3" Type="http://schemas.openxmlformats.org/officeDocument/2006/relationships/printerSettings" Target="../printerSettings/printerSettings528.bin"/><Relationship Id="rId21" Type="http://schemas.openxmlformats.org/officeDocument/2006/relationships/printerSettings" Target="../printerSettings/printerSettings546.bin"/><Relationship Id="rId7" Type="http://schemas.openxmlformats.org/officeDocument/2006/relationships/printerSettings" Target="../printerSettings/printerSettings532.bin"/><Relationship Id="rId12" Type="http://schemas.openxmlformats.org/officeDocument/2006/relationships/printerSettings" Target="../printerSettings/printerSettings537.bin"/><Relationship Id="rId17" Type="http://schemas.openxmlformats.org/officeDocument/2006/relationships/printerSettings" Target="../printerSettings/printerSettings542.bin"/><Relationship Id="rId2" Type="http://schemas.openxmlformats.org/officeDocument/2006/relationships/printerSettings" Target="../printerSettings/printerSettings527.bin"/><Relationship Id="rId16" Type="http://schemas.openxmlformats.org/officeDocument/2006/relationships/printerSettings" Target="../printerSettings/printerSettings541.bin"/><Relationship Id="rId20" Type="http://schemas.openxmlformats.org/officeDocument/2006/relationships/printerSettings" Target="../printerSettings/printerSettings545.bin"/><Relationship Id="rId1" Type="http://schemas.openxmlformats.org/officeDocument/2006/relationships/printerSettings" Target="../printerSettings/printerSettings526.bin"/><Relationship Id="rId6" Type="http://schemas.openxmlformats.org/officeDocument/2006/relationships/printerSettings" Target="../printerSettings/printerSettings531.bin"/><Relationship Id="rId11" Type="http://schemas.openxmlformats.org/officeDocument/2006/relationships/printerSettings" Target="../printerSettings/printerSettings536.bin"/><Relationship Id="rId5" Type="http://schemas.openxmlformats.org/officeDocument/2006/relationships/printerSettings" Target="../printerSettings/printerSettings530.bin"/><Relationship Id="rId15" Type="http://schemas.openxmlformats.org/officeDocument/2006/relationships/printerSettings" Target="../printerSettings/printerSettings540.bin"/><Relationship Id="rId10" Type="http://schemas.openxmlformats.org/officeDocument/2006/relationships/printerSettings" Target="../printerSettings/printerSettings535.bin"/><Relationship Id="rId19" Type="http://schemas.openxmlformats.org/officeDocument/2006/relationships/printerSettings" Target="../printerSettings/printerSettings544.bin"/><Relationship Id="rId4" Type="http://schemas.openxmlformats.org/officeDocument/2006/relationships/printerSettings" Target="../printerSettings/printerSettings529.bin"/><Relationship Id="rId9" Type="http://schemas.openxmlformats.org/officeDocument/2006/relationships/printerSettings" Target="../printerSettings/printerSettings534.bin"/><Relationship Id="rId14" Type="http://schemas.openxmlformats.org/officeDocument/2006/relationships/printerSettings" Target="../printerSettings/printerSettings539.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554.bin"/><Relationship Id="rId13" Type="http://schemas.openxmlformats.org/officeDocument/2006/relationships/printerSettings" Target="../printerSettings/printerSettings559.bin"/><Relationship Id="rId18" Type="http://schemas.openxmlformats.org/officeDocument/2006/relationships/printerSettings" Target="../printerSettings/printerSettings564.bin"/><Relationship Id="rId3" Type="http://schemas.openxmlformats.org/officeDocument/2006/relationships/printerSettings" Target="../printerSettings/printerSettings549.bin"/><Relationship Id="rId21" Type="http://schemas.openxmlformats.org/officeDocument/2006/relationships/printerSettings" Target="../printerSettings/printerSettings567.bin"/><Relationship Id="rId7" Type="http://schemas.openxmlformats.org/officeDocument/2006/relationships/printerSettings" Target="../printerSettings/printerSettings553.bin"/><Relationship Id="rId12" Type="http://schemas.openxmlformats.org/officeDocument/2006/relationships/printerSettings" Target="../printerSettings/printerSettings558.bin"/><Relationship Id="rId17" Type="http://schemas.openxmlformats.org/officeDocument/2006/relationships/printerSettings" Target="../printerSettings/printerSettings563.bin"/><Relationship Id="rId2" Type="http://schemas.openxmlformats.org/officeDocument/2006/relationships/printerSettings" Target="../printerSettings/printerSettings548.bin"/><Relationship Id="rId16" Type="http://schemas.openxmlformats.org/officeDocument/2006/relationships/printerSettings" Target="../printerSettings/printerSettings562.bin"/><Relationship Id="rId20" Type="http://schemas.openxmlformats.org/officeDocument/2006/relationships/printerSettings" Target="../printerSettings/printerSettings566.bin"/><Relationship Id="rId1" Type="http://schemas.openxmlformats.org/officeDocument/2006/relationships/printerSettings" Target="../printerSettings/printerSettings547.bin"/><Relationship Id="rId6" Type="http://schemas.openxmlformats.org/officeDocument/2006/relationships/printerSettings" Target="../printerSettings/printerSettings552.bin"/><Relationship Id="rId11" Type="http://schemas.openxmlformats.org/officeDocument/2006/relationships/printerSettings" Target="../printerSettings/printerSettings557.bin"/><Relationship Id="rId5" Type="http://schemas.openxmlformats.org/officeDocument/2006/relationships/printerSettings" Target="../printerSettings/printerSettings551.bin"/><Relationship Id="rId15" Type="http://schemas.openxmlformats.org/officeDocument/2006/relationships/printerSettings" Target="../printerSettings/printerSettings561.bin"/><Relationship Id="rId10" Type="http://schemas.openxmlformats.org/officeDocument/2006/relationships/printerSettings" Target="../printerSettings/printerSettings556.bin"/><Relationship Id="rId19" Type="http://schemas.openxmlformats.org/officeDocument/2006/relationships/printerSettings" Target="../printerSettings/printerSettings565.bin"/><Relationship Id="rId4" Type="http://schemas.openxmlformats.org/officeDocument/2006/relationships/printerSettings" Target="../printerSettings/printerSettings550.bin"/><Relationship Id="rId9" Type="http://schemas.openxmlformats.org/officeDocument/2006/relationships/printerSettings" Target="../printerSettings/printerSettings555.bin"/><Relationship Id="rId14" Type="http://schemas.openxmlformats.org/officeDocument/2006/relationships/printerSettings" Target="../printerSettings/printerSettings560.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575.bin"/><Relationship Id="rId13" Type="http://schemas.openxmlformats.org/officeDocument/2006/relationships/printerSettings" Target="../printerSettings/printerSettings580.bin"/><Relationship Id="rId18" Type="http://schemas.openxmlformats.org/officeDocument/2006/relationships/printerSettings" Target="../printerSettings/printerSettings585.bin"/><Relationship Id="rId3" Type="http://schemas.openxmlformats.org/officeDocument/2006/relationships/printerSettings" Target="../printerSettings/printerSettings570.bin"/><Relationship Id="rId21" Type="http://schemas.openxmlformats.org/officeDocument/2006/relationships/printerSettings" Target="../printerSettings/printerSettings588.bin"/><Relationship Id="rId7" Type="http://schemas.openxmlformats.org/officeDocument/2006/relationships/printerSettings" Target="../printerSettings/printerSettings574.bin"/><Relationship Id="rId12" Type="http://schemas.openxmlformats.org/officeDocument/2006/relationships/printerSettings" Target="../printerSettings/printerSettings579.bin"/><Relationship Id="rId17" Type="http://schemas.openxmlformats.org/officeDocument/2006/relationships/printerSettings" Target="../printerSettings/printerSettings584.bin"/><Relationship Id="rId2" Type="http://schemas.openxmlformats.org/officeDocument/2006/relationships/printerSettings" Target="../printerSettings/printerSettings569.bin"/><Relationship Id="rId16" Type="http://schemas.openxmlformats.org/officeDocument/2006/relationships/printerSettings" Target="../printerSettings/printerSettings583.bin"/><Relationship Id="rId20" Type="http://schemas.openxmlformats.org/officeDocument/2006/relationships/printerSettings" Target="../printerSettings/printerSettings587.bin"/><Relationship Id="rId1" Type="http://schemas.openxmlformats.org/officeDocument/2006/relationships/printerSettings" Target="../printerSettings/printerSettings568.bin"/><Relationship Id="rId6" Type="http://schemas.openxmlformats.org/officeDocument/2006/relationships/printerSettings" Target="../printerSettings/printerSettings573.bin"/><Relationship Id="rId11" Type="http://schemas.openxmlformats.org/officeDocument/2006/relationships/printerSettings" Target="../printerSettings/printerSettings578.bin"/><Relationship Id="rId5" Type="http://schemas.openxmlformats.org/officeDocument/2006/relationships/printerSettings" Target="../printerSettings/printerSettings572.bin"/><Relationship Id="rId15" Type="http://schemas.openxmlformats.org/officeDocument/2006/relationships/printerSettings" Target="../printerSettings/printerSettings582.bin"/><Relationship Id="rId23" Type="http://schemas.openxmlformats.org/officeDocument/2006/relationships/comments" Target="../comments1.xml"/><Relationship Id="rId10" Type="http://schemas.openxmlformats.org/officeDocument/2006/relationships/printerSettings" Target="../printerSettings/printerSettings577.bin"/><Relationship Id="rId19" Type="http://schemas.openxmlformats.org/officeDocument/2006/relationships/printerSettings" Target="../printerSettings/printerSettings586.bin"/><Relationship Id="rId4" Type="http://schemas.openxmlformats.org/officeDocument/2006/relationships/printerSettings" Target="../printerSettings/printerSettings571.bin"/><Relationship Id="rId9" Type="http://schemas.openxmlformats.org/officeDocument/2006/relationships/printerSettings" Target="../printerSettings/printerSettings576.bin"/><Relationship Id="rId14" Type="http://schemas.openxmlformats.org/officeDocument/2006/relationships/printerSettings" Target="../printerSettings/printerSettings581.bin"/><Relationship Id="rId22" Type="http://schemas.openxmlformats.org/officeDocument/2006/relationships/vmlDrawing" Target="../drawings/vmlDrawing1.vm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596.bin"/><Relationship Id="rId13" Type="http://schemas.openxmlformats.org/officeDocument/2006/relationships/printerSettings" Target="../printerSettings/printerSettings601.bin"/><Relationship Id="rId18" Type="http://schemas.openxmlformats.org/officeDocument/2006/relationships/printerSettings" Target="../printerSettings/printerSettings606.bin"/><Relationship Id="rId3" Type="http://schemas.openxmlformats.org/officeDocument/2006/relationships/printerSettings" Target="../printerSettings/printerSettings591.bin"/><Relationship Id="rId21" Type="http://schemas.openxmlformats.org/officeDocument/2006/relationships/printerSettings" Target="../printerSettings/printerSettings609.bin"/><Relationship Id="rId7" Type="http://schemas.openxmlformats.org/officeDocument/2006/relationships/printerSettings" Target="../printerSettings/printerSettings595.bin"/><Relationship Id="rId12" Type="http://schemas.openxmlformats.org/officeDocument/2006/relationships/printerSettings" Target="../printerSettings/printerSettings600.bin"/><Relationship Id="rId17" Type="http://schemas.openxmlformats.org/officeDocument/2006/relationships/printerSettings" Target="../printerSettings/printerSettings605.bin"/><Relationship Id="rId2" Type="http://schemas.openxmlformats.org/officeDocument/2006/relationships/printerSettings" Target="../printerSettings/printerSettings590.bin"/><Relationship Id="rId16" Type="http://schemas.openxmlformats.org/officeDocument/2006/relationships/printerSettings" Target="../printerSettings/printerSettings604.bin"/><Relationship Id="rId20" Type="http://schemas.openxmlformats.org/officeDocument/2006/relationships/printerSettings" Target="../printerSettings/printerSettings608.bin"/><Relationship Id="rId1" Type="http://schemas.openxmlformats.org/officeDocument/2006/relationships/printerSettings" Target="../printerSettings/printerSettings589.bin"/><Relationship Id="rId6" Type="http://schemas.openxmlformats.org/officeDocument/2006/relationships/printerSettings" Target="../printerSettings/printerSettings594.bin"/><Relationship Id="rId11" Type="http://schemas.openxmlformats.org/officeDocument/2006/relationships/printerSettings" Target="../printerSettings/printerSettings599.bin"/><Relationship Id="rId5" Type="http://schemas.openxmlformats.org/officeDocument/2006/relationships/printerSettings" Target="../printerSettings/printerSettings593.bin"/><Relationship Id="rId15" Type="http://schemas.openxmlformats.org/officeDocument/2006/relationships/printerSettings" Target="../printerSettings/printerSettings603.bin"/><Relationship Id="rId10" Type="http://schemas.openxmlformats.org/officeDocument/2006/relationships/printerSettings" Target="../printerSettings/printerSettings598.bin"/><Relationship Id="rId19" Type="http://schemas.openxmlformats.org/officeDocument/2006/relationships/printerSettings" Target="../printerSettings/printerSettings607.bin"/><Relationship Id="rId4" Type="http://schemas.openxmlformats.org/officeDocument/2006/relationships/printerSettings" Target="../printerSettings/printerSettings592.bin"/><Relationship Id="rId9" Type="http://schemas.openxmlformats.org/officeDocument/2006/relationships/printerSettings" Target="../printerSettings/printerSettings597.bin"/><Relationship Id="rId14" Type="http://schemas.openxmlformats.org/officeDocument/2006/relationships/printerSettings" Target="../printerSettings/printerSettings60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0.bin"/><Relationship Id="rId13" Type="http://schemas.openxmlformats.org/officeDocument/2006/relationships/printerSettings" Target="../printerSettings/printerSettings55.bin"/><Relationship Id="rId18" Type="http://schemas.openxmlformats.org/officeDocument/2006/relationships/printerSettings" Target="../printerSettings/printerSettings60.bin"/><Relationship Id="rId3" Type="http://schemas.openxmlformats.org/officeDocument/2006/relationships/printerSettings" Target="../printerSettings/printerSettings45.bin"/><Relationship Id="rId21" Type="http://schemas.openxmlformats.org/officeDocument/2006/relationships/printerSettings" Target="../printerSettings/printerSettings63.bin"/><Relationship Id="rId7" Type="http://schemas.openxmlformats.org/officeDocument/2006/relationships/printerSettings" Target="../printerSettings/printerSettings49.bin"/><Relationship Id="rId12" Type="http://schemas.openxmlformats.org/officeDocument/2006/relationships/printerSettings" Target="../printerSettings/printerSettings54.bin"/><Relationship Id="rId17" Type="http://schemas.openxmlformats.org/officeDocument/2006/relationships/printerSettings" Target="../printerSettings/printerSettings59.bin"/><Relationship Id="rId2" Type="http://schemas.openxmlformats.org/officeDocument/2006/relationships/printerSettings" Target="../printerSettings/printerSettings44.bin"/><Relationship Id="rId16" Type="http://schemas.openxmlformats.org/officeDocument/2006/relationships/printerSettings" Target="../printerSettings/printerSettings58.bin"/><Relationship Id="rId20" Type="http://schemas.openxmlformats.org/officeDocument/2006/relationships/printerSettings" Target="../printerSettings/printerSettings62.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11" Type="http://schemas.openxmlformats.org/officeDocument/2006/relationships/printerSettings" Target="../printerSettings/printerSettings53.bin"/><Relationship Id="rId5" Type="http://schemas.openxmlformats.org/officeDocument/2006/relationships/printerSettings" Target="../printerSettings/printerSettings47.bin"/><Relationship Id="rId15" Type="http://schemas.openxmlformats.org/officeDocument/2006/relationships/printerSettings" Target="../printerSettings/printerSettings57.bin"/><Relationship Id="rId10" Type="http://schemas.openxmlformats.org/officeDocument/2006/relationships/printerSettings" Target="../printerSettings/printerSettings52.bin"/><Relationship Id="rId19" Type="http://schemas.openxmlformats.org/officeDocument/2006/relationships/printerSettings" Target="../printerSettings/printerSettings61.bin"/><Relationship Id="rId4" Type="http://schemas.openxmlformats.org/officeDocument/2006/relationships/printerSettings" Target="../printerSettings/printerSettings46.bin"/><Relationship Id="rId9" Type="http://schemas.openxmlformats.org/officeDocument/2006/relationships/printerSettings" Target="../printerSettings/printerSettings51.bin"/><Relationship Id="rId14" Type="http://schemas.openxmlformats.org/officeDocument/2006/relationships/printerSettings" Target="../printerSettings/printerSettings56.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617.bin"/><Relationship Id="rId13" Type="http://schemas.openxmlformats.org/officeDocument/2006/relationships/printerSettings" Target="../printerSettings/printerSettings622.bin"/><Relationship Id="rId18" Type="http://schemas.openxmlformats.org/officeDocument/2006/relationships/printerSettings" Target="../printerSettings/printerSettings627.bin"/><Relationship Id="rId3" Type="http://schemas.openxmlformats.org/officeDocument/2006/relationships/printerSettings" Target="../printerSettings/printerSettings612.bin"/><Relationship Id="rId21" Type="http://schemas.openxmlformats.org/officeDocument/2006/relationships/printerSettings" Target="../printerSettings/printerSettings630.bin"/><Relationship Id="rId7" Type="http://schemas.openxmlformats.org/officeDocument/2006/relationships/printerSettings" Target="../printerSettings/printerSettings616.bin"/><Relationship Id="rId12" Type="http://schemas.openxmlformats.org/officeDocument/2006/relationships/printerSettings" Target="../printerSettings/printerSettings621.bin"/><Relationship Id="rId17" Type="http://schemas.openxmlformats.org/officeDocument/2006/relationships/printerSettings" Target="../printerSettings/printerSettings626.bin"/><Relationship Id="rId2" Type="http://schemas.openxmlformats.org/officeDocument/2006/relationships/printerSettings" Target="../printerSettings/printerSettings611.bin"/><Relationship Id="rId16" Type="http://schemas.openxmlformats.org/officeDocument/2006/relationships/printerSettings" Target="../printerSettings/printerSettings625.bin"/><Relationship Id="rId20" Type="http://schemas.openxmlformats.org/officeDocument/2006/relationships/printerSettings" Target="../printerSettings/printerSettings629.bin"/><Relationship Id="rId1" Type="http://schemas.openxmlformats.org/officeDocument/2006/relationships/printerSettings" Target="../printerSettings/printerSettings610.bin"/><Relationship Id="rId6" Type="http://schemas.openxmlformats.org/officeDocument/2006/relationships/printerSettings" Target="../printerSettings/printerSettings615.bin"/><Relationship Id="rId11" Type="http://schemas.openxmlformats.org/officeDocument/2006/relationships/printerSettings" Target="../printerSettings/printerSettings620.bin"/><Relationship Id="rId5" Type="http://schemas.openxmlformats.org/officeDocument/2006/relationships/printerSettings" Target="../printerSettings/printerSettings614.bin"/><Relationship Id="rId15" Type="http://schemas.openxmlformats.org/officeDocument/2006/relationships/printerSettings" Target="../printerSettings/printerSettings624.bin"/><Relationship Id="rId10" Type="http://schemas.openxmlformats.org/officeDocument/2006/relationships/printerSettings" Target="../printerSettings/printerSettings619.bin"/><Relationship Id="rId19" Type="http://schemas.openxmlformats.org/officeDocument/2006/relationships/printerSettings" Target="../printerSettings/printerSettings628.bin"/><Relationship Id="rId4" Type="http://schemas.openxmlformats.org/officeDocument/2006/relationships/printerSettings" Target="../printerSettings/printerSettings613.bin"/><Relationship Id="rId9" Type="http://schemas.openxmlformats.org/officeDocument/2006/relationships/printerSettings" Target="../printerSettings/printerSettings618.bin"/><Relationship Id="rId14" Type="http://schemas.openxmlformats.org/officeDocument/2006/relationships/printerSettings" Target="../printerSettings/printerSettings623.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638.bin"/><Relationship Id="rId13" Type="http://schemas.openxmlformats.org/officeDocument/2006/relationships/printerSettings" Target="../printerSettings/printerSettings643.bin"/><Relationship Id="rId18" Type="http://schemas.openxmlformats.org/officeDocument/2006/relationships/printerSettings" Target="../printerSettings/printerSettings648.bin"/><Relationship Id="rId3" Type="http://schemas.openxmlformats.org/officeDocument/2006/relationships/printerSettings" Target="../printerSettings/printerSettings633.bin"/><Relationship Id="rId21" Type="http://schemas.openxmlformats.org/officeDocument/2006/relationships/printerSettings" Target="../printerSettings/printerSettings651.bin"/><Relationship Id="rId7" Type="http://schemas.openxmlformats.org/officeDocument/2006/relationships/printerSettings" Target="../printerSettings/printerSettings637.bin"/><Relationship Id="rId12" Type="http://schemas.openxmlformats.org/officeDocument/2006/relationships/printerSettings" Target="../printerSettings/printerSettings642.bin"/><Relationship Id="rId17" Type="http://schemas.openxmlformats.org/officeDocument/2006/relationships/printerSettings" Target="../printerSettings/printerSettings647.bin"/><Relationship Id="rId2" Type="http://schemas.openxmlformats.org/officeDocument/2006/relationships/printerSettings" Target="../printerSettings/printerSettings632.bin"/><Relationship Id="rId16" Type="http://schemas.openxmlformats.org/officeDocument/2006/relationships/printerSettings" Target="../printerSettings/printerSettings646.bin"/><Relationship Id="rId20" Type="http://schemas.openxmlformats.org/officeDocument/2006/relationships/printerSettings" Target="../printerSettings/printerSettings650.bin"/><Relationship Id="rId1" Type="http://schemas.openxmlformats.org/officeDocument/2006/relationships/printerSettings" Target="../printerSettings/printerSettings631.bin"/><Relationship Id="rId6" Type="http://schemas.openxmlformats.org/officeDocument/2006/relationships/printerSettings" Target="../printerSettings/printerSettings636.bin"/><Relationship Id="rId11" Type="http://schemas.openxmlformats.org/officeDocument/2006/relationships/printerSettings" Target="../printerSettings/printerSettings641.bin"/><Relationship Id="rId5" Type="http://schemas.openxmlformats.org/officeDocument/2006/relationships/printerSettings" Target="../printerSettings/printerSettings635.bin"/><Relationship Id="rId15" Type="http://schemas.openxmlformats.org/officeDocument/2006/relationships/printerSettings" Target="../printerSettings/printerSettings645.bin"/><Relationship Id="rId10" Type="http://schemas.openxmlformats.org/officeDocument/2006/relationships/printerSettings" Target="../printerSettings/printerSettings640.bin"/><Relationship Id="rId19" Type="http://schemas.openxmlformats.org/officeDocument/2006/relationships/printerSettings" Target="../printerSettings/printerSettings649.bin"/><Relationship Id="rId4" Type="http://schemas.openxmlformats.org/officeDocument/2006/relationships/printerSettings" Target="../printerSettings/printerSettings634.bin"/><Relationship Id="rId9" Type="http://schemas.openxmlformats.org/officeDocument/2006/relationships/printerSettings" Target="../printerSettings/printerSettings639.bin"/><Relationship Id="rId14" Type="http://schemas.openxmlformats.org/officeDocument/2006/relationships/printerSettings" Target="../printerSettings/printerSettings644.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659.bin"/><Relationship Id="rId13" Type="http://schemas.openxmlformats.org/officeDocument/2006/relationships/printerSettings" Target="../printerSettings/printerSettings664.bin"/><Relationship Id="rId18" Type="http://schemas.openxmlformats.org/officeDocument/2006/relationships/printerSettings" Target="../printerSettings/printerSettings669.bin"/><Relationship Id="rId3" Type="http://schemas.openxmlformats.org/officeDocument/2006/relationships/printerSettings" Target="../printerSettings/printerSettings654.bin"/><Relationship Id="rId21" Type="http://schemas.openxmlformats.org/officeDocument/2006/relationships/printerSettings" Target="../printerSettings/printerSettings672.bin"/><Relationship Id="rId7" Type="http://schemas.openxmlformats.org/officeDocument/2006/relationships/printerSettings" Target="../printerSettings/printerSettings658.bin"/><Relationship Id="rId12" Type="http://schemas.openxmlformats.org/officeDocument/2006/relationships/printerSettings" Target="../printerSettings/printerSettings663.bin"/><Relationship Id="rId17" Type="http://schemas.openxmlformats.org/officeDocument/2006/relationships/printerSettings" Target="../printerSettings/printerSettings668.bin"/><Relationship Id="rId2" Type="http://schemas.openxmlformats.org/officeDocument/2006/relationships/printerSettings" Target="../printerSettings/printerSettings653.bin"/><Relationship Id="rId16" Type="http://schemas.openxmlformats.org/officeDocument/2006/relationships/printerSettings" Target="../printerSettings/printerSettings667.bin"/><Relationship Id="rId20" Type="http://schemas.openxmlformats.org/officeDocument/2006/relationships/printerSettings" Target="../printerSettings/printerSettings671.bin"/><Relationship Id="rId1" Type="http://schemas.openxmlformats.org/officeDocument/2006/relationships/printerSettings" Target="../printerSettings/printerSettings652.bin"/><Relationship Id="rId6" Type="http://schemas.openxmlformats.org/officeDocument/2006/relationships/printerSettings" Target="../printerSettings/printerSettings657.bin"/><Relationship Id="rId11" Type="http://schemas.openxmlformats.org/officeDocument/2006/relationships/printerSettings" Target="../printerSettings/printerSettings662.bin"/><Relationship Id="rId5" Type="http://schemas.openxmlformats.org/officeDocument/2006/relationships/printerSettings" Target="../printerSettings/printerSettings656.bin"/><Relationship Id="rId15" Type="http://schemas.openxmlformats.org/officeDocument/2006/relationships/printerSettings" Target="../printerSettings/printerSettings666.bin"/><Relationship Id="rId10" Type="http://schemas.openxmlformats.org/officeDocument/2006/relationships/printerSettings" Target="../printerSettings/printerSettings661.bin"/><Relationship Id="rId19" Type="http://schemas.openxmlformats.org/officeDocument/2006/relationships/printerSettings" Target="../printerSettings/printerSettings670.bin"/><Relationship Id="rId4" Type="http://schemas.openxmlformats.org/officeDocument/2006/relationships/printerSettings" Target="../printerSettings/printerSettings655.bin"/><Relationship Id="rId9" Type="http://schemas.openxmlformats.org/officeDocument/2006/relationships/printerSettings" Target="../printerSettings/printerSettings660.bin"/><Relationship Id="rId14" Type="http://schemas.openxmlformats.org/officeDocument/2006/relationships/printerSettings" Target="../printerSettings/printerSettings665.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680.bin"/><Relationship Id="rId13" Type="http://schemas.openxmlformats.org/officeDocument/2006/relationships/printerSettings" Target="../printerSettings/printerSettings685.bin"/><Relationship Id="rId18" Type="http://schemas.openxmlformats.org/officeDocument/2006/relationships/printerSettings" Target="../printerSettings/printerSettings690.bin"/><Relationship Id="rId3" Type="http://schemas.openxmlformats.org/officeDocument/2006/relationships/printerSettings" Target="../printerSettings/printerSettings675.bin"/><Relationship Id="rId21" Type="http://schemas.openxmlformats.org/officeDocument/2006/relationships/printerSettings" Target="../printerSettings/printerSettings693.bin"/><Relationship Id="rId7" Type="http://schemas.openxmlformats.org/officeDocument/2006/relationships/printerSettings" Target="../printerSettings/printerSettings679.bin"/><Relationship Id="rId12" Type="http://schemas.openxmlformats.org/officeDocument/2006/relationships/printerSettings" Target="../printerSettings/printerSettings684.bin"/><Relationship Id="rId17" Type="http://schemas.openxmlformats.org/officeDocument/2006/relationships/printerSettings" Target="../printerSettings/printerSettings689.bin"/><Relationship Id="rId2" Type="http://schemas.openxmlformats.org/officeDocument/2006/relationships/printerSettings" Target="../printerSettings/printerSettings674.bin"/><Relationship Id="rId16" Type="http://schemas.openxmlformats.org/officeDocument/2006/relationships/printerSettings" Target="../printerSettings/printerSettings688.bin"/><Relationship Id="rId20" Type="http://schemas.openxmlformats.org/officeDocument/2006/relationships/printerSettings" Target="../printerSettings/printerSettings692.bin"/><Relationship Id="rId1" Type="http://schemas.openxmlformats.org/officeDocument/2006/relationships/printerSettings" Target="../printerSettings/printerSettings673.bin"/><Relationship Id="rId6" Type="http://schemas.openxmlformats.org/officeDocument/2006/relationships/printerSettings" Target="../printerSettings/printerSettings678.bin"/><Relationship Id="rId11" Type="http://schemas.openxmlformats.org/officeDocument/2006/relationships/printerSettings" Target="../printerSettings/printerSettings683.bin"/><Relationship Id="rId5" Type="http://schemas.openxmlformats.org/officeDocument/2006/relationships/printerSettings" Target="../printerSettings/printerSettings677.bin"/><Relationship Id="rId15" Type="http://schemas.openxmlformats.org/officeDocument/2006/relationships/printerSettings" Target="../printerSettings/printerSettings687.bin"/><Relationship Id="rId10" Type="http://schemas.openxmlformats.org/officeDocument/2006/relationships/printerSettings" Target="../printerSettings/printerSettings682.bin"/><Relationship Id="rId19" Type="http://schemas.openxmlformats.org/officeDocument/2006/relationships/printerSettings" Target="../printerSettings/printerSettings691.bin"/><Relationship Id="rId4" Type="http://schemas.openxmlformats.org/officeDocument/2006/relationships/printerSettings" Target="../printerSettings/printerSettings676.bin"/><Relationship Id="rId9" Type="http://schemas.openxmlformats.org/officeDocument/2006/relationships/printerSettings" Target="../printerSettings/printerSettings681.bin"/><Relationship Id="rId14" Type="http://schemas.openxmlformats.org/officeDocument/2006/relationships/printerSettings" Target="../printerSettings/printerSettings686.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701.bin"/><Relationship Id="rId13" Type="http://schemas.openxmlformats.org/officeDocument/2006/relationships/printerSettings" Target="../printerSettings/printerSettings706.bin"/><Relationship Id="rId18" Type="http://schemas.openxmlformats.org/officeDocument/2006/relationships/printerSettings" Target="../printerSettings/printerSettings711.bin"/><Relationship Id="rId3" Type="http://schemas.openxmlformats.org/officeDocument/2006/relationships/printerSettings" Target="../printerSettings/printerSettings696.bin"/><Relationship Id="rId21" Type="http://schemas.openxmlformats.org/officeDocument/2006/relationships/printerSettings" Target="../printerSettings/printerSettings714.bin"/><Relationship Id="rId7" Type="http://schemas.openxmlformats.org/officeDocument/2006/relationships/printerSettings" Target="../printerSettings/printerSettings700.bin"/><Relationship Id="rId12" Type="http://schemas.openxmlformats.org/officeDocument/2006/relationships/printerSettings" Target="../printerSettings/printerSettings705.bin"/><Relationship Id="rId17" Type="http://schemas.openxmlformats.org/officeDocument/2006/relationships/printerSettings" Target="../printerSettings/printerSettings710.bin"/><Relationship Id="rId2" Type="http://schemas.openxmlformats.org/officeDocument/2006/relationships/printerSettings" Target="../printerSettings/printerSettings695.bin"/><Relationship Id="rId16" Type="http://schemas.openxmlformats.org/officeDocument/2006/relationships/printerSettings" Target="../printerSettings/printerSettings709.bin"/><Relationship Id="rId20" Type="http://schemas.openxmlformats.org/officeDocument/2006/relationships/printerSettings" Target="../printerSettings/printerSettings713.bin"/><Relationship Id="rId1" Type="http://schemas.openxmlformats.org/officeDocument/2006/relationships/printerSettings" Target="../printerSettings/printerSettings694.bin"/><Relationship Id="rId6" Type="http://schemas.openxmlformats.org/officeDocument/2006/relationships/printerSettings" Target="../printerSettings/printerSettings699.bin"/><Relationship Id="rId11" Type="http://schemas.openxmlformats.org/officeDocument/2006/relationships/printerSettings" Target="../printerSettings/printerSettings704.bin"/><Relationship Id="rId5" Type="http://schemas.openxmlformats.org/officeDocument/2006/relationships/printerSettings" Target="../printerSettings/printerSettings698.bin"/><Relationship Id="rId15" Type="http://schemas.openxmlformats.org/officeDocument/2006/relationships/printerSettings" Target="../printerSettings/printerSettings708.bin"/><Relationship Id="rId10" Type="http://schemas.openxmlformats.org/officeDocument/2006/relationships/printerSettings" Target="../printerSettings/printerSettings703.bin"/><Relationship Id="rId19" Type="http://schemas.openxmlformats.org/officeDocument/2006/relationships/printerSettings" Target="../printerSettings/printerSettings712.bin"/><Relationship Id="rId4" Type="http://schemas.openxmlformats.org/officeDocument/2006/relationships/printerSettings" Target="../printerSettings/printerSettings697.bin"/><Relationship Id="rId9" Type="http://schemas.openxmlformats.org/officeDocument/2006/relationships/printerSettings" Target="../printerSettings/printerSettings702.bin"/><Relationship Id="rId14" Type="http://schemas.openxmlformats.org/officeDocument/2006/relationships/printerSettings" Target="../printerSettings/printerSettings707.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722.bin"/><Relationship Id="rId13" Type="http://schemas.openxmlformats.org/officeDocument/2006/relationships/printerSettings" Target="../printerSettings/printerSettings727.bin"/><Relationship Id="rId18" Type="http://schemas.openxmlformats.org/officeDocument/2006/relationships/printerSettings" Target="../printerSettings/printerSettings732.bin"/><Relationship Id="rId3" Type="http://schemas.openxmlformats.org/officeDocument/2006/relationships/printerSettings" Target="../printerSettings/printerSettings717.bin"/><Relationship Id="rId21" Type="http://schemas.openxmlformats.org/officeDocument/2006/relationships/printerSettings" Target="../printerSettings/printerSettings735.bin"/><Relationship Id="rId7" Type="http://schemas.openxmlformats.org/officeDocument/2006/relationships/printerSettings" Target="../printerSettings/printerSettings721.bin"/><Relationship Id="rId12" Type="http://schemas.openxmlformats.org/officeDocument/2006/relationships/printerSettings" Target="../printerSettings/printerSettings726.bin"/><Relationship Id="rId17" Type="http://schemas.openxmlformats.org/officeDocument/2006/relationships/printerSettings" Target="../printerSettings/printerSettings731.bin"/><Relationship Id="rId2" Type="http://schemas.openxmlformats.org/officeDocument/2006/relationships/printerSettings" Target="../printerSettings/printerSettings716.bin"/><Relationship Id="rId16" Type="http://schemas.openxmlformats.org/officeDocument/2006/relationships/printerSettings" Target="../printerSettings/printerSettings730.bin"/><Relationship Id="rId20" Type="http://schemas.openxmlformats.org/officeDocument/2006/relationships/printerSettings" Target="../printerSettings/printerSettings734.bin"/><Relationship Id="rId1" Type="http://schemas.openxmlformats.org/officeDocument/2006/relationships/printerSettings" Target="../printerSettings/printerSettings715.bin"/><Relationship Id="rId6" Type="http://schemas.openxmlformats.org/officeDocument/2006/relationships/printerSettings" Target="../printerSettings/printerSettings720.bin"/><Relationship Id="rId11" Type="http://schemas.openxmlformats.org/officeDocument/2006/relationships/printerSettings" Target="../printerSettings/printerSettings725.bin"/><Relationship Id="rId5" Type="http://schemas.openxmlformats.org/officeDocument/2006/relationships/printerSettings" Target="../printerSettings/printerSettings719.bin"/><Relationship Id="rId15" Type="http://schemas.openxmlformats.org/officeDocument/2006/relationships/printerSettings" Target="../printerSettings/printerSettings729.bin"/><Relationship Id="rId10" Type="http://schemas.openxmlformats.org/officeDocument/2006/relationships/printerSettings" Target="../printerSettings/printerSettings724.bin"/><Relationship Id="rId19" Type="http://schemas.openxmlformats.org/officeDocument/2006/relationships/printerSettings" Target="../printerSettings/printerSettings733.bin"/><Relationship Id="rId4" Type="http://schemas.openxmlformats.org/officeDocument/2006/relationships/printerSettings" Target="../printerSettings/printerSettings718.bin"/><Relationship Id="rId9" Type="http://schemas.openxmlformats.org/officeDocument/2006/relationships/printerSettings" Target="../printerSettings/printerSettings723.bin"/><Relationship Id="rId14" Type="http://schemas.openxmlformats.org/officeDocument/2006/relationships/printerSettings" Target="../printerSettings/printerSettings728.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743.bin"/><Relationship Id="rId13" Type="http://schemas.openxmlformats.org/officeDocument/2006/relationships/printerSettings" Target="../printerSettings/printerSettings748.bin"/><Relationship Id="rId18" Type="http://schemas.openxmlformats.org/officeDocument/2006/relationships/printerSettings" Target="../printerSettings/printerSettings753.bin"/><Relationship Id="rId3" Type="http://schemas.openxmlformats.org/officeDocument/2006/relationships/printerSettings" Target="../printerSettings/printerSettings738.bin"/><Relationship Id="rId21" Type="http://schemas.openxmlformats.org/officeDocument/2006/relationships/printerSettings" Target="../printerSettings/printerSettings756.bin"/><Relationship Id="rId7" Type="http://schemas.openxmlformats.org/officeDocument/2006/relationships/printerSettings" Target="../printerSettings/printerSettings742.bin"/><Relationship Id="rId12" Type="http://schemas.openxmlformats.org/officeDocument/2006/relationships/printerSettings" Target="../printerSettings/printerSettings747.bin"/><Relationship Id="rId17" Type="http://schemas.openxmlformats.org/officeDocument/2006/relationships/printerSettings" Target="../printerSettings/printerSettings752.bin"/><Relationship Id="rId2" Type="http://schemas.openxmlformats.org/officeDocument/2006/relationships/printerSettings" Target="../printerSettings/printerSettings737.bin"/><Relationship Id="rId16" Type="http://schemas.openxmlformats.org/officeDocument/2006/relationships/printerSettings" Target="../printerSettings/printerSettings751.bin"/><Relationship Id="rId20" Type="http://schemas.openxmlformats.org/officeDocument/2006/relationships/printerSettings" Target="../printerSettings/printerSettings755.bin"/><Relationship Id="rId1" Type="http://schemas.openxmlformats.org/officeDocument/2006/relationships/printerSettings" Target="../printerSettings/printerSettings736.bin"/><Relationship Id="rId6" Type="http://schemas.openxmlformats.org/officeDocument/2006/relationships/printerSettings" Target="../printerSettings/printerSettings741.bin"/><Relationship Id="rId11" Type="http://schemas.openxmlformats.org/officeDocument/2006/relationships/printerSettings" Target="../printerSettings/printerSettings746.bin"/><Relationship Id="rId5" Type="http://schemas.openxmlformats.org/officeDocument/2006/relationships/printerSettings" Target="../printerSettings/printerSettings740.bin"/><Relationship Id="rId15" Type="http://schemas.openxmlformats.org/officeDocument/2006/relationships/printerSettings" Target="../printerSettings/printerSettings750.bin"/><Relationship Id="rId10" Type="http://schemas.openxmlformats.org/officeDocument/2006/relationships/printerSettings" Target="../printerSettings/printerSettings745.bin"/><Relationship Id="rId19" Type="http://schemas.openxmlformats.org/officeDocument/2006/relationships/printerSettings" Target="../printerSettings/printerSettings754.bin"/><Relationship Id="rId4" Type="http://schemas.openxmlformats.org/officeDocument/2006/relationships/printerSettings" Target="../printerSettings/printerSettings739.bin"/><Relationship Id="rId9" Type="http://schemas.openxmlformats.org/officeDocument/2006/relationships/printerSettings" Target="../printerSettings/printerSettings744.bin"/><Relationship Id="rId14" Type="http://schemas.openxmlformats.org/officeDocument/2006/relationships/printerSettings" Target="../printerSettings/printerSettings749.bin"/></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764.bin"/><Relationship Id="rId13" Type="http://schemas.openxmlformats.org/officeDocument/2006/relationships/printerSettings" Target="../printerSettings/printerSettings769.bin"/><Relationship Id="rId18" Type="http://schemas.openxmlformats.org/officeDocument/2006/relationships/printerSettings" Target="../printerSettings/printerSettings774.bin"/><Relationship Id="rId3" Type="http://schemas.openxmlformats.org/officeDocument/2006/relationships/printerSettings" Target="../printerSettings/printerSettings759.bin"/><Relationship Id="rId21" Type="http://schemas.openxmlformats.org/officeDocument/2006/relationships/printerSettings" Target="../printerSettings/printerSettings777.bin"/><Relationship Id="rId7" Type="http://schemas.openxmlformats.org/officeDocument/2006/relationships/printerSettings" Target="../printerSettings/printerSettings763.bin"/><Relationship Id="rId12" Type="http://schemas.openxmlformats.org/officeDocument/2006/relationships/printerSettings" Target="../printerSettings/printerSettings768.bin"/><Relationship Id="rId17" Type="http://schemas.openxmlformats.org/officeDocument/2006/relationships/printerSettings" Target="../printerSettings/printerSettings773.bin"/><Relationship Id="rId2" Type="http://schemas.openxmlformats.org/officeDocument/2006/relationships/printerSettings" Target="../printerSettings/printerSettings758.bin"/><Relationship Id="rId16" Type="http://schemas.openxmlformats.org/officeDocument/2006/relationships/printerSettings" Target="../printerSettings/printerSettings772.bin"/><Relationship Id="rId20" Type="http://schemas.openxmlformats.org/officeDocument/2006/relationships/printerSettings" Target="../printerSettings/printerSettings776.bin"/><Relationship Id="rId1" Type="http://schemas.openxmlformats.org/officeDocument/2006/relationships/printerSettings" Target="../printerSettings/printerSettings757.bin"/><Relationship Id="rId6" Type="http://schemas.openxmlformats.org/officeDocument/2006/relationships/printerSettings" Target="../printerSettings/printerSettings762.bin"/><Relationship Id="rId11" Type="http://schemas.openxmlformats.org/officeDocument/2006/relationships/printerSettings" Target="../printerSettings/printerSettings767.bin"/><Relationship Id="rId5" Type="http://schemas.openxmlformats.org/officeDocument/2006/relationships/printerSettings" Target="../printerSettings/printerSettings761.bin"/><Relationship Id="rId15" Type="http://schemas.openxmlformats.org/officeDocument/2006/relationships/printerSettings" Target="../printerSettings/printerSettings771.bin"/><Relationship Id="rId10" Type="http://schemas.openxmlformats.org/officeDocument/2006/relationships/printerSettings" Target="../printerSettings/printerSettings766.bin"/><Relationship Id="rId19" Type="http://schemas.openxmlformats.org/officeDocument/2006/relationships/printerSettings" Target="../printerSettings/printerSettings775.bin"/><Relationship Id="rId4" Type="http://schemas.openxmlformats.org/officeDocument/2006/relationships/printerSettings" Target="../printerSettings/printerSettings760.bin"/><Relationship Id="rId9" Type="http://schemas.openxmlformats.org/officeDocument/2006/relationships/printerSettings" Target="../printerSettings/printerSettings765.bin"/><Relationship Id="rId14" Type="http://schemas.openxmlformats.org/officeDocument/2006/relationships/printerSettings" Target="../printerSettings/printerSettings770.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785.bin"/><Relationship Id="rId13" Type="http://schemas.openxmlformats.org/officeDocument/2006/relationships/printerSettings" Target="../printerSettings/printerSettings790.bin"/><Relationship Id="rId18" Type="http://schemas.openxmlformats.org/officeDocument/2006/relationships/printerSettings" Target="../printerSettings/printerSettings795.bin"/><Relationship Id="rId3" Type="http://schemas.openxmlformats.org/officeDocument/2006/relationships/printerSettings" Target="../printerSettings/printerSettings780.bin"/><Relationship Id="rId21" Type="http://schemas.openxmlformats.org/officeDocument/2006/relationships/printerSettings" Target="../printerSettings/printerSettings798.bin"/><Relationship Id="rId7" Type="http://schemas.openxmlformats.org/officeDocument/2006/relationships/printerSettings" Target="../printerSettings/printerSettings784.bin"/><Relationship Id="rId12" Type="http://schemas.openxmlformats.org/officeDocument/2006/relationships/printerSettings" Target="../printerSettings/printerSettings789.bin"/><Relationship Id="rId17" Type="http://schemas.openxmlformats.org/officeDocument/2006/relationships/printerSettings" Target="../printerSettings/printerSettings794.bin"/><Relationship Id="rId2" Type="http://schemas.openxmlformats.org/officeDocument/2006/relationships/printerSettings" Target="../printerSettings/printerSettings779.bin"/><Relationship Id="rId16" Type="http://schemas.openxmlformats.org/officeDocument/2006/relationships/printerSettings" Target="../printerSettings/printerSettings793.bin"/><Relationship Id="rId20" Type="http://schemas.openxmlformats.org/officeDocument/2006/relationships/printerSettings" Target="../printerSettings/printerSettings797.bin"/><Relationship Id="rId1" Type="http://schemas.openxmlformats.org/officeDocument/2006/relationships/printerSettings" Target="../printerSettings/printerSettings778.bin"/><Relationship Id="rId6" Type="http://schemas.openxmlformats.org/officeDocument/2006/relationships/printerSettings" Target="../printerSettings/printerSettings783.bin"/><Relationship Id="rId11" Type="http://schemas.openxmlformats.org/officeDocument/2006/relationships/printerSettings" Target="../printerSettings/printerSettings788.bin"/><Relationship Id="rId5" Type="http://schemas.openxmlformats.org/officeDocument/2006/relationships/printerSettings" Target="../printerSettings/printerSettings782.bin"/><Relationship Id="rId15" Type="http://schemas.openxmlformats.org/officeDocument/2006/relationships/printerSettings" Target="../printerSettings/printerSettings792.bin"/><Relationship Id="rId10" Type="http://schemas.openxmlformats.org/officeDocument/2006/relationships/printerSettings" Target="../printerSettings/printerSettings787.bin"/><Relationship Id="rId19" Type="http://schemas.openxmlformats.org/officeDocument/2006/relationships/printerSettings" Target="../printerSettings/printerSettings796.bin"/><Relationship Id="rId4" Type="http://schemas.openxmlformats.org/officeDocument/2006/relationships/printerSettings" Target="../printerSettings/printerSettings781.bin"/><Relationship Id="rId9" Type="http://schemas.openxmlformats.org/officeDocument/2006/relationships/printerSettings" Target="../printerSettings/printerSettings786.bin"/><Relationship Id="rId14" Type="http://schemas.openxmlformats.org/officeDocument/2006/relationships/printerSettings" Target="../printerSettings/printerSettings791.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806.bin"/><Relationship Id="rId13" Type="http://schemas.openxmlformats.org/officeDocument/2006/relationships/printerSettings" Target="../printerSettings/printerSettings811.bin"/><Relationship Id="rId18" Type="http://schemas.openxmlformats.org/officeDocument/2006/relationships/printerSettings" Target="../printerSettings/printerSettings816.bin"/><Relationship Id="rId3" Type="http://schemas.openxmlformats.org/officeDocument/2006/relationships/printerSettings" Target="../printerSettings/printerSettings801.bin"/><Relationship Id="rId21" Type="http://schemas.openxmlformats.org/officeDocument/2006/relationships/printerSettings" Target="../printerSettings/printerSettings819.bin"/><Relationship Id="rId7" Type="http://schemas.openxmlformats.org/officeDocument/2006/relationships/printerSettings" Target="../printerSettings/printerSettings805.bin"/><Relationship Id="rId12" Type="http://schemas.openxmlformats.org/officeDocument/2006/relationships/printerSettings" Target="../printerSettings/printerSettings810.bin"/><Relationship Id="rId17" Type="http://schemas.openxmlformats.org/officeDocument/2006/relationships/printerSettings" Target="../printerSettings/printerSettings815.bin"/><Relationship Id="rId2" Type="http://schemas.openxmlformats.org/officeDocument/2006/relationships/printerSettings" Target="../printerSettings/printerSettings800.bin"/><Relationship Id="rId16" Type="http://schemas.openxmlformats.org/officeDocument/2006/relationships/printerSettings" Target="../printerSettings/printerSettings814.bin"/><Relationship Id="rId20" Type="http://schemas.openxmlformats.org/officeDocument/2006/relationships/printerSettings" Target="../printerSettings/printerSettings818.bin"/><Relationship Id="rId1" Type="http://schemas.openxmlformats.org/officeDocument/2006/relationships/printerSettings" Target="../printerSettings/printerSettings799.bin"/><Relationship Id="rId6" Type="http://schemas.openxmlformats.org/officeDocument/2006/relationships/printerSettings" Target="../printerSettings/printerSettings804.bin"/><Relationship Id="rId11" Type="http://schemas.openxmlformats.org/officeDocument/2006/relationships/printerSettings" Target="../printerSettings/printerSettings809.bin"/><Relationship Id="rId5" Type="http://schemas.openxmlformats.org/officeDocument/2006/relationships/printerSettings" Target="../printerSettings/printerSettings803.bin"/><Relationship Id="rId15" Type="http://schemas.openxmlformats.org/officeDocument/2006/relationships/printerSettings" Target="../printerSettings/printerSettings813.bin"/><Relationship Id="rId10" Type="http://schemas.openxmlformats.org/officeDocument/2006/relationships/printerSettings" Target="../printerSettings/printerSettings808.bin"/><Relationship Id="rId19" Type="http://schemas.openxmlformats.org/officeDocument/2006/relationships/printerSettings" Target="../printerSettings/printerSettings817.bin"/><Relationship Id="rId4" Type="http://schemas.openxmlformats.org/officeDocument/2006/relationships/printerSettings" Target="../printerSettings/printerSettings802.bin"/><Relationship Id="rId9" Type="http://schemas.openxmlformats.org/officeDocument/2006/relationships/printerSettings" Target="../printerSettings/printerSettings807.bin"/><Relationship Id="rId14" Type="http://schemas.openxmlformats.org/officeDocument/2006/relationships/printerSettings" Target="../printerSettings/printerSettings81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3" Type="http://schemas.openxmlformats.org/officeDocument/2006/relationships/printerSettings" Target="../printerSettings/printerSettings66.bin"/><Relationship Id="rId21" Type="http://schemas.openxmlformats.org/officeDocument/2006/relationships/printerSettings" Target="../printerSettings/printerSettings84.bin"/><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827.bin"/><Relationship Id="rId13" Type="http://schemas.openxmlformats.org/officeDocument/2006/relationships/printerSettings" Target="../printerSettings/printerSettings832.bin"/><Relationship Id="rId18" Type="http://schemas.openxmlformats.org/officeDocument/2006/relationships/printerSettings" Target="../printerSettings/printerSettings837.bin"/><Relationship Id="rId3" Type="http://schemas.openxmlformats.org/officeDocument/2006/relationships/printerSettings" Target="../printerSettings/printerSettings822.bin"/><Relationship Id="rId21" Type="http://schemas.openxmlformats.org/officeDocument/2006/relationships/printerSettings" Target="../printerSettings/printerSettings840.bin"/><Relationship Id="rId7" Type="http://schemas.openxmlformats.org/officeDocument/2006/relationships/printerSettings" Target="../printerSettings/printerSettings826.bin"/><Relationship Id="rId12" Type="http://schemas.openxmlformats.org/officeDocument/2006/relationships/printerSettings" Target="../printerSettings/printerSettings831.bin"/><Relationship Id="rId17" Type="http://schemas.openxmlformats.org/officeDocument/2006/relationships/printerSettings" Target="../printerSettings/printerSettings836.bin"/><Relationship Id="rId2" Type="http://schemas.openxmlformats.org/officeDocument/2006/relationships/printerSettings" Target="../printerSettings/printerSettings821.bin"/><Relationship Id="rId16" Type="http://schemas.openxmlformats.org/officeDocument/2006/relationships/printerSettings" Target="../printerSettings/printerSettings835.bin"/><Relationship Id="rId20" Type="http://schemas.openxmlformats.org/officeDocument/2006/relationships/printerSettings" Target="../printerSettings/printerSettings839.bin"/><Relationship Id="rId1" Type="http://schemas.openxmlformats.org/officeDocument/2006/relationships/printerSettings" Target="../printerSettings/printerSettings820.bin"/><Relationship Id="rId6" Type="http://schemas.openxmlformats.org/officeDocument/2006/relationships/printerSettings" Target="../printerSettings/printerSettings825.bin"/><Relationship Id="rId11" Type="http://schemas.openxmlformats.org/officeDocument/2006/relationships/printerSettings" Target="../printerSettings/printerSettings830.bin"/><Relationship Id="rId5" Type="http://schemas.openxmlformats.org/officeDocument/2006/relationships/printerSettings" Target="../printerSettings/printerSettings824.bin"/><Relationship Id="rId15" Type="http://schemas.openxmlformats.org/officeDocument/2006/relationships/printerSettings" Target="../printerSettings/printerSettings834.bin"/><Relationship Id="rId10" Type="http://schemas.openxmlformats.org/officeDocument/2006/relationships/printerSettings" Target="../printerSettings/printerSettings829.bin"/><Relationship Id="rId19" Type="http://schemas.openxmlformats.org/officeDocument/2006/relationships/printerSettings" Target="../printerSettings/printerSettings838.bin"/><Relationship Id="rId4" Type="http://schemas.openxmlformats.org/officeDocument/2006/relationships/printerSettings" Target="../printerSettings/printerSettings823.bin"/><Relationship Id="rId9" Type="http://schemas.openxmlformats.org/officeDocument/2006/relationships/printerSettings" Target="../printerSettings/printerSettings828.bin"/><Relationship Id="rId14" Type="http://schemas.openxmlformats.org/officeDocument/2006/relationships/printerSettings" Target="../printerSettings/printerSettings833.bin"/></Relationships>
</file>

<file path=xl/worksheets/_rels/sheet41.xml.rels><?xml version="1.0" encoding="UTF-8" standalone="yes"?>
<Relationships xmlns="http://schemas.openxmlformats.org/package/2006/relationships"><Relationship Id="rId8" Type="http://schemas.openxmlformats.org/officeDocument/2006/relationships/printerSettings" Target="../printerSettings/printerSettings848.bin"/><Relationship Id="rId13" Type="http://schemas.openxmlformats.org/officeDocument/2006/relationships/printerSettings" Target="../printerSettings/printerSettings853.bin"/><Relationship Id="rId18" Type="http://schemas.openxmlformats.org/officeDocument/2006/relationships/printerSettings" Target="../printerSettings/printerSettings858.bin"/><Relationship Id="rId3" Type="http://schemas.openxmlformats.org/officeDocument/2006/relationships/printerSettings" Target="../printerSettings/printerSettings843.bin"/><Relationship Id="rId21" Type="http://schemas.openxmlformats.org/officeDocument/2006/relationships/printerSettings" Target="../printerSettings/printerSettings861.bin"/><Relationship Id="rId7" Type="http://schemas.openxmlformats.org/officeDocument/2006/relationships/printerSettings" Target="../printerSettings/printerSettings847.bin"/><Relationship Id="rId12" Type="http://schemas.openxmlformats.org/officeDocument/2006/relationships/printerSettings" Target="../printerSettings/printerSettings852.bin"/><Relationship Id="rId17" Type="http://schemas.openxmlformats.org/officeDocument/2006/relationships/printerSettings" Target="../printerSettings/printerSettings857.bin"/><Relationship Id="rId2" Type="http://schemas.openxmlformats.org/officeDocument/2006/relationships/printerSettings" Target="../printerSettings/printerSettings842.bin"/><Relationship Id="rId16" Type="http://schemas.openxmlformats.org/officeDocument/2006/relationships/printerSettings" Target="../printerSettings/printerSettings856.bin"/><Relationship Id="rId20" Type="http://schemas.openxmlformats.org/officeDocument/2006/relationships/printerSettings" Target="../printerSettings/printerSettings860.bin"/><Relationship Id="rId1" Type="http://schemas.openxmlformats.org/officeDocument/2006/relationships/printerSettings" Target="../printerSettings/printerSettings841.bin"/><Relationship Id="rId6" Type="http://schemas.openxmlformats.org/officeDocument/2006/relationships/printerSettings" Target="../printerSettings/printerSettings846.bin"/><Relationship Id="rId11" Type="http://schemas.openxmlformats.org/officeDocument/2006/relationships/printerSettings" Target="../printerSettings/printerSettings851.bin"/><Relationship Id="rId5" Type="http://schemas.openxmlformats.org/officeDocument/2006/relationships/printerSettings" Target="../printerSettings/printerSettings845.bin"/><Relationship Id="rId15" Type="http://schemas.openxmlformats.org/officeDocument/2006/relationships/printerSettings" Target="../printerSettings/printerSettings855.bin"/><Relationship Id="rId10" Type="http://schemas.openxmlformats.org/officeDocument/2006/relationships/printerSettings" Target="../printerSettings/printerSettings850.bin"/><Relationship Id="rId19" Type="http://schemas.openxmlformats.org/officeDocument/2006/relationships/printerSettings" Target="../printerSettings/printerSettings859.bin"/><Relationship Id="rId4" Type="http://schemas.openxmlformats.org/officeDocument/2006/relationships/printerSettings" Target="../printerSettings/printerSettings844.bin"/><Relationship Id="rId9" Type="http://schemas.openxmlformats.org/officeDocument/2006/relationships/printerSettings" Target="../printerSettings/printerSettings849.bin"/><Relationship Id="rId14" Type="http://schemas.openxmlformats.org/officeDocument/2006/relationships/printerSettings" Target="../printerSettings/printerSettings854.bin"/></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869.bin"/><Relationship Id="rId13" Type="http://schemas.openxmlformats.org/officeDocument/2006/relationships/printerSettings" Target="../printerSettings/printerSettings874.bin"/><Relationship Id="rId18" Type="http://schemas.openxmlformats.org/officeDocument/2006/relationships/printerSettings" Target="../printerSettings/printerSettings879.bin"/><Relationship Id="rId3" Type="http://schemas.openxmlformats.org/officeDocument/2006/relationships/printerSettings" Target="../printerSettings/printerSettings864.bin"/><Relationship Id="rId21" Type="http://schemas.openxmlformats.org/officeDocument/2006/relationships/printerSettings" Target="../printerSettings/printerSettings882.bin"/><Relationship Id="rId7" Type="http://schemas.openxmlformats.org/officeDocument/2006/relationships/printerSettings" Target="../printerSettings/printerSettings868.bin"/><Relationship Id="rId12" Type="http://schemas.openxmlformats.org/officeDocument/2006/relationships/printerSettings" Target="../printerSettings/printerSettings873.bin"/><Relationship Id="rId17" Type="http://schemas.openxmlformats.org/officeDocument/2006/relationships/printerSettings" Target="../printerSettings/printerSettings878.bin"/><Relationship Id="rId2" Type="http://schemas.openxmlformats.org/officeDocument/2006/relationships/printerSettings" Target="../printerSettings/printerSettings863.bin"/><Relationship Id="rId16" Type="http://schemas.openxmlformats.org/officeDocument/2006/relationships/printerSettings" Target="../printerSettings/printerSettings877.bin"/><Relationship Id="rId20" Type="http://schemas.openxmlformats.org/officeDocument/2006/relationships/printerSettings" Target="../printerSettings/printerSettings881.bin"/><Relationship Id="rId1" Type="http://schemas.openxmlformats.org/officeDocument/2006/relationships/printerSettings" Target="../printerSettings/printerSettings862.bin"/><Relationship Id="rId6" Type="http://schemas.openxmlformats.org/officeDocument/2006/relationships/printerSettings" Target="../printerSettings/printerSettings867.bin"/><Relationship Id="rId11" Type="http://schemas.openxmlformats.org/officeDocument/2006/relationships/printerSettings" Target="../printerSettings/printerSettings872.bin"/><Relationship Id="rId5" Type="http://schemas.openxmlformats.org/officeDocument/2006/relationships/printerSettings" Target="../printerSettings/printerSettings866.bin"/><Relationship Id="rId15" Type="http://schemas.openxmlformats.org/officeDocument/2006/relationships/printerSettings" Target="../printerSettings/printerSettings876.bin"/><Relationship Id="rId23" Type="http://schemas.openxmlformats.org/officeDocument/2006/relationships/comments" Target="../comments2.xml"/><Relationship Id="rId10" Type="http://schemas.openxmlformats.org/officeDocument/2006/relationships/printerSettings" Target="../printerSettings/printerSettings871.bin"/><Relationship Id="rId19" Type="http://schemas.openxmlformats.org/officeDocument/2006/relationships/printerSettings" Target="../printerSettings/printerSettings880.bin"/><Relationship Id="rId4" Type="http://schemas.openxmlformats.org/officeDocument/2006/relationships/printerSettings" Target="../printerSettings/printerSettings865.bin"/><Relationship Id="rId9" Type="http://schemas.openxmlformats.org/officeDocument/2006/relationships/printerSettings" Target="../printerSettings/printerSettings870.bin"/><Relationship Id="rId14" Type="http://schemas.openxmlformats.org/officeDocument/2006/relationships/printerSettings" Target="../printerSettings/printerSettings875.bin"/><Relationship Id="rId22" Type="http://schemas.openxmlformats.org/officeDocument/2006/relationships/vmlDrawing" Target="../drawings/vmlDrawing2.vm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890.bin"/><Relationship Id="rId13" Type="http://schemas.openxmlformats.org/officeDocument/2006/relationships/printerSettings" Target="../printerSettings/printerSettings895.bin"/><Relationship Id="rId18" Type="http://schemas.openxmlformats.org/officeDocument/2006/relationships/printerSettings" Target="../printerSettings/printerSettings900.bin"/><Relationship Id="rId3" Type="http://schemas.openxmlformats.org/officeDocument/2006/relationships/printerSettings" Target="../printerSettings/printerSettings885.bin"/><Relationship Id="rId21" Type="http://schemas.openxmlformats.org/officeDocument/2006/relationships/printerSettings" Target="../printerSettings/printerSettings903.bin"/><Relationship Id="rId7" Type="http://schemas.openxmlformats.org/officeDocument/2006/relationships/printerSettings" Target="../printerSettings/printerSettings889.bin"/><Relationship Id="rId12" Type="http://schemas.openxmlformats.org/officeDocument/2006/relationships/printerSettings" Target="../printerSettings/printerSettings894.bin"/><Relationship Id="rId17" Type="http://schemas.openxmlformats.org/officeDocument/2006/relationships/printerSettings" Target="../printerSettings/printerSettings899.bin"/><Relationship Id="rId2" Type="http://schemas.openxmlformats.org/officeDocument/2006/relationships/printerSettings" Target="../printerSettings/printerSettings884.bin"/><Relationship Id="rId16" Type="http://schemas.openxmlformats.org/officeDocument/2006/relationships/printerSettings" Target="../printerSettings/printerSettings898.bin"/><Relationship Id="rId20" Type="http://schemas.openxmlformats.org/officeDocument/2006/relationships/printerSettings" Target="../printerSettings/printerSettings902.bin"/><Relationship Id="rId1" Type="http://schemas.openxmlformats.org/officeDocument/2006/relationships/printerSettings" Target="../printerSettings/printerSettings883.bin"/><Relationship Id="rId6" Type="http://schemas.openxmlformats.org/officeDocument/2006/relationships/printerSettings" Target="../printerSettings/printerSettings888.bin"/><Relationship Id="rId11" Type="http://schemas.openxmlformats.org/officeDocument/2006/relationships/printerSettings" Target="../printerSettings/printerSettings893.bin"/><Relationship Id="rId5" Type="http://schemas.openxmlformats.org/officeDocument/2006/relationships/printerSettings" Target="../printerSettings/printerSettings887.bin"/><Relationship Id="rId15" Type="http://schemas.openxmlformats.org/officeDocument/2006/relationships/printerSettings" Target="../printerSettings/printerSettings897.bin"/><Relationship Id="rId10" Type="http://schemas.openxmlformats.org/officeDocument/2006/relationships/printerSettings" Target="../printerSettings/printerSettings892.bin"/><Relationship Id="rId19" Type="http://schemas.openxmlformats.org/officeDocument/2006/relationships/printerSettings" Target="../printerSettings/printerSettings901.bin"/><Relationship Id="rId4" Type="http://schemas.openxmlformats.org/officeDocument/2006/relationships/printerSettings" Target="../printerSettings/printerSettings886.bin"/><Relationship Id="rId9" Type="http://schemas.openxmlformats.org/officeDocument/2006/relationships/printerSettings" Target="../printerSettings/printerSettings891.bin"/><Relationship Id="rId14" Type="http://schemas.openxmlformats.org/officeDocument/2006/relationships/printerSettings" Target="../printerSettings/printerSettings896.bin"/></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911.bin"/><Relationship Id="rId13" Type="http://schemas.openxmlformats.org/officeDocument/2006/relationships/printerSettings" Target="../printerSettings/printerSettings916.bin"/><Relationship Id="rId18" Type="http://schemas.openxmlformats.org/officeDocument/2006/relationships/printerSettings" Target="../printerSettings/printerSettings921.bin"/><Relationship Id="rId3" Type="http://schemas.openxmlformats.org/officeDocument/2006/relationships/printerSettings" Target="../printerSettings/printerSettings906.bin"/><Relationship Id="rId21" Type="http://schemas.openxmlformats.org/officeDocument/2006/relationships/printerSettings" Target="../printerSettings/printerSettings924.bin"/><Relationship Id="rId7" Type="http://schemas.openxmlformats.org/officeDocument/2006/relationships/printerSettings" Target="../printerSettings/printerSettings910.bin"/><Relationship Id="rId12" Type="http://schemas.openxmlformats.org/officeDocument/2006/relationships/printerSettings" Target="../printerSettings/printerSettings915.bin"/><Relationship Id="rId17" Type="http://schemas.openxmlformats.org/officeDocument/2006/relationships/printerSettings" Target="../printerSettings/printerSettings920.bin"/><Relationship Id="rId2" Type="http://schemas.openxmlformats.org/officeDocument/2006/relationships/printerSettings" Target="../printerSettings/printerSettings905.bin"/><Relationship Id="rId16" Type="http://schemas.openxmlformats.org/officeDocument/2006/relationships/printerSettings" Target="../printerSettings/printerSettings919.bin"/><Relationship Id="rId20" Type="http://schemas.openxmlformats.org/officeDocument/2006/relationships/printerSettings" Target="../printerSettings/printerSettings923.bin"/><Relationship Id="rId1" Type="http://schemas.openxmlformats.org/officeDocument/2006/relationships/printerSettings" Target="../printerSettings/printerSettings904.bin"/><Relationship Id="rId6" Type="http://schemas.openxmlformats.org/officeDocument/2006/relationships/printerSettings" Target="../printerSettings/printerSettings909.bin"/><Relationship Id="rId11" Type="http://schemas.openxmlformats.org/officeDocument/2006/relationships/printerSettings" Target="../printerSettings/printerSettings914.bin"/><Relationship Id="rId5" Type="http://schemas.openxmlformats.org/officeDocument/2006/relationships/printerSettings" Target="../printerSettings/printerSettings908.bin"/><Relationship Id="rId15" Type="http://schemas.openxmlformats.org/officeDocument/2006/relationships/printerSettings" Target="../printerSettings/printerSettings918.bin"/><Relationship Id="rId10" Type="http://schemas.openxmlformats.org/officeDocument/2006/relationships/printerSettings" Target="../printerSettings/printerSettings913.bin"/><Relationship Id="rId19" Type="http://schemas.openxmlformats.org/officeDocument/2006/relationships/printerSettings" Target="../printerSettings/printerSettings922.bin"/><Relationship Id="rId4" Type="http://schemas.openxmlformats.org/officeDocument/2006/relationships/printerSettings" Target="../printerSettings/printerSettings907.bin"/><Relationship Id="rId9" Type="http://schemas.openxmlformats.org/officeDocument/2006/relationships/printerSettings" Target="../printerSettings/printerSettings912.bin"/><Relationship Id="rId14" Type="http://schemas.openxmlformats.org/officeDocument/2006/relationships/printerSettings" Target="../printerSettings/printerSettings917.bin"/></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932.bin"/><Relationship Id="rId13" Type="http://schemas.openxmlformats.org/officeDocument/2006/relationships/printerSettings" Target="../printerSettings/printerSettings937.bin"/><Relationship Id="rId18" Type="http://schemas.openxmlformats.org/officeDocument/2006/relationships/printerSettings" Target="../printerSettings/printerSettings942.bin"/><Relationship Id="rId3" Type="http://schemas.openxmlformats.org/officeDocument/2006/relationships/printerSettings" Target="../printerSettings/printerSettings927.bin"/><Relationship Id="rId21" Type="http://schemas.openxmlformats.org/officeDocument/2006/relationships/printerSettings" Target="../printerSettings/printerSettings945.bin"/><Relationship Id="rId7" Type="http://schemas.openxmlformats.org/officeDocument/2006/relationships/printerSettings" Target="../printerSettings/printerSettings931.bin"/><Relationship Id="rId12" Type="http://schemas.openxmlformats.org/officeDocument/2006/relationships/printerSettings" Target="../printerSettings/printerSettings936.bin"/><Relationship Id="rId17" Type="http://schemas.openxmlformats.org/officeDocument/2006/relationships/printerSettings" Target="../printerSettings/printerSettings941.bin"/><Relationship Id="rId2" Type="http://schemas.openxmlformats.org/officeDocument/2006/relationships/printerSettings" Target="../printerSettings/printerSettings926.bin"/><Relationship Id="rId16" Type="http://schemas.openxmlformats.org/officeDocument/2006/relationships/printerSettings" Target="../printerSettings/printerSettings940.bin"/><Relationship Id="rId20" Type="http://schemas.openxmlformats.org/officeDocument/2006/relationships/printerSettings" Target="../printerSettings/printerSettings944.bin"/><Relationship Id="rId1" Type="http://schemas.openxmlformats.org/officeDocument/2006/relationships/printerSettings" Target="../printerSettings/printerSettings925.bin"/><Relationship Id="rId6" Type="http://schemas.openxmlformats.org/officeDocument/2006/relationships/printerSettings" Target="../printerSettings/printerSettings930.bin"/><Relationship Id="rId11" Type="http://schemas.openxmlformats.org/officeDocument/2006/relationships/printerSettings" Target="../printerSettings/printerSettings935.bin"/><Relationship Id="rId5" Type="http://schemas.openxmlformats.org/officeDocument/2006/relationships/printerSettings" Target="../printerSettings/printerSettings929.bin"/><Relationship Id="rId15" Type="http://schemas.openxmlformats.org/officeDocument/2006/relationships/printerSettings" Target="../printerSettings/printerSettings939.bin"/><Relationship Id="rId10" Type="http://schemas.openxmlformats.org/officeDocument/2006/relationships/printerSettings" Target="../printerSettings/printerSettings934.bin"/><Relationship Id="rId19" Type="http://schemas.openxmlformats.org/officeDocument/2006/relationships/printerSettings" Target="../printerSettings/printerSettings943.bin"/><Relationship Id="rId4" Type="http://schemas.openxmlformats.org/officeDocument/2006/relationships/printerSettings" Target="../printerSettings/printerSettings928.bin"/><Relationship Id="rId9" Type="http://schemas.openxmlformats.org/officeDocument/2006/relationships/printerSettings" Target="../printerSettings/printerSettings933.bin"/><Relationship Id="rId14" Type="http://schemas.openxmlformats.org/officeDocument/2006/relationships/printerSettings" Target="../printerSettings/printerSettings938.bin"/></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953.bin"/><Relationship Id="rId13" Type="http://schemas.openxmlformats.org/officeDocument/2006/relationships/printerSettings" Target="../printerSettings/printerSettings958.bin"/><Relationship Id="rId18" Type="http://schemas.openxmlformats.org/officeDocument/2006/relationships/printerSettings" Target="../printerSettings/printerSettings963.bin"/><Relationship Id="rId3" Type="http://schemas.openxmlformats.org/officeDocument/2006/relationships/printerSettings" Target="../printerSettings/printerSettings948.bin"/><Relationship Id="rId21" Type="http://schemas.openxmlformats.org/officeDocument/2006/relationships/printerSettings" Target="../printerSettings/printerSettings966.bin"/><Relationship Id="rId7" Type="http://schemas.openxmlformats.org/officeDocument/2006/relationships/printerSettings" Target="../printerSettings/printerSettings952.bin"/><Relationship Id="rId12" Type="http://schemas.openxmlformats.org/officeDocument/2006/relationships/printerSettings" Target="../printerSettings/printerSettings957.bin"/><Relationship Id="rId17" Type="http://schemas.openxmlformats.org/officeDocument/2006/relationships/printerSettings" Target="../printerSettings/printerSettings962.bin"/><Relationship Id="rId2" Type="http://schemas.openxmlformats.org/officeDocument/2006/relationships/printerSettings" Target="../printerSettings/printerSettings947.bin"/><Relationship Id="rId16" Type="http://schemas.openxmlformats.org/officeDocument/2006/relationships/printerSettings" Target="../printerSettings/printerSettings961.bin"/><Relationship Id="rId20" Type="http://schemas.openxmlformats.org/officeDocument/2006/relationships/printerSettings" Target="../printerSettings/printerSettings965.bin"/><Relationship Id="rId1" Type="http://schemas.openxmlformats.org/officeDocument/2006/relationships/printerSettings" Target="../printerSettings/printerSettings946.bin"/><Relationship Id="rId6" Type="http://schemas.openxmlformats.org/officeDocument/2006/relationships/printerSettings" Target="../printerSettings/printerSettings951.bin"/><Relationship Id="rId11" Type="http://schemas.openxmlformats.org/officeDocument/2006/relationships/printerSettings" Target="../printerSettings/printerSettings956.bin"/><Relationship Id="rId24" Type="http://schemas.openxmlformats.org/officeDocument/2006/relationships/ctrlProp" Target="../ctrlProps/ctrlProp1.xml"/><Relationship Id="rId5" Type="http://schemas.openxmlformats.org/officeDocument/2006/relationships/printerSettings" Target="../printerSettings/printerSettings950.bin"/><Relationship Id="rId15" Type="http://schemas.openxmlformats.org/officeDocument/2006/relationships/printerSettings" Target="../printerSettings/printerSettings960.bin"/><Relationship Id="rId23" Type="http://schemas.openxmlformats.org/officeDocument/2006/relationships/vmlDrawing" Target="../drawings/vmlDrawing3.vml"/><Relationship Id="rId10" Type="http://schemas.openxmlformats.org/officeDocument/2006/relationships/printerSettings" Target="../printerSettings/printerSettings955.bin"/><Relationship Id="rId19" Type="http://schemas.openxmlformats.org/officeDocument/2006/relationships/printerSettings" Target="../printerSettings/printerSettings964.bin"/><Relationship Id="rId4" Type="http://schemas.openxmlformats.org/officeDocument/2006/relationships/printerSettings" Target="../printerSettings/printerSettings949.bin"/><Relationship Id="rId9" Type="http://schemas.openxmlformats.org/officeDocument/2006/relationships/printerSettings" Target="../printerSettings/printerSettings954.bin"/><Relationship Id="rId14" Type="http://schemas.openxmlformats.org/officeDocument/2006/relationships/printerSettings" Target="../printerSettings/printerSettings959.bin"/><Relationship Id="rId22" Type="http://schemas.openxmlformats.org/officeDocument/2006/relationships/drawing" Target="../drawings/drawing2.xm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974.bin"/><Relationship Id="rId13" Type="http://schemas.openxmlformats.org/officeDocument/2006/relationships/printerSettings" Target="../printerSettings/printerSettings979.bin"/><Relationship Id="rId18" Type="http://schemas.openxmlformats.org/officeDocument/2006/relationships/printerSettings" Target="../printerSettings/printerSettings984.bin"/><Relationship Id="rId3" Type="http://schemas.openxmlformats.org/officeDocument/2006/relationships/printerSettings" Target="../printerSettings/printerSettings969.bin"/><Relationship Id="rId21" Type="http://schemas.openxmlformats.org/officeDocument/2006/relationships/printerSettings" Target="../printerSettings/printerSettings987.bin"/><Relationship Id="rId7" Type="http://schemas.openxmlformats.org/officeDocument/2006/relationships/printerSettings" Target="../printerSettings/printerSettings973.bin"/><Relationship Id="rId12" Type="http://schemas.openxmlformats.org/officeDocument/2006/relationships/printerSettings" Target="../printerSettings/printerSettings978.bin"/><Relationship Id="rId17" Type="http://schemas.openxmlformats.org/officeDocument/2006/relationships/printerSettings" Target="../printerSettings/printerSettings983.bin"/><Relationship Id="rId2" Type="http://schemas.openxmlformats.org/officeDocument/2006/relationships/printerSettings" Target="../printerSettings/printerSettings968.bin"/><Relationship Id="rId16" Type="http://schemas.openxmlformats.org/officeDocument/2006/relationships/printerSettings" Target="../printerSettings/printerSettings982.bin"/><Relationship Id="rId20" Type="http://schemas.openxmlformats.org/officeDocument/2006/relationships/printerSettings" Target="../printerSettings/printerSettings986.bin"/><Relationship Id="rId1" Type="http://schemas.openxmlformats.org/officeDocument/2006/relationships/printerSettings" Target="../printerSettings/printerSettings967.bin"/><Relationship Id="rId6" Type="http://schemas.openxmlformats.org/officeDocument/2006/relationships/printerSettings" Target="../printerSettings/printerSettings972.bin"/><Relationship Id="rId11" Type="http://schemas.openxmlformats.org/officeDocument/2006/relationships/printerSettings" Target="../printerSettings/printerSettings977.bin"/><Relationship Id="rId24" Type="http://schemas.openxmlformats.org/officeDocument/2006/relationships/ctrlProp" Target="../ctrlProps/ctrlProp2.xml"/><Relationship Id="rId5" Type="http://schemas.openxmlformats.org/officeDocument/2006/relationships/printerSettings" Target="../printerSettings/printerSettings971.bin"/><Relationship Id="rId15" Type="http://schemas.openxmlformats.org/officeDocument/2006/relationships/printerSettings" Target="../printerSettings/printerSettings981.bin"/><Relationship Id="rId23" Type="http://schemas.openxmlformats.org/officeDocument/2006/relationships/vmlDrawing" Target="../drawings/vmlDrawing4.vml"/><Relationship Id="rId10" Type="http://schemas.openxmlformats.org/officeDocument/2006/relationships/printerSettings" Target="../printerSettings/printerSettings976.bin"/><Relationship Id="rId19" Type="http://schemas.openxmlformats.org/officeDocument/2006/relationships/printerSettings" Target="../printerSettings/printerSettings985.bin"/><Relationship Id="rId4" Type="http://schemas.openxmlformats.org/officeDocument/2006/relationships/printerSettings" Target="../printerSettings/printerSettings970.bin"/><Relationship Id="rId9" Type="http://schemas.openxmlformats.org/officeDocument/2006/relationships/printerSettings" Target="../printerSettings/printerSettings975.bin"/><Relationship Id="rId14" Type="http://schemas.openxmlformats.org/officeDocument/2006/relationships/printerSettings" Target="../printerSettings/printerSettings980.bin"/><Relationship Id="rId22" Type="http://schemas.openxmlformats.org/officeDocument/2006/relationships/drawing" Target="../drawings/drawing3.xml"/></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995.bin"/><Relationship Id="rId13" Type="http://schemas.openxmlformats.org/officeDocument/2006/relationships/printerSettings" Target="../printerSettings/printerSettings1000.bin"/><Relationship Id="rId18" Type="http://schemas.openxmlformats.org/officeDocument/2006/relationships/printerSettings" Target="../printerSettings/printerSettings1005.bin"/><Relationship Id="rId3" Type="http://schemas.openxmlformats.org/officeDocument/2006/relationships/printerSettings" Target="../printerSettings/printerSettings990.bin"/><Relationship Id="rId21" Type="http://schemas.openxmlformats.org/officeDocument/2006/relationships/printerSettings" Target="../printerSettings/printerSettings1008.bin"/><Relationship Id="rId7" Type="http://schemas.openxmlformats.org/officeDocument/2006/relationships/printerSettings" Target="../printerSettings/printerSettings994.bin"/><Relationship Id="rId12" Type="http://schemas.openxmlformats.org/officeDocument/2006/relationships/printerSettings" Target="../printerSettings/printerSettings999.bin"/><Relationship Id="rId17" Type="http://schemas.openxmlformats.org/officeDocument/2006/relationships/printerSettings" Target="../printerSettings/printerSettings1004.bin"/><Relationship Id="rId25" Type="http://schemas.openxmlformats.org/officeDocument/2006/relationships/ctrlProp" Target="../ctrlProps/ctrlProp4.xml"/><Relationship Id="rId2" Type="http://schemas.openxmlformats.org/officeDocument/2006/relationships/printerSettings" Target="../printerSettings/printerSettings989.bin"/><Relationship Id="rId16" Type="http://schemas.openxmlformats.org/officeDocument/2006/relationships/printerSettings" Target="../printerSettings/printerSettings1003.bin"/><Relationship Id="rId20" Type="http://schemas.openxmlformats.org/officeDocument/2006/relationships/printerSettings" Target="../printerSettings/printerSettings1007.bin"/><Relationship Id="rId1" Type="http://schemas.openxmlformats.org/officeDocument/2006/relationships/printerSettings" Target="../printerSettings/printerSettings988.bin"/><Relationship Id="rId6" Type="http://schemas.openxmlformats.org/officeDocument/2006/relationships/printerSettings" Target="../printerSettings/printerSettings993.bin"/><Relationship Id="rId11" Type="http://schemas.openxmlformats.org/officeDocument/2006/relationships/printerSettings" Target="../printerSettings/printerSettings998.bin"/><Relationship Id="rId24" Type="http://schemas.openxmlformats.org/officeDocument/2006/relationships/ctrlProp" Target="../ctrlProps/ctrlProp3.xml"/><Relationship Id="rId5" Type="http://schemas.openxmlformats.org/officeDocument/2006/relationships/printerSettings" Target="../printerSettings/printerSettings992.bin"/><Relationship Id="rId15" Type="http://schemas.openxmlformats.org/officeDocument/2006/relationships/printerSettings" Target="../printerSettings/printerSettings1002.bin"/><Relationship Id="rId23" Type="http://schemas.openxmlformats.org/officeDocument/2006/relationships/vmlDrawing" Target="../drawings/vmlDrawing5.vml"/><Relationship Id="rId10" Type="http://schemas.openxmlformats.org/officeDocument/2006/relationships/printerSettings" Target="../printerSettings/printerSettings997.bin"/><Relationship Id="rId19" Type="http://schemas.openxmlformats.org/officeDocument/2006/relationships/printerSettings" Target="../printerSettings/printerSettings1006.bin"/><Relationship Id="rId4" Type="http://schemas.openxmlformats.org/officeDocument/2006/relationships/printerSettings" Target="../printerSettings/printerSettings991.bin"/><Relationship Id="rId9" Type="http://schemas.openxmlformats.org/officeDocument/2006/relationships/printerSettings" Target="../printerSettings/printerSettings996.bin"/><Relationship Id="rId14" Type="http://schemas.openxmlformats.org/officeDocument/2006/relationships/printerSettings" Target="../printerSettings/printerSettings1001.bin"/><Relationship Id="rId22" Type="http://schemas.openxmlformats.org/officeDocument/2006/relationships/drawing" Target="../drawings/drawing4.xml"/></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1016.bin"/><Relationship Id="rId13" Type="http://schemas.openxmlformats.org/officeDocument/2006/relationships/printerSettings" Target="../printerSettings/printerSettings1021.bin"/><Relationship Id="rId18" Type="http://schemas.openxmlformats.org/officeDocument/2006/relationships/printerSettings" Target="../printerSettings/printerSettings1026.bin"/><Relationship Id="rId3" Type="http://schemas.openxmlformats.org/officeDocument/2006/relationships/printerSettings" Target="../printerSettings/printerSettings1011.bin"/><Relationship Id="rId21" Type="http://schemas.openxmlformats.org/officeDocument/2006/relationships/printerSettings" Target="../printerSettings/printerSettings1029.bin"/><Relationship Id="rId7" Type="http://schemas.openxmlformats.org/officeDocument/2006/relationships/printerSettings" Target="../printerSettings/printerSettings1015.bin"/><Relationship Id="rId12" Type="http://schemas.openxmlformats.org/officeDocument/2006/relationships/printerSettings" Target="../printerSettings/printerSettings1020.bin"/><Relationship Id="rId17" Type="http://schemas.openxmlformats.org/officeDocument/2006/relationships/printerSettings" Target="../printerSettings/printerSettings1025.bin"/><Relationship Id="rId2" Type="http://schemas.openxmlformats.org/officeDocument/2006/relationships/printerSettings" Target="../printerSettings/printerSettings1010.bin"/><Relationship Id="rId16" Type="http://schemas.openxmlformats.org/officeDocument/2006/relationships/printerSettings" Target="../printerSettings/printerSettings1024.bin"/><Relationship Id="rId20" Type="http://schemas.openxmlformats.org/officeDocument/2006/relationships/printerSettings" Target="../printerSettings/printerSettings1028.bin"/><Relationship Id="rId1" Type="http://schemas.openxmlformats.org/officeDocument/2006/relationships/printerSettings" Target="../printerSettings/printerSettings1009.bin"/><Relationship Id="rId6" Type="http://schemas.openxmlformats.org/officeDocument/2006/relationships/printerSettings" Target="../printerSettings/printerSettings1014.bin"/><Relationship Id="rId11" Type="http://schemas.openxmlformats.org/officeDocument/2006/relationships/printerSettings" Target="../printerSettings/printerSettings1019.bin"/><Relationship Id="rId5" Type="http://schemas.openxmlformats.org/officeDocument/2006/relationships/printerSettings" Target="../printerSettings/printerSettings1013.bin"/><Relationship Id="rId15" Type="http://schemas.openxmlformats.org/officeDocument/2006/relationships/printerSettings" Target="../printerSettings/printerSettings1023.bin"/><Relationship Id="rId10" Type="http://schemas.openxmlformats.org/officeDocument/2006/relationships/printerSettings" Target="../printerSettings/printerSettings1018.bin"/><Relationship Id="rId19" Type="http://schemas.openxmlformats.org/officeDocument/2006/relationships/printerSettings" Target="../printerSettings/printerSettings1027.bin"/><Relationship Id="rId4" Type="http://schemas.openxmlformats.org/officeDocument/2006/relationships/printerSettings" Target="../printerSettings/printerSettings1012.bin"/><Relationship Id="rId9" Type="http://schemas.openxmlformats.org/officeDocument/2006/relationships/printerSettings" Target="../printerSettings/printerSettings1017.bin"/><Relationship Id="rId14" Type="http://schemas.openxmlformats.org/officeDocument/2006/relationships/printerSettings" Target="../printerSettings/printerSettings102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92.bin"/><Relationship Id="rId13" Type="http://schemas.openxmlformats.org/officeDocument/2006/relationships/printerSettings" Target="../printerSettings/printerSettings97.bin"/><Relationship Id="rId18" Type="http://schemas.openxmlformats.org/officeDocument/2006/relationships/printerSettings" Target="../printerSettings/printerSettings102.bin"/><Relationship Id="rId3" Type="http://schemas.openxmlformats.org/officeDocument/2006/relationships/printerSettings" Target="../printerSettings/printerSettings87.bin"/><Relationship Id="rId21" Type="http://schemas.openxmlformats.org/officeDocument/2006/relationships/printerSettings" Target="../printerSettings/printerSettings105.bin"/><Relationship Id="rId7" Type="http://schemas.openxmlformats.org/officeDocument/2006/relationships/printerSettings" Target="../printerSettings/printerSettings91.bin"/><Relationship Id="rId12" Type="http://schemas.openxmlformats.org/officeDocument/2006/relationships/printerSettings" Target="../printerSettings/printerSettings96.bin"/><Relationship Id="rId17" Type="http://schemas.openxmlformats.org/officeDocument/2006/relationships/printerSettings" Target="../printerSettings/printerSettings101.bin"/><Relationship Id="rId2" Type="http://schemas.openxmlformats.org/officeDocument/2006/relationships/printerSettings" Target="../printerSettings/printerSettings86.bin"/><Relationship Id="rId16" Type="http://schemas.openxmlformats.org/officeDocument/2006/relationships/printerSettings" Target="../printerSettings/printerSettings100.bin"/><Relationship Id="rId20" Type="http://schemas.openxmlformats.org/officeDocument/2006/relationships/printerSettings" Target="../printerSettings/printerSettings104.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11" Type="http://schemas.openxmlformats.org/officeDocument/2006/relationships/printerSettings" Target="../printerSettings/printerSettings95.bin"/><Relationship Id="rId5" Type="http://schemas.openxmlformats.org/officeDocument/2006/relationships/printerSettings" Target="../printerSettings/printerSettings89.bin"/><Relationship Id="rId15" Type="http://schemas.openxmlformats.org/officeDocument/2006/relationships/printerSettings" Target="../printerSettings/printerSettings99.bin"/><Relationship Id="rId10" Type="http://schemas.openxmlformats.org/officeDocument/2006/relationships/printerSettings" Target="../printerSettings/printerSettings94.bin"/><Relationship Id="rId19" Type="http://schemas.openxmlformats.org/officeDocument/2006/relationships/printerSettings" Target="../printerSettings/printerSettings103.bin"/><Relationship Id="rId4" Type="http://schemas.openxmlformats.org/officeDocument/2006/relationships/printerSettings" Target="../printerSettings/printerSettings88.bin"/><Relationship Id="rId9" Type="http://schemas.openxmlformats.org/officeDocument/2006/relationships/printerSettings" Target="../printerSettings/printerSettings93.bin"/><Relationship Id="rId14" Type="http://schemas.openxmlformats.org/officeDocument/2006/relationships/printerSettings" Target="../printerSettings/printerSettings98.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1037.bin"/><Relationship Id="rId13" Type="http://schemas.openxmlformats.org/officeDocument/2006/relationships/printerSettings" Target="../printerSettings/printerSettings1042.bin"/><Relationship Id="rId18" Type="http://schemas.openxmlformats.org/officeDocument/2006/relationships/printerSettings" Target="../printerSettings/printerSettings1047.bin"/><Relationship Id="rId3" Type="http://schemas.openxmlformats.org/officeDocument/2006/relationships/printerSettings" Target="../printerSettings/printerSettings1032.bin"/><Relationship Id="rId21" Type="http://schemas.openxmlformats.org/officeDocument/2006/relationships/printerSettings" Target="../printerSettings/printerSettings1050.bin"/><Relationship Id="rId7" Type="http://schemas.openxmlformats.org/officeDocument/2006/relationships/printerSettings" Target="../printerSettings/printerSettings1036.bin"/><Relationship Id="rId12" Type="http://schemas.openxmlformats.org/officeDocument/2006/relationships/printerSettings" Target="../printerSettings/printerSettings1041.bin"/><Relationship Id="rId17" Type="http://schemas.openxmlformats.org/officeDocument/2006/relationships/printerSettings" Target="../printerSettings/printerSettings1046.bin"/><Relationship Id="rId2" Type="http://schemas.openxmlformats.org/officeDocument/2006/relationships/printerSettings" Target="../printerSettings/printerSettings1031.bin"/><Relationship Id="rId16" Type="http://schemas.openxmlformats.org/officeDocument/2006/relationships/printerSettings" Target="../printerSettings/printerSettings1045.bin"/><Relationship Id="rId20" Type="http://schemas.openxmlformats.org/officeDocument/2006/relationships/printerSettings" Target="../printerSettings/printerSettings1049.bin"/><Relationship Id="rId1" Type="http://schemas.openxmlformats.org/officeDocument/2006/relationships/printerSettings" Target="../printerSettings/printerSettings1030.bin"/><Relationship Id="rId6" Type="http://schemas.openxmlformats.org/officeDocument/2006/relationships/printerSettings" Target="../printerSettings/printerSettings1035.bin"/><Relationship Id="rId11" Type="http://schemas.openxmlformats.org/officeDocument/2006/relationships/printerSettings" Target="../printerSettings/printerSettings1040.bin"/><Relationship Id="rId5" Type="http://schemas.openxmlformats.org/officeDocument/2006/relationships/printerSettings" Target="../printerSettings/printerSettings1034.bin"/><Relationship Id="rId15" Type="http://schemas.openxmlformats.org/officeDocument/2006/relationships/printerSettings" Target="../printerSettings/printerSettings1044.bin"/><Relationship Id="rId10" Type="http://schemas.openxmlformats.org/officeDocument/2006/relationships/printerSettings" Target="../printerSettings/printerSettings1039.bin"/><Relationship Id="rId19" Type="http://schemas.openxmlformats.org/officeDocument/2006/relationships/printerSettings" Target="../printerSettings/printerSettings1048.bin"/><Relationship Id="rId4" Type="http://schemas.openxmlformats.org/officeDocument/2006/relationships/printerSettings" Target="../printerSettings/printerSettings1033.bin"/><Relationship Id="rId9" Type="http://schemas.openxmlformats.org/officeDocument/2006/relationships/printerSettings" Target="../printerSettings/printerSettings1038.bin"/><Relationship Id="rId14" Type="http://schemas.openxmlformats.org/officeDocument/2006/relationships/printerSettings" Target="../printerSettings/printerSettings1043.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1058.bin"/><Relationship Id="rId13" Type="http://schemas.openxmlformats.org/officeDocument/2006/relationships/printerSettings" Target="../printerSettings/printerSettings1063.bin"/><Relationship Id="rId18" Type="http://schemas.openxmlformats.org/officeDocument/2006/relationships/printerSettings" Target="../printerSettings/printerSettings1068.bin"/><Relationship Id="rId3" Type="http://schemas.openxmlformats.org/officeDocument/2006/relationships/printerSettings" Target="../printerSettings/printerSettings1053.bin"/><Relationship Id="rId21" Type="http://schemas.openxmlformats.org/officeDocument/2006/relationships/printerSettings" Target="../printerSettings/printerSettings1071.bin"/><Relationship Id="rId7" Type="http://schemas.openxmlformats.org/officeDocument/2006/relationships/printerSettings" Target="../printerSettings/printerSettings1057.bin"/><Relationship Id="rId12" Type="http://schemas.openxmlformats.org/officeDocument/2006/relationships/printerSettings" Target="../printerSettings/printerSettings1062.bin"/><Relationship Id="rId17" Type="http://schemas.openxmlformats.org/officeDocument/2006/relationships/printerSettings" Target="../printerSettings/printerSettings1067.bin"/><Relationship Id="rId2" Type="http://schemas.openxmlformats.org/officeDocument/2006/relationships/printerSettings" Target="../printerSettings/printerSettings1052.bin"/><Relationship Id="rId16" Type="http://schemas.openxmlformats.org/officeDocument/2006/relationships/printerSettings" Target="../printerSettings/printerSettings1066.bin"/><Relationship Id="rId20" Type="http://schemas.openxmlformats.org/officeDocument/2006/relationships/printerSettings" Target="../printerSettings/printerSettings1070.bin"/><Relationship Id="rId1" Type="http://schemas.openxmlformats.org/officeDocument/2006/relationships/printerSettings" Target="../printerSettings/printerSettings1051.bin"/><Relationship Id="rId6" Type="http://schemas.openxmlformats.org/officeDocument/2006/relationships/printerSettings" Target="../printerSettings/printerSettings1056.bin"/><Relationship Id="rId11" Type="http://schemas.openxmlformats.org/officeDocument/2006/relationships/printerSettings" Target="../printerSettings/printerSettings1061.bin"/><Relationship Id="rId5" Type="http://schemas.openxmlformats.org/officeDocument/2006/relationships/printerSettings" Target="../printerSettings/printerSettings1055.bin"/><Relationship Id="rId15" Type="http://schemas.openxmlformats.org/officeDocument/2006/relationships/printerSettings" Target="../printerSettings/printerSettings1065.bin"/><Relationship Id="rId10" Type="http://schemas.openxmlformats.org/officeDocument/2006/relationships/printerSettings" Target="../printerSettings/printerSettings1060.bin"/><Relationship Id="rId19" Type="http://schemas.openxmlformats.org/officeDocument/2006/relationships/printerSettings" Target="../printerSettings/printerSettings1069.bin"/><Relationship Id="rId4" Type="http://schemas.openxmlformats.org/officeDocument/2006/relationships/printerSettings" Target="../printerSettings/printerSettings1054.bin"/><Relationship Id="rId9" Type="http://schemas.openxmlformats.org/officeDocument/2006/relationships/printerSettings" Target="../printerSettings/printerSettings1059.bin"/><Relationship Id="rId14" Type="http://schemas.openxmlformats.org/officeDocument/2006/relationships/printerSettings" Target="../printerSettings/printerSettings1064.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1079.bin"/><Relationship Id="rId13" Type="http://schemas.openxmlformats.org/officeDocument/2006/relationships/printerSettings" Target="../printerSettings/printerSettings1084.bin"/><Relationship Id="rId18" Type="http://schemas.openxmlformats.org/officeDocument/2006/relationships/printerSettings" Target="../printerSettings/printerSettings1089.bin"/><Relationship Id="rId3" Type="http://schemas.openxmlformats.org/officeDocument/2006/relationships/printerSettings" Target="../printerSettings/printerSettings1074.bin"/><Relationship Id="rId21" Type="http://schemas.openxmlformats.org/officeDocument/2006/relationships/printerSettings" Target="../printerSettings/printerSettings1092.bin"/><Relationship Id="rId7" Type="http://schemas.openxmlformats.org/officeDocument/2006/relationships/printerSettings" Target="../printerSettings/printerSettings1078.bin"/><Relationship Id="rId12" Type="http://schemas.openxmlformats.org/officeDocument/2006/relationships/printerSettings" Target="../printerSettings/printerSettings1083.bin"/><Relationship Id="rId17" Type="http://schemas.openxmlformats.org/officeDocument/2006/relationships/printerSettings" Target="../printerSettings/printerSettings1088.bin"/><Relationship Id="rId2" Type="http://schemas.openxmlformats.org/officeDocument/2006/relationships/printerSettings" Target="../printerSettings/printerSettings1073.bin"/><Relationship Id="rId16" Type="http://schemas.openxmlformats.org/officeDocument/2006/relationships/printerSettings" Target="../printerSettings/printerSettings1087.bin"/><Relationship Id="rId20" Type="http://schemas.openxmlformats.org/officeDocument/2006/relationships/printerSettings" Target="../printerSettings/printerSettings1091.bin"/><Relationship Id="rId1" Type="http://schemas.openxmlformats.org/officeDocument/2006/relationships/printerSettings" Target="../printerSettings/printerSettings1072.bin"/><Relationship Id="rId6" Type="http://schemas.openxmlformats.org/officeDocument/2006/relationships/printerSettings" Target="../printerSettings/printerSettings1077.bin"/><Relationship Id="rId11" Type="http://schemas.openxmlformats.org/officeDocument/2006/relationships/printerSettings" Target="../printerSettings/printerSettings1082.bin"/><Relationship Id="rId5" Type="http://schemas.openxmlformats.org/officeDocument/2006/relationships/printerSettings" Target="../printerSettings/printerSettings1076.bin"/><Relationship Id="rId15" Type="http://schemas.openxmlformats.org/officeDocument/2006/relationships/printerSettings" Target="../printerSettings/printerSettings1086.bin"/><Relationship Id="rId10" Type="http://schemas.openxmlformats.org/officeDocument/2006/relationships/printerSettings" Target="../printerSettings/printerSettings1081.bin"/><Relationship Id="rId19" Type="http://schemas.openxmlformats.org/officeDocument/2006/relationships/printerSettings" Target="../printerSettings/printerSettings1090.bin"/><Relationship Id="rId4" Type="http://schemas.openxmlformats.org/officeDocument/2006/relationships/printerSettings" Target="../printerSettings/printerSettings1075.bin"/><Relationship Id="rId9" Type="http://schemas.openxmlformats.org/officeDocument/2006/relationships/printerSettings" Target="../printerSettings/printerSettings1080.bin"/><Relationship Id="rId14" Type="http://schemas.openxmlformats.org/officeDocument/2006/relationships/printerSettings" Target="../printerSettings/printerSettings1085.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1100.bin"/><Relationship Id="rId13" Type="http://schemas.openxmlformats.org/officeDocument/2006/relationships/printerSettings" Target="../printerSettings/printerSettings1105.bin"/><Relationship Id="rId18" Type="http://schemas.openxmlformats.org/officeDocument/2006/relationships/printerSettings" Target="../printerSettings/printerSettings1110.bin"/><Relationship Id="rId3" Type="http://schemas.openxmlformats.org/officeDocument/2006/relationships/printerSettings" Target="../printerSettings/printerSettings1095.bin"/><Relationship Id="rId21" Type="http://schemas.openxmlformats.org/officeDocument/2006/relationships/printerSettings" Target="../printerSettings/printerSettings1113.bin"/><Relationship Id="rId7" Type="http://schemas.openxmlformats.org/officeDocument/2006/relationships/printerSettings" Target="../printerSettings/printerSettings1099.bin"/><Relationship Id="rId12" Type="http://schemas.openxmlformats.org/officeDocument/2006/relationships/printerSettings" Target="../printerSettings/printerSettings1104.bin"/><Relationship Id="rId17" Type="http://schemas.openxmlformats.org/officeDocument/2006/relationships/printerSettings" Target="../printerSettings/printerSettings1109.bin"/><Relationship Id="rId2" Type="http://schemas.openxmlformats.org/officeDocument/2006/relationships/printerSettings" Target="../printerSettings/printerSettings1094.bin"/><Relationship Id="rId16" Type="http://schemas.openxmlformats.org/officeDocument/2006/relationships/printerSettings" Target="../printerSettings/printerSettings1108.bin"/><Relationship Id="rId20" Type="http://schemas.openxmlformats.org/officeDocument/2006/relationships/printerSettings" Target="../printerSettings/printerSettings1112.bin"/><Relationship Id="rId1" Type="http://schemas.openxmlformats.org/officeDocument/2006/relationships/printerSettings" Target="../printerSettings/printerSettings1093.bin"/><Relationship Id="rId6" Type="http://schemas.openxmlformats.org/officeDocument/2006/relationships/printerSettings" Target="../printerSettings/printerSettings1098.bin"/><Relationship Id="rId11" Type="http://schemas.openxmlformats.org/officeDocument/2006/relationships/printerSettings" Target="../printerSettings/printerSettings1103.bin"/><Relationship Id="rId5" Type="http://schemas.openxmlformats.org/officeDocument/2006/relationships/printerSettings" Target="../printerSettings/printerSettings1097.bin"/><Relationship Id="rId15" Type="http://schemas.openxmlformats.org/officeDocument/2006/relationships/printerSettings" Target="../printerSettings/printerSettings1107.bin"/><Relationship Id="rId10" Type="http://schemas.openxmlformats.org/officeDocument/2006/relationships/printerSettings" Target="../printerSettings/printerSettings1102.bin"/><Relationship Id="rId19" Type="http://schemas.openxmlformats.org/officeDocument/2006/relationships/printerSettings" Target="../printerSettings/printerSettings1111.bin"/><Relationship Id="rId4" Type="http://schemas.openxmlformats.org/officeDocument/2006/relationships/printerSettings" Target="../printerSettings/printerSettings1096.bin"/><Relationship Id="rId9" Type="http://schemas.openxmlformats.org/officeDocument/2006/relationships/printerSettings" Target="../printerSettings/printerSettings1101.bin"/><Relationship Id="rId14" Type="http://schemas.openxmlformats.org/officeDocument/2006/relationships/printerSettings" Target="../printerSettings/printerSettings1106.bin"/></Relationships>
</file>

<file path=xl/worksheets/_rels/sheet54.xml.rels><?xml version="1.0" encoding="UTF-8" standalone="yes"?>
<Relationships xmlns="http://schemas.openxmlformats.org/package/2006/relationships"><Relationship Id="rId8" Type="http://schemas.openxmlformats.org/officeDocument/2006/relationships/printerSettings" Target="../printerSettings/printerSettings1121.bin"/><Relationship Id="rId13" Type="http://schemas.openxmlformats.org/officeDocument/2006/relationships/printerSettings" Target="../printerSettings/printerSettings1126.bin"/><Relationship Id="rId18" Type="http://schemas.openxmlformats.org/officeDocument/2006/relationships/printerSettings" Target="../printerSettings/printerSettings1131.bin"/><Relationship Id="rId3" Type="http://schemas.openxmlformats.org/officeDocument/2006/relationships/printerSettings" Target="../printerSettings/printerSettings1116.bin"/><Relationship Id="rId21" Type="http://schemas.openxmlformats.org/officeDocument/2006/relationships/printerSettings" Target="../printerSettings/printerSettings1134.bin"/><Relationship Id="rId7" Type="http://schemas.openxmlformats.org/officeDocument/2006/relationships/printerSettings" Target="../printerSettings/printerSettings1120.bin"/><Relationship Id="rId12" Type="http://schemas.openxmlformats.org/officeDocument/2006/relationships/printerSettings" Target="../printerSettings/printerSettings1125.bin"/><Relationship Id="rId17" Type="http://schemas.openxmlformats.org/officeDocument/2006/relationships/printerSettings" Target="../printerSettings/printerSettings1130.bin"/><Relationship Id="rId2" Type="http://schemas.openxmlformats.org/officeDocument/2006/relationships/printerSettings" Target="../printerSettings/printerSettings1115.bin"/><Relationship Id="rId16" Type="http://schemas.openxmlformats.org/officeDocument/2006/relationships/printerSettings" Target="../printerSettings/printerSettings1129.bin"/><Relationship Id="rId20" Type="http://schemas.openxmlformats.org/officeDocument/2006/relationships/printerSettings" Target="../printerSettings/printerSettings1133.bin"/><Relationship Id="rId1" Type="http://schemas.openxmlformats.org/officeDocument/2006/relationships/printerSettings" Target="../printerSettings/printerSettings1114.bin"/><Relationship Id="rId6" Type="http://schemas.openxmlformats.org/officeDocument/2006/relationships/printerSettings" Target="../printerSettings/printerSettings1119.bin"/><Relationship Id="rId11" Type="http://schemas.openxmlformats.org/officeDocument/2006/relationships/printerSettings" Target="../printerSettings/printerSettings1124.bin"/><Relationship Id="rId5" Type="http://schemas.openxmlformats.org/officeDocument/2006/relationships/printerSettings" Target="../printerSettings/printerSettings1118.bin"/><Relationship Id="rId15" Type="http://schemas.openxmlformats.org/officeDocument/2006/relationships/printerSettings" Target="../printerSettings/printerSettings1128.bin"/><Relationship Id="rId10" Type="http://schemas.openxmlformats.org/officeDocument/2006/relationships/printerSettings" Target="../printerSettings/printerSettings1123.bin"/><Relationship Id="rId19" Type="http://schemas.openxmlformats.org/officeDocument/2006/relationships/printerSettings" Target="../printerSettings/printerSettings1132.bin"/><Relationship Id="rId4" Type="http://schemas.openxmlformats.org/officeDocument/2006/relationships/printerSettings" Target="../printerSettings/printerSettings1117.bin"/><Relationship Id="rId9" Type="http://schemas.openxmlformats.org/officeDocument/2006/relationships/printerSettings" Target="../printerSettings/printerSettings1122.bin"/><Relationship Id="rId14" Type="http://schemas.openxmlformats.org/officeDocument/2006/relationships/printerSettings" Target="../printerSettings/printerSettings1127.bin"/></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1142.bin"/><Relationship Id="rId13" Type="http://schemas.openxmlformats.org/officeDocument/2006/relationships/printerSettings" Target="../printerSettings/printerSettings1147.bin"/><Relationship Id="rId18" Type="http://schemas.openxmlformats.org/officeDocument/2006/relationships/printerSettings" Target="../printerSettings/printerSettings1152.bin"/><Relationship Id="rId3" Type="http://schemas.openxmlformats.org/officeDocument/2006/relationships/printerSettings" Target="../printerSettings/printerSettings1137.bin"/><Relationship Id="rId21" Type="http://schemas.openxmlformats.org/officeDocument/2006/relationships/printerSettings" Target="../printerSettings/printerSettings1155.bin"/><Relationship Id="rId7" Type="http://schemas.openxmlformats.org/officeDocument/2006/relationships/printerSettings" Target="../printerSettings/printerSettings1141.bin"/><Relationship Id="rId12" Type="http://schemas.openxmlformats.org/officeDocument/2006/relationships/printerSettings" Target="../printerSettings/printerSettings1146.bin"/><Relationship Id="rId17" Type="http://schemas.openxmlformats.org/officeDocument/2006/relationships/printerSettings" Target="../printerSettings/printerSettings1151.bin"/><Relationship Id="rId2" Type="http://schemas.openxmlformats.org/officeDocument/2006/relationships/printerSettings" Target="../printerSettings/printerSettings1136.bin"/><Relationship Id="rId16" Type="http://schemas.openxmlformats.org/officeDocument/2006/relationships/printerSettings" Target="../printerSettings/printerSettings1150.bin"/><Relationship Id="rId20" Type="http://schemas.openxmlformats.org/officeDocument/2006/relationships/printerSettings" Target="../printerSettings/printerSettings1154.bin"/><Relationship Id="rId1" Type="http://schemas.openxmlformats.org/officeDocument/2006/relationships/printerSettings" Target="../printerSettings/printerSettings1135.bin"/><Relationship Id="rId6" Type="http://schemas.openxmlformats.org/officeDocument/2006/relationships/printerSettings" Target="../printerSettings/printerSettings1140.bin"/><Relationship Id="rId11" Type="http://schemas.openxmlformats.org/officeDocument/2006/relationships/printerSettings" Target="../printerSettings/printerSettings1145.bin"/><Relationship Id="rId5" Type="http://schemas.openxmlformats.org/officeDocument/2006/relationships/printerSettings" Target="../printerSettings/printerSettings1139.bin"/><Relationship Id="rId15" Type="http://schemas.openxmlformats.org/officeDocument/2006/relationships/printerSettings" Target="../printerSettings/printerSettings1149.bin"/><Relationship Id="rId10" Type="http://schemas.openxmlformats.org/officeDocument/2006/relationships/printerSettings" Target="../printerSettings/printerSettings1144.bin"/><Relationship Id="rId19" Type="http://schemas.openxmlformats.org/officeDocument/2006/relationships/printerSettings" Target="../printerSettings/printerSettings1153.bin"/><Relationship Id="rId4" Type="http://schemas.openxmlformats.org/officeDocument/2006/relationships/printerSettings" Target="../printerSettings/printerSettings1138.bin"/><Relationship Id="rId9" Type="http://schemas.openxmlformats.org/officeDocument/2006/relationships/printerSettings" Target="../printerSettings/printerSettings1143.bin"/><Relationship Id="rId14" Type="http://schemas.openxmlformats.org/officeDocument/2006/relationships/printerSettings" Target="../printerSettings/printerSettings1148.bin"/></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1163.bin"/><Relationship Id="rId13" Type="http://schemas.openxmlformats.org/officeDocument/2006/relationships/printerSettings" Target="../printerSettings/printerSettings1168.bin"/><Relationship Id="rId18" Type="http://schemas.openxmlformats.org/officeDocument/2006/relationships/printerSettings" Target="../printerSettings/printerSettings1173.bin"/><Relationship Id="rId3" Type="http://schemas.openxmlformats.org/officeDocument/2006/relationships/printerSettings" Target="../printerSettings/printerSettings1158.bin"/><Relationship Id="rId21" Type="http://schemas.openxmlformats.org/officeDocument/2006/relationships/printerSettings" Target="../printerSettings/printerSettings1176.bin"/><Relationship Id="rId7" Type="http://schemas.openxmlformats.org/officeDocument/2006/relationships/printerSettings" Target="../printerSettings/printerSettings1162.bin"/><Relationship Id="rId12" Type="http://schemas.openxmlformats.org/officeDocument/2006/relationships/printerSettings" Target="../printerSettings/printerSettings1167.bin"/><Relationship Id="rId17" Type="http://schemas.openxmlformats.org/officeDocument/2006/relationships/printerSettings" Target="../printerSettings/printerSettings1172.bin"/><Relationship Id="rId2" Type="http://schemas.openxmlformats.org/officeDocument/2006/relationships/printerSettings" Target="../printerSettings/printerSettings1157.bin"/><Relationship Id="rId16" Type="http://schemas.openxmlformats.org/officeDocument/2006/relationships/printerSettings" Target="../printerSettings/printerSettings1171.bin"/><Relationship Id="rId20" Type="http://schemas.openxmlformats.org/officeDocument/2006/relationships/printerSettings" Target="../printerSettings/printerSettings1175.bin"/><Relationship Id="rId1" Type="http://schemas.openxmlformats.org/officeDocument/2006/relationships/printerSettings" Target="../printerSettings/printerSettings1156.bin"/><Relationship Id="rId6" Type="http://schemas.openxmlformats.org/officeDocument/2006/relationships/printerSettings" Target="../printerSettings/printerSettings1161.bin"/><Relationship Id="rId11" Type="http://schemas.openxmlformats.org/officeDocument/2006/relationships/printerSettings" Target="../printerSettings/printerSettings1166.bin"/><Relationship Id="rId5" Type="http://schemas.openxmlformats.org/officeDocument/2006/relationships/printerSettings" Target="../printerSettings/printerSettings1160.bin"/><Relationship Id="rId15" Type="http://schemas.openxmlformats.org/officeDocument/2006/relationships/printerSettings" Target="../printerSettings/printerSettings1170.bin"/><Relationship Id="rId10" Type="http://schemas.openxmlformats.org/officeDocument/2006/relationships/printerSettings" Target="../printerSettings/printerSettings1165.bin"/><Relationship Id="rId19" Type="http://schemas.openxmlformats.org/officeDocument/2006/relationships/printerSettings" Target="../printerSettings/printerSettings1174.bin"/><Relationship Id="rId4" Type="http://schemas.openxmlformats.org/officeDocument/2006/relationships/printerSettings" Target="../printerSettings/printerSettings1159.bin"/><Relationship Id="rId9" Type="http://schemas.openxmlformats.org/officeDocument/2006/relationships/printerSettings" Target="../printerSettings/printerSettings1164.bin"/><Relationship Id="rId14" Type="http://schemas.openxmlformats.org/officeDocument/2006/relationships/printerSettings" Target="../printerSettings/printerSettings1169.bin"/></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1184.bin"/><Relationship Id="rId13" Type="http://schemas.openxmlformats.org/officeDocument/2006/relationships/printerSettings" Target="../printerSettings/printerSettings1189.bin"/><Relationship Id="rId18" Type="http://schemas.openxmlformats.org/officeDocument/2006/relationships/printerSettings" Target="../printerSettings/printerSettings1194.bin"/><Relationship Id="rId3" Type="http://schemas.openxmlformats.org/officeDocument/2006/relationships/printerSettings" Target="../printerSettings/printerSettings1179.bin"/><Relationship Id="rId21" Type="http://schemas.openxmlformats.org/officeDocument/2006/relationships/printerSettings" Target="../printerSettings/printerSettings1197.bin"/><Relationship Id="rId7" Type="http://schemas.openxmlformats.org/officeDocument/2006/relationships/printerSettings" Target="../printerSettings/printerSettings1183.bin"/><Relationship Id="rId12" Type="http://schemas.openxmlformats.org/officeDocument/2006/relationships/printerSettings" Target="../printerSettings/printerSettings1188.bin"/><Relationship Id="rId17" Type="http://schemas.openxmlformats.org/officeDocument/2006/relationships/printerSettings" Target="../printerSettings/printerSettings1193.bin"/><Relationship Id="rId25" Type="http://schemas.openxmlformats.org/officeDocument/2006/relationships/ctrlProp" Target="../ctrlProps/ctrlProp6.xml"/><Relationship Id="rId2" Type="http://schemas.openxmlformats.org/officeDocument/2006/relationships/printerSettings" Target="../printerSettings/printerSettings1178.bin"/><Relationship Id="rId16" Type="http://schemas.openxmlformats.org/officeDocument/2006/relationships/printerSettings" Target="../printerSettings/printerSettings1192.bin"/><Relationship Id="rId20" Type="http://schemas.openxmlformats.org/officeDocument/2006/relationships/printerSettings" Target="../printerSettings/printerSettings1196.bin"/><Relationship Id="rId1" Type="http://schemas.openxmlformats.org/officeDocument/2006/relationships/printerSettings" Target="../printerSettings/printerSettings1177.bin"/><Relationship Id="rId6" Type="http://schemas.openxmlformats.org/officeDocument/2006/relationships/printerSettings" Target="../printerSettings/printerSettings1182.bin"/><Relationship Id="rId11" Type="http://schemas.openxmlformats.org/officeDocument/2006/relationships/printerSettings" Target="../printerSettings/printerSettings1187.bin"/><Relationship Id="rId24" Type="http://schemas.openxmlformats.org/officeDocument/2006/relationships/ctrlProp" Target="../ctrlProps/ctrlProp5.xml"/><Relationship Id="rId5" Type="http://schemas.openxmlformats.org/officeDocument/2006/relationships/printerSettings" Target="../printerSettings/printerSettings1181.bin"/><Relationship Id="rId15" Type="http://schemas.openxmlformats.org/officeDocument/2006/relationships/printerSettings" Target="../printerSettings/printerSettings1191.bin"/><Relationship Id="rId23" Type="http://schemas.openxmlformats.org/officeDocument/2006/relationships/vmlDrawing" Target="../drawings/vmlDrawing6.vml"/><Relationship Id="rId10" Type="http://schemas.openxmlformats.org/officeDocument/2006/relationships/printerSettings" Target="../printerSettings/printerSettings1186.bin"/><Relationship Id="rId19" Type="http://schemas.openxmlformats.org/officeDocument/2006/relationships/printerSettings" Target="../printerSettings/printerSettings1195.bin"/><Relationship Id="rId4" Type="http://schemas.openxmlformats.org/officeDocument/2006/relationships/printerSettings" Target="../printerSettings/printerSettings1180.bin"/><Relationship Id="rId9" Type="http://schemas.openxmlformats.org/officeDocument/2006/relationships/printerSettings" Target="../printerSettings/printerSettings1185.bin"/><Relationship Id="rId14" Type="http://schemas.openxmlformats.org/officeDocument/2006/relationships/printerSettings" Target="../printerSettings/printerSettings1190.bin"/><Relationship Id="rId22" Type="http://schemas.openxmlformats.org/officeDocument/2006/relationships/drawing" Target="../drawings/drawing5.xml"/></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1205.bin"/><Relationship Id="rId13" Type="http://schemas.openxmlformats.org/officeDocument/2006/relationships/printerSettings" Target="../printerSettings/printerSettings1210.bin"/><Relationship Id="rId18" Type="http://schemas.openxmlformats.org/officeDocument/2006/relationships/printerSettings" Target="../printerSettings/printerSettings1215.bin"/><Relationship Id="rId3" Type="http://schemas.openxmlformats.org/officeDocument/2006/relationships/printerSettings" Target="../printerSettings/printerSettings1200.bin"/><Relationship Id="rId21" Type="http://schemas.openxmlformats.org/officeDocument/2006/relationships/printerSettings" Target="../printerSettings/printerSettings1218.bin"/><Relationship Id="rId7" Type="http://schemas.openxmlformats.org/officeDocument/2006/relationships/printerSettings" Target="../printerSettings/printerSettings1204.bin"/><Relationship Id="rId12" Type="http://schemas.openxmlformats.org/officeDocument/2006/relationships/printerSettings" Target="../printerSettings/printerSettings1209.bin"/><Relationship Id="rId17" Type="http://schemas.openxmlformats.org/officeDocument/2006/relationships/printerSettings" Target="../printerSettings/printerSettings1214.bin"/><Relationship Id="rId2" Type="http://schemas.openxmlformats.org/officeDocument/2006/relationships/printerSettings" Target="../printerSettings/printerSettings1199.bin"/><Relationship Id="rId16" Type="http://schemas.openxmlformats.org/officeDocument/2006/relationships/printerSettings" Target="../printerSettings/printerSettings1213.bin"/><Relationship Id="rId20" Type="http://schemas.openxmlformats.org/officeDocument/2006/relationships/printerSettings" Target="../printerSettings/printerSettings1217.bin"/><Relationship Id="rId1" Type="http://schemas.openxmlformats.org/officeDocument/2006/relationships/printerSettings" Target="../printerSettings/printerSettings1198.bin"/><Relationship Id="rId6" Type="http://schemas.openxmlformats.org/officeDocument/2006/relationships/printerSettings" Target="../printerSettings/printerSettings1203.bin"/><Relationship Id="rId11" Type="http://schemas.openxmlformats.org/officeDocument/2006/relationships/printerSettings" Target="../printerSettings/printerSettings1208.bin"/><Relationship Id="rId5" Type="http://schemas.openxmlformats.org/officeDocument/2006/relationships/printerSettings" Target="../printerSettings/printerSettings1202.bin"/><Relationship Id="rId15" Type="http://schemas.openxmlformats.org/officeDocument/2006/relationships/printerSettings" Target="../printerSettings/printerSettings1212.bin"/><Relationship Id="rId10" Type="http://schemas.openxmlformats.org/officeDocument/2006/relationships/printerSettings" Target="../printerSettings/printerSettings1207.bin"/><Relationship Id="rId19" Type="http://schemas.openxmlformats.org/officeDocument/2006/relationships/printerSettings" Target="../printerSettings/printerSettings1216.bin"/><Relationship Id="rId4" Type="http://schemas.openxmlformats.org/officeDocument/2006/relationships/printerSettings" Target="../printerSettings/printerSettings1201.bin"/><Relationship Id="rId9" Type="http://schemas.openxmlformats.org/officeDocument/2006/relationships/printerSettings" Target="../printerSettings/printerSettings1206.bin"/><Relationship Id="rId14" Type="http://schemas.openxmlformats.org/officeDocument/2006/relationships/printerSettings" Target="../printerSettings/printerSettings1211.bin"/></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1226.bin"/><Relationship Id="rId13" Type="http://schemas.openxmlformats.org/officeDocument/2006/relationships/printerSettings" Target="../printerSettings/printerSettings1231.bin"/><Relationship Id="rId18" Type="http://schemas.openxmlformats.org/officeDocument/2006/relationships/printerSettings" Target="../printerSettings/printerSettings1236.bin"/><Relationship Id="rId3" Type="http://schemas.openxmlformats.org/officeDocument/2006/relationships/printerSettings" Target="../printerSettings/printerSettings1221.bin"/><Relationship Id="rId21" Type="http://schemas.openxmlformats.org/officeDocument/2006/relationships/printerSettings" Target="../printerSettings/printerSettings1239.bin"/><Relationship Id="rId7" Type="http://schemas.openxmlformats.org/officeDocument/2006/relationships/printerSettings" Target="../printerSettings/printerSettings1225.bin"/><Relationship Id="rId12" Type="http://schemas.openxmlformats.org/officeDocument/2006/relationships/printerSettings" Target="../printerSettings/printerSettings1230.bin"/><Relationship Id="rId17" Type="http://schemas.openxmlformats.org/officeDocument/2006/relationships/printerSettings" Target="../printerSettings/printerSettings1235.bin"/><Relationship Id="rId2" Type="http://schemas.openxmlformats.org/officeDocument/2006/relationships/printerSettings" Target="../printerSettings/printerSettings1220.bin"/><Relationship Id="rId16" Type="http://schemas.openxmlformats.org/officeDocument/2006/relationships/printerSettings" Target="../printerSettings/printerSettings1234.bin"/><Relationship Id="rId20" Type="http://schemas.openxmlformats.org/officeDocument/2006/relationships/printerSettings" Target="../printerSettings/printerSettings1238.bin"/><Relationship Id="rId1" Type="http://schemas.openxmlformats.org/officeDocument/2006/relationships/printerSettings" Target="../printerSettings/printerSettings1219.bin"/><Relationship Id="rId6" Type="http://schemas.openxmlformats.org/officeDocument/2006/relationships/printerSettings" Target="../printerSettings/printerSettings1224.bin"/><Relationship Id="rId11" Type="http://schemas.openxmlformats.org/officeDocument/2006/relationships/printerSettings" Target="../printerSettings/printerSettings1229.bin"/><Relationship Id="rId5" Type="http://schemas.openxmlformats.org/officeDocument/2006/relationships/printerSettings" Target="../printerSettings/printerSettings1223.bin"/><Relationship Id="rId15" Type="http://schemas.openxmlformats.org/officeDocument/2006/relationships/printerSettings" Target="../printerSettings/printerSettings1233.bin"/><Relationship Id="rId10" Type="http://schemas.openxmlformats.org/officeDocument/2006/relationships/printerSettings" Target="../printerSettings/printerSettings1228.bin"/><Relationship Id="rId19" Type="http://schemas.openxmlformats.org/officeDocument/2006/relationships/printerSettings" Target="../printerSettings/printerSettings1237.bin"/><Relationship Id="rId4" Type="http://schemas.openxmlformats.org/officeDocument/2006/relationships/printerSettings" Target="../printerSettings/printerSettings1222.bin"/><Relationship Id="rId9" Type="http://schemas.openxmlformats.org/officeDocument/2006/relationships/printerSettings" Target="../printerSettings/printerSettings1227.bin"/><Relationship Id="rId14" Type="http://schemas.openxmlformats.org/officeDocument/2006/relationships/printerSettings" Target="../printerSettings/printerSettings1232.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13.bin"/><Relationship Id="rId13" Type="http://schemas.openxmlformats.org/officeDocument/2006/relationships/printerSettings" Target="../printerSettings/printerSettings118.bin"/><Relationship Id="rId18" Type="http://schemas.openxmlformats.org/officeDocument/2006/relationships/printerSettings" Target="../printerSettings/printerSettings123.bin"/><Relationship Id="rId3" Type="http://schemas.openxmlformats.org/officeDocument/2006/relationships/printerSettings" Target="../printerSettings/printerSettings108.bin"/><Relationship Id="rId21" Type="http://schemas.openxmlformats.org/officeDocument/2006/relationships/printerSettings" Target="../printerSettings/printerSettings126.bin"/><Relationship Id="rId7" Type="http://schemas.openxmlformats.org/officeDocument/2006/relationships/printerSettings" Target="../printerSettings/printerSettings112.bin"/><Relationship Id="rId12" Type="http://schemas.openxmlformats.org/officeDocument/2006/relationships/printerSettings" Target="../printerSettings/printerSettings117.bin"/><Relationship Id="rId17" Type="http://schemas.openxmlformats.org/officeDocument/2006/relationships/printerSettings" Target="../printerSettings/printerSettings122.bin"/><Relationship Id="rId2" Type="http://schemas.openxmlformats.org/officeDocument/2006/relationships/printerSettings" Target="../printerSettings/printerSettings107.bin"/><Relationship Id="rId16" Type="http://schemas.openxmlformats.org/officeDocument/2006/relationships/printerSettings" Target="../printerSettings/printerSettings121.bin"/><Relationship Id="rId20" Type="http://schemas.openxmlformats.org/officeDocument/2006/relationships/printerSettings" Target="../printerSettings/printerSettings125.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11" Type="http://schemas.openxmlformats.org/officeDocument/2006/relationships/printerSettings" Target="../printerSettings/printerSettings116.bin"/><Relationship Id="rId5" Type="http://schemas.openxmlformats.org/officeDocument/2006/relationships/printerSettings" Target="../printerSettings/printerSettings110.bin"/><Relationship Id="rId15" Type="http://schemas.openxmlformats.org/officeDocument/2006/relationships/printerSettings" Target="../printerSettings/printerSettings120.bin"/><Relationship Id="rId10" Type="http://schemas.openxmlformats.org/officeDocument/2006/relationships/printerSettings" Target="../printerSettings/printerSettings115.bin"/><Relationship Id="rId19" Type="http://schemas.openxmlformats.org/officeDocument/2006/relationships/printerSettings" Target="../printerSettings/printerSettings124.bin"/><Relationship Id="rId4" Type="http://schemas.openxmlformats.org/officeDocument/2006/relationships/printerSettings" Target="../printerSettings/printerSettings109.bin"/><Relationship Id="rId9" Type="http://schemas.openxmlformats.org/officeDocument/2006/relationships/printerSettings" Target="../printerSettings/printerSettings114.bin"/><Relationship Id="rId14" Type="http://schemas.openxmlformats.org/officeDocument/2006/relationships/printerSettings" Target="../printerSettings/printerSettings119.bin"/><Relationship Id="rId22" Type="http://schemas.openxmlformats.org/officeDocument/2006/relationships/drawing" Target="../drawings/drawing1.xml"/></Relationships>
</file>

<file path=xl/worksheets/_rels/sheet60.xml.rels><?xml version="1.0" encoding="UTF-8" standalone="yes"?>
<Relationships xmlns="http://schemas.openxmlformats.org/package/2006/relationships"><Relationship Id="rId8" Type="http://schemas.openxmlformats.org/officeDocument/2006/relationships/printerSettings" Target="../printerSettings/printerSettings1247.bin"/><Relationship Id="rId13" Type="http://schemas.openxmlformats.org/officeDocument/2006/relationships/printerSettings" Target="../printerSettings/printerSettings1252.bin"/><Relationship Id="rId18" Type="http://schemas.openxmlformats.org/officeDocument/2006/relationships/printerSettings" Target="../printerSettings/printerSettings1257.bin"/><Relationship Id="rId3" Type="http://schemas.openxmlformats.org/officeDocument/2006/relationships/printerSettings" Target="../printerSettings/printerSettings1242.bin"/><Relationship Id="rId21" Type="http://schemas.openxmlformats.org/officeDocument/2006/relationships/printerSettings" Target="../printerSettings/printerSettings1260.bin"/><Relationship Id="rId7" Type="http://schemas.openxmlformats.org/officeDocument/2006/relationships/printerSettings" Target="../printerSettings/printerSettings1246.bin"/><Relationship Id="rId12" Type="http://schemas.openxmlformats.org/officeDocument/2006/relationships/printerSettings" Target="../printerSettings/printerSettings1251.bin"/><Relationship Id="rId17" Type="http://schemas.openxmlformats.org/officeDocument/2006/relationships/printerSettings" Target="../printerSettings/printerSettings1256.bin"/><Relationship Id="rId2" Type="http://schemas.openxmlformats.org/officeDocument/2006/relationships/printerSettings" Target="../printerSettings/printerSettings1241.bin"/><Relationship Id="rId16" Type="http://schemas.openxmlformats.org/officeDocument/2006/relationships/printerSettings" Target="../printerSettings/printerSettings1255.bin"/><Relationship Id="rId20" Type="http://schemas.openxmlformats.org/officeDocument/2006/relationships/printerSettings" Target="../printerSettings/printerSettings1259.bin"/><Relationship Id="rId1" Type="http://schemas.openxmlformats.org/officeDocument/2006/relationships/printerSettings" Target="../printerSettings/printerSettings1240.bin"/><Relationship Id="rId6" Type="http://schemas.openxmlformats.org/officeDocument/2006/relationships/printerSettings" Target="../printerSettings/printerSettings1245.bin"/><Relationship Id="rId11" Type="http://schemas.openxmlformats.org/officeDocument/2006/relationships/printerSettings" Target="../printerSettings/printerSettings1250.bin"/><Relationship Id="rId5" Type="http://schemas.openxmlformats.org/officeDocument/2006/relationships/printerSettings" Target="../printerSettings/printerSettings1244.bin"/><Relationship Id="rId15" Type="http://schemas.openxmlformats.org/officeDocument/2006/relationships/printerSettings" Target="../printerSettings/printerSettings1254.bin"/><Relationship Id="rId10" Type="http://schemas.openxmlformats.org/officeDocument/2006/relationships/printerSettings" Target="../printerSettings/printerSettings1249.bin"/><Relationship Id="rId19" Type="http://schemas.openxmlformats.org/officeDocument/2006/relationships/printerSettings" Target="../printerSettings/printerSettings1258.bin"/><Relationship Id="rId4" Type="http://schemas.openxmlformats.org/officeDocument/2006/relationships/printerSettings" Target="../printerSettings/printerSettings1243.bin"/><Relationship Id="rId9" Type="http://schemas.openxmlformats.org/officeDocument/2006/relationships/printerSettings" Target="../printerSettings/printerSettings1248.bin"/><Relationship Id="rId14" Type="http://schemas.openxmlformats.org/officeDocument/2006/relationships/printerSettings" Target="../printerSettings/printerSettings1253.bin"/></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1268.bin"/><Relationship Id="rId13" Type="http://schemas.openxmlformats.org/officeDocument/2006/relationships/printerSettings" Target="../printerSettings/printerSettings1273.bin"/><Relationship Id="rId18" Type="http://schemas.openxmlformats.org/officeDocument/2006/relationships/printerSettings" Target="../printerSettings/printerSettings1278.bin"/><Relationship Id="rId3" Type="http://schemas.openxmlformats.org/officeDocument/2006/relationships/printerSettings" Target="../printerSettings/printerSettings1263.bin"/><Relationship Id="rId21" Type="http://schemas.openxmlformats.org/officeDocument/2006/relationships/printerSettings" Target="../printerSettings/printerSettings1281.bin"/><Relationship Id="rId7" Type="http://schemas.openxmlformats.org/officeDocument/2006/relationships/printerSettings" Target="../printerSettings/printerSettings1267.bin"/><Relationship Id="rId12" Type="http://schemas.openxmlformats.org/officeDocument/2006/relationships/printerSettings" Target="../printerSettings/printerSettings1272.bin"/><Relationship Id="rId17" Type="http://schemas.openxmlformats.org/officeDocument/2006/relationships/printerSettings" Target="../printerSettings/printerSettings1277.bin"/><Relationship Id="rId2" Type="http://schemas.openxmlformats.org/officeDocument/2006/relationships/printerSettings" Target="../printerSettings/printerSettings1262.bin"/><Relationship Id="rId16" Type="http://schemas.openxmlformats.org/officeDocument/2006/relationships/printerSettings" Target="../printerSettings/printerSettings1276.bin"/><Relationship Id="rId20" Type="http://schemas.openxmlformats.org/officeDocument/2006/relationships/printerSettings" Target="../printerSettings/printerSettings1280.bin"/><Relationship Id="rId1" Type="http://schemas.openxmlformats.org/officeDocument/2006/relationships/printerSettings" Target="../printerSettings/printerSettings1261.bin"/><Relationship Id="rId6" Type="http://schemas.openxmlformats.org/officeDocument/2006/relationships/printerSettings" Target="../printerSettings/printerSettings1266.bin"/><Relationship Id="rId11" Type="http://schemas.openxmlformats.org/officeDocument/2006/relationships/printerSettings" Target="../printerSettings/printerSettings1271.bin"/><Relationship Id="rId5" Type="http://schemas.openxmlformats.org/officeDocument/2006/relationships/printerSettings" Target="../printerSettings/printerSettings1265.bin"/><Relationship Id="rId15" Type="http://schemas.openxmlformats.org/officeDocument/2006/relationships/printerSettings" Target="../printerSettings/printerSettings1275.bin"/><Relationship Id="rId10" Type="http://schemas.openxmlformats.org/officeDocument/2006/relationships/printerSettings" Target="../printerSettings/printerSettings1270.bin"/><Relationship Id="rId19" Type="http://schemas.openxmlformats.org/officeDocument/2006/relationships/printerSettings" Target="../printerSettings/printerSettings1279.bin"/><Relationship Id="rId4" Type="http://schemas.openxmlformats.org/officeDocument/2006/relationships/printerSettings" Target="../printerSettings/printerSettings1264.bin"/><Relationship Id="rId9" Type="http://schemas.openxmlformats.org/officeDocument/2006/relationships/printerSettings" Target="../printerSettings/printerSettings1269.bin"/><Relationship Id="rId14" Type="http://schemas.openxmlformats.org/officeDocument/2006/relationships/printerSettings" Target="../printerSettings/printerSettings1274.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1289.bin"/><Relationship Id="rId13" Type="http://schemas.openxmlformats.org/officeDocument/2006/relationships/printerSettings" Target="../printerSettings/printerSettings1294.bin"/><Relationship Id="rId18" Type="http://schemas.openxmlformats.org/officeDocument/2006/relationships/printerSettings" Target="../printerSettings/printerSettings1299.bin"/><Relationship Id="rId3" Type="http://schemas.openxmlformats.org/officeDocument/2006/relationships/printerSettings" Target="../printerSettings/printerSettings1284.bin"/><Relationship Id="rId21" Type="http://schemas.openxmlformats.org/officeDocument/2006/relationships/printerSettings" Target="../printerSettings/printerSettings1302.bin"/><Relationship Id="rId7" Type="http://schemas.openxmlformats.org/officeDocument/2006/relationships/printerSettings" Target="../printerSettings/printerSettings1288.bin"/><Relationship Id="rId12" Type="http://schemas.openxmlformats.org/officeDocument/2006/relationships/printerSettings" Target="../printerSettings/printerSettings1293.bin"/><Relationship Id="rId17" Type="http://schemas.openxmlformats.org/officeDocument/2006/relationships/printerSettings" Target="../printerSettings/printerSettings1298.bin"/><Relationship Id="rId2" Type="http://schemas.openxmlformats.org/officeDocument/2006/relationships/printerSettings" Target="../printerSettings/printerSettings1283.bin"/><Relationship Id="rId16" Type="http://schemas.openxmlformats.org/officeDocument/2006/relationships/printerSettings" Target="../printerSettings/printerSettings1297.bin"/><Relationship Id="rId20" Type="http://schemas.openxmlformats.org/officeDocument/2006/relationships/printerSettings" Target="../printerSettings/printerSettings1301.bin"/><Relationship Id="rId1" Type="http://schemas.openxmlformats.org/officeDocument/2006/relationships/printerSettings" Target="../printerSettings/printerSettings1282.bin"/><Relationship Id="rId6" Type="http://schemas.openxmlformats.org/officeDocument/2006/relationships/printerSettings" Target="../printerSettings/printerSettings1287.bin"/><Relationship Id="rId11" Type="http://schemas.openxmlformats.org/officeDocument/2006/relationships/printerSettings" Target="../printerSettings/printerSettings1292.bin"/><Relationship Id="rId5" Type="http://schemas.openxmlformats.org/officeDocument/2006/relationships/printerSettings" Target="../printerSettings/printerSettings1286.bin"/><Relationship Id="rId15" Type="http://schemas.openxmlformats.org/officeDocument/2006/relationships/printerSettings" Target="../printerSettings/printerSettings1296.bin"/><Relationship Id="rId10" Type="http://schemas.openxmlformats.org/officeDocument/2006/relationships/printerSettings" Target="../printerSettings/printerSettings1291.bin"/><Relationship Id="rId19" Type="http://schemas.openxmlformats.org/officeDocument/2006/relationships/printerSettings" Target="../printerSettings/printerSettings1300.bin"/><Relationship Id="rId4" Type="http://schemas.openxmlformats.org/officeDocument/2006/relationships/printerSettings" Target="../printerSettings/printerSettings1285.bin"/><Relationship Id="rId9" Type="http://schemas.openxmlformats.org/officeDocument/2006/relationships/printerSettings" Target="../printerSettings/printerSettings1290.bin"/><Relationship Id="rId14" Type="http://schemas.openxmlformats.org/officeDocument/2006/relationships/printerSettings" Target="../printerSettings/printerSettings1295.bin"/></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1310.bin"/><Relationship Id="rId13" Type="http://schemas.openxmlformats.org/officeDocument/2006/relationships/printerSettings" Target="../printerSettings/printerSettings1315.bin"/><Relationship Id="rId18" Type="http://schemas.openxmlformats.org/officeDocument/2006/relationships/printerSettings" Target="../printerSettings/printerSettings1320.bin"/><Relationship Id="rId3" Type="http://schemas.openxmlformats.org/officeDocument/2006/relationships/printerSettings" Target="../printerSettings/printerSettings1305.bin"/><Relationship Id="rId21" Type="http://schemas.openxmlformats.org/officeDocument/2006/relationships/printerSettings" Target="../printerSettings/printerSettings1323.bin"/><Relationship Id="rId7" Type="http://schemas.openxmlformats.org/officeDocument/2006/relationships/printerSettings" Target="../printerSettings/printerSettings1309.bin"/><Relationship Id="rId12" Type="http://schemas.openxmlformats.org/officeDocument/2006/relationships/printerSettings" Target="../printerSettings/printerSettings1314.bin"/><Relationship Id="rId17" Type="http://schemas.openxmlformats.org/officeDocument/2006/relationships/printerSettings" Target="../printerSettings/printerSettings1319.bin"/><Relationship Id="rId2" Type="http://schemas.openxmlformats.org/officeDocument/2006/relationships/printerSettings" Target="../printerSettings/printerSettings1304.bin"/><Relationship Id="rId16" Type="http://schemas.openxmlformats.org/officeDocument/2006/relationships/printerSettings" Target="../printerSettings/printerSettings1318.bin"/><Relationship Id="rId20" Type="http://schemas.openxmlformats.org/officeDocument/2006/relationships/printerSettings" Target="../printerSettings/printerSettings1322.bin"/><Relationship Id="rId1" Type="http://schemas.openxmlformats.org/officeDocument/2006/relationships/printerSettings" Target="../printerSettings/printerSettings1303.bin"/><Relationship Id="rId6" Type="http://schemas.openxmlformats.org/officeDocument/2006/relationships/printerSettings" Target="../printerSettings/printerSettings1308.bin"/><Relationship Id="rId11" Type="http://schemas.openxmlformats.org/officeDocument/2006/relationships/printerSettings" Target="../printerSettings/printerSettings1313.bin"/><Relationship Id="rId5" Type="http://schemas.openxmlformats.org/officeDocument/2006/relationships/printerSettings" Target="../printerSettings/printerSettings1307.bin"/><Relationship Id="rId15" Type="http://schemas.openxmlformats.org/officeDocument/2006/relationships/printerSettings" Target="../printerSettings/printerSettings1317.bin"/><Relationship Id="rId10" Type="http://schemas.openxmlformats.org/officeDocument/2006/relationships/printerSettings" Target="../printerSettings/printerSettings1312.bin"/><Relationship Id="rId19" Type="http://schemas.openxmlformats.org/officeDocument/2006/relationships/printerSettings" Target="../printerSettings/printerSettings1321.bin"/><Relationship Id="rId4" Type="http://schemas.openxmlformats.org/officeDocument/2006/relationships/printerSettings" Target="../printerSettings/printerSettings1306.bin"/><Relationship Id="rId9" Type="http://schemas.openxmlformats.org/officeDocument/2006/relationships/printerSettings" Target="../printerSettings/printerSettings1311.bin"/><Relationship Id="rId14" Type="http://schemas.openxmlformats.org/officeDocument/2006/relationships/printerSettings" Target="../printerSettings/printerSettings1316.bin"/></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1331.bin"/><Relationship Id="rId13" Type="http://schemas.openxmlformats.org/officeDocument/2006/relationships/printerSettings" Target="../printerSettings/printerSettings1336.bin"/><Relationship Id="rId18" Type="http://schemas.openxmlformats.org/officeDocument/2006/relationships/printerSettings" Target="../printerSettings/printerSettings1341.bin"/><Relationship Id="rId3" Type="http://schemas.openxmlformats.org/officeDocument/2006/relationships/printerSettings" Target="../printerSettings/printerSettings1326.bin"/><Relationship Id="rId21" Type="http://schemas.openxmlformats.org/officeDocument/2006/relationships/printerSettings" Target="../printerSettings/printerSettings1344.bin"/><Relationship Id="rId7" Type="http://schemas.openxmlformats.org/officeDocument/2006/relationships/printerSettings" Target="../printerSettings/printerSettings1330.bin"/><Relationship Id="rId12" Type="http://schemas.openxmlformats.org/officeDocument/2006/relationships/printerSettings" Target="../printerSettings/printerSettings1335.bin"/><Relationship Id="rId17" Type="http://schemas.openxmlformats.org/officeDocument/2006/relationships/printerSettings" Target="../printerSettings/printerSettings1340.bin"/><Relationship Id="rId2" Type="http://schemas.openxmlformats.org/officeDocument/2006/relationships/printerSettings" Target="../printerSettings/printerSettings1325.bin"/><Relationship Id="rId16" Type="http://schemas.openxmlformats.org/officeDocument/2006/relationships/printerSettings" Target="../printerSettings/printerSettings1339.bin"/><Relationship Id="rId20" Type="http://schemas.openxmlformats.org/officeDocument/2006/relationships/printerSettings" Target="../printerSettings/printerSettings1343.bin"/><Relationship Id="rId1" Type="http://schemas.openxmlformats.org/officeDocument/2006/relationships/printerSettings" Target="../printerSettings/printerSettings1324.bin"/><Relationship Id="rId6" Type="http://schemas.openxmlformats.org/officeDocument/2006/relationships/printerSettings" Target="../printerSettings/printerSettings1329.bin"/><Relationship Id="rId11" Type="http://schemas.openxmlformats.org/officeDocument/2006/relationships/printerSettings" Target="../printerSettings/printerSettings1334.bin"/><Relationship Id="rId5" Type="http://schemas.openxmlformats.org/officeDocument/2006/relationships/printerSettings" Target="../printerSettings/printerSettings1328.bin"/><Relationship Id="rId15" Type="http://schemas.openxmlformats.org/officeDocument/2006/relationships/printerSettings" Target="../printerSettings/printerSettings1338.bin"/><Relationship Id="rId10" Type="http://schemas.openxmlformats.org/officeDocument/2006/relationships/printerSettings" Target="../printerSettings/printerSettings1333.bin"/><Relationship Id="rId19" Type="http://schemas.openxmlformats.org/officeDocument/2006/relationships/printerSettings" Target="../printerSettings/printerSettings1342.bin"/><Relationship Id="rId4" Type="http://schemas.openxmlformats.org/officeDocument/2006/relationships/printerSettings" Target="../printerSettings/printerSettings1327.bin"/><Relationship Id="rId9" Type="http://schemas.openxmlformats.org/officeDocument/2006/relationships/printerSettings" Target="../printerSettings/printerSettings1332.bin"/><Relationship Id="rId14" Type="http://schemas.openxmlformats.org/officeDocument/2006/relationships/printerSettings" Target="../printerSettings/printerSettings1337.bin"/></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1352.bin"/><Relationship Id="rId13" Type="http://schemas.openxmlformats.org/officeDocument/2006/relationships/printerSettings" Target="../printerSettings/printerSettings1357.bin"/><Relationship Id="rId18" Type="http://schemas.openxmlformats.org/officeDocument/2006/relationships/printerSettings" Target="../printerSettings/printerSettings1362.bin"/><Relationship Id="rId3" Type="http://schemas.openxmlformats.org/officeDocument/2006/relationships/printerSettings" Target="../printerSettings/printerSettings1347.bin"/><Relationship Id="rId21" Type="http://schemas.openxmlformats.org/officeDocument/2006/relationships/printerSettings" Target="../printerSettings/printerSettings1365.bin"/><Relationship Id="rId7" Type="http://schemas.openxmlformats.org/officeDocument/2006/relationships/printerSettings" Target="../printerSettings/printerSettings1351.bin"/><Relationship Id="rId12" Type="http://schemas.openxmlformats.org/officeDocument/2006/relationships/printerSettings" Target="../printerSettings/printerSettings1356.bin"/><Relationship Id="rId17" Type="http://schemas.openxmlformats.org/officeDocument/2006/relationships/printerSettings" Target="../printerSettings/printerSettings1361.bin"/><Relationship Id="rId2" Type="http://schemas.openxmlformats.org/officeDocument/2006/relationships/printerSettings" Target="../printerSettings/printerSettings1346.bin"/><Relationship Id="rId16" Type="http://schemas.openxmlformats.org/officeDocument/2006/relationships/printerSettings" Target="../printerSettings/printerSettings1360.bin"/><Relationship Id="rId20" Type="http://schemas.openxmlformats.org/officeDocument/2006/relationships/printerSettings" Target="../printerSettings/printerSettings1364.bin"/><Relationship Id="rId1" Type="http://schemas.openxmlformats.org/officeDocument/2006/relationships/printerSettings" Target="../printerSettings/printerSettings1345.bin"/><Relationship Id="rId6" Type="http://schemas.openxmlformats.org/officeDocument/2006/relationships/printerSettings" Target="../printerSettings/printerSettings1350.bin"/><Relationship Id="rId11" Type="http://schemas.openxmlformats.org/officeDocument/2006/relationships/printerSettings" Target="../printerSettings/printerSettings1355.bin"/><Relationship Id="rId5" Type="http://schemas.openxmlformats.org/officeDocument/2006/relationships/printerSettings" Target="../printerSettings/printerSettings1349.bin"/><Relationship Id="rId15" Type="http://schemas.openxmlformats.org/officeDocument/2006/relationships/printerSettings" Target="../printerSettings/printerSettings1359.bin"/><Relationship Id="rId10" Type="http://schemas.openxmlformats.org/officeDocument/2006/relationships/printerSettings" Target="../printerSettings/printerSettings1354.bin"/><Relationship Id="rId19" Type="http://schemas.openxmlformats.org/officeDocument/2006/relationships/printerSettings" Target="../printerSettings/printerSettings1363.bin"/><Relationship Id="rId4" Type="http://schemas.openxmlformats.org/officeDocument/2006/relationships/printerSettings" Target="../printerSettings/printerSettings1348.bin"/><Relationship Id="rId9" Type="http://schemas.openxmlformats.org/officeDocument/2006/relationships/printerSettings" Target="../printerSettings/printerSettings1353.bin"/><Relationship Id="rId14" Type="http://schemas.openxmlformats.org/officeDocument/2006/relationships/printerSettings" Target="../printerSettings/printerSettings1358.bin"/></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1373.bin"/><Relationship Id="rId13" Type="http://schemas.openxmlformats.org/officeDocument/2006/relationships/printerSettings" Target="../printerSettings/printerSettings1378.bin"/><Relationship Id="rId18" Type="http://schemas.openxmlformats.org/officeDocument/2006/relationships/printerSettings" Target="../printerSettings/printerSettings1383.bin"/><Relationship Id="rId3" Type="http://schemas.openxmlformats.org/officeDocument/2006/relationships/printerSettings" Target="../printerSettings/printerSettings1368.bin"/><Relationship Id="rId21" Type="http://schemas.openxmlformats.org/officeDocument/2006/relationships/printerSettings" Target="../printerSettings/printerSettings1386.bin"/><Relationship Id="rId7" Type="http://schemas.openxmlformats.org/officeDocument/2006/relationships/printerSettings" Target="../printerSettings/printerSettings1372.bin"/><Relationship Id="rId12" Type="http://schemas.openxmlformats.org/officeDocument/2006/relationships/printerSettings" Target="../printerSettings/printerSettings1377.bin"/><Relationship Id="rId17" Type="http://schemas.openxmlformats.org/officeDocument/2006/relationships/printerSettings" Target="../printerSettings/printerSettings1382.bin"/><Relationship Id="rId2" Type="http://schemas.openxmlformats.org/officeDocument/2006/relationships/printerSettings" Target="../printerSettings/printerSettings1367.bin"/><Relationship Id="rId16" Type="http://schemas.openxmlformats.org/officeDocument/2006/relationships/printerSettings" Target="../printerSettings/printerSettings1381.bin"/><Relationship Id="rId20" Type="http://schemas.openxmlformats.org/officeDocument/2006/relationships/printerSettings" Target="../printerSettings/printerSettings1385.bin"/><Relationship Id="rId1" Type="http://schemas.openxmlformats.org/officeDocument/2006/relationships/printerSettings" Target="../printerSettings/printerSettings1366.bin"/><Relationship Id="rId6" Type="http://schemas.openxmlformats.org/officeDocument/2006/relationships/printerSettings" Target="../printerSettings/printerSettings1371.bin"/><Relationship Id="rId11" Type="http://schemas.openxmlformats.org/officeDocument/2006/relationships/printerSettings" Target="../printerSettings/printerSettings1376.bin"/><Relationship Id="rId5" Type="http://schemas.openxmlformats.org/officeDocument/2006/relationships/printerSettings" Target="../printerSettings/printerSettings1370.bin"/><Relationship Id="rId15" Type="http://schemas.openxmlformats.org/officeDocument/2006/relationships/printerSettings" Target="../printerSettings/printerSettings1380.bin"/><Relationship Id="rId10" Type="http://schemas.openxmlformats.org/officeDocument/2006/relationships/printerSettings" Target="../printerSettings/printerSettings1375.bin"/><Relationship Id="rId19" Type="http://schemas.openxmlformats.org/officeDocument/2006/relationships/printerSettings" Target="../printerSettings/printerSettings1384.bin"/><Relationship Id="rId4" Type="http://schemas.openxmlformats.org/officeDocument/2006/relationships/printerSettings" Target="../printerSettings/printerSettings1369.bin"/><Relationship Id="rId9" Type="http://schemas.openxmlformats.org/officeDocument/2006/relationships/printerSettings" Target="../printerSettings/printerSettings1374.bin"/><Relationship Id="rId14" Type="http://schemas.openxmlformats.org/officeDocument/2006/relationships/printerSettings" Target="../printerSettings/printerSettings1379.bin"/></Relationships>
</file>

<file path=xl/worksheets/_rels/sheet67.xml.rels><?xml version="1.0" encoding="UTF-8" standalone="yes"?>
<Relationships xmlns="http://schemas.openxmlformats.org/package/2006/relationships"><Relationship Id="rId8" Type="http://schemas.openxmlformats.org/officeDocument/2006/relationships/printerSettings" Target="../printerSettings/printerSettings1394.bin"/><Relationship Id="rId13" Type="http://schemas.openxmlformats.org/officeDocument/2006/relationships/printerSettings" Target="../printerSettings/printerSettings1399.bin"/><Relationship Id="rId18" Type="http://schemas.openxmlformats.org/officeDocument/2006/relationships/printerSettings" Target="../printerSettings/printerSettings1404.bin"/><Relationship Id="rId3" Type="http://schemas.openxmlformats.org/officeDocument/2006/relationships/printerSettings" Target="../printerSettings/printerSettings1389.bin"/><Relationship Id="rId21" Type="http://schemas.openxmlformats.org/officeDocument/2006/relationships/printerSettings" Target="../printerSettings/printerSettings1407.bin"/><Relationship Id="rId7" Type="http://schemas.openxmlformats.org/officeDocument/2006/relationships/printerSettings" Target="../printerSettings/printerSettings1393.bin"/><Relationship Id="rId12" Type="http://schemas.openxmlformats.org/officeDocument/2006/relationships/printerSettings" Target="../printerSettings/printerSettings1398.bin"/><Relationship Id="rId17" Type="http://schemas.openxmlformats.org/officeDocument/2006/relationships/printerSettings" Target="../printerSettings/printerSettings1403.bin"/><Relationship Id="rId2" Type="http://schemas.openxmlformats.org/officeDocument/2006/relationships/printerSettings" Target="../printerSettings/printerSettings1388.bin"/><Relationship Id="rId16" Type="http://schemas.openxmlformats.org/officeDocument/2006/relationships/printerSettings" Target="../printerSettings/printerSettings1402.bin"/><Relationship Id="rId20" Type="http://schemas.openxmlformats.org/officeDocument/2006/relationships/printerSettings" Target="../printerSettings/printerSettings1406.bin"/><Relationship Id="rId1" Type="http://schemas.openxmlformats.org/officeDocument/2006/relationships/printerSettings" Target="../printerSettings/printerSettings1387.bin"/><Relationship Id="rId6" Type="http://schemas.openxmlformats.org/officeDocument/2006/relationships/printerSettings" Target="../printerSettings/printerSettings1392.bin"/><Relationship Id="rId11" Type="http://schemas.openxmlformats.org/officeDocument/2006/relationships/printerSettings" Target="../printerSettings/printerSettings1397.bin"/><Relationship Id="rId5" Type="http://schemas.openxmlformats.org/officeDocument/2006/relationships/printerSettings" Target="../printerSettings/printerSettings1391.bin"/><Relationship Id="rId15" Type="http://schemas.openxmlformats.org/officeDocument/2006/relationships/printerSettings" Target="../printerSettings/printerSettings1401.bin"/><Relationship Id="rId10" Type="http://schemas.openxmlformats.org/officeDocument/2006/relationships/printerSettings" Target="../printerSettings/printerSettings1396.bin"/><Relationship Id="rId19" Type="http://schemas.openxmlformats.org/officeDocument/2006/relationships/printerSettings" Target="../printerSettings/printerSettings1405.bin"/><Relationship Id="rId4" Type="http://schemas.openxmlformats.org/officeDocument/2006/relationships/printerSettings" Target="../printerSettings/printerSettings1390.bin"/><Relationship Id="rId9" Type="http://schemas.openxmlformats.org/officeDocument/2006/relationships/printerSettings" Target="../printerSettings/printerSettings1395.bin"/><Relationship Id="rId14" Type="http://schemas.openxmlformats.org/officeDocument/2006/relationships/printerSettings" Target="../printerSettings/printerSettings1400.bin"/></Relationships>
</file>

<file path=xl/worksheets/_rels/sheet68.xml.rels><?xml version="1.0" encoding="UTF-8" standalone="yes"?>
<Relationships xmlns="http://schemas.openxmlformats.org/package/2006/relationships"><Relationship Id="rId8" Type="http://schemas.openxmlformats.org/officeDocument/2006/relationships/printerSettings" Target="../printerSettings/printerSettings1415.bin"/><Relationship Id="rId13" Type="http://schemas.openxmlformats.org/officeDocument/2006/relationships/printerSettings" Target="../printerSettings/printerSettings1420.bin"/><Relationship Id="rId18" Type="http://schemas.openxmlformats.org/officeDocument/2006/relationships/printerSettings" Target="../printerSettings/printerSettings1425.bin"/><Relationship Id="rId3" Type="http://schemas.openxmlformats.org/officeDocument/2006/relationships/printerSettings" Target="../printerSettings/printerSettings1410.bin"/><Relationship Id="rId21" Type="http://schemas.openxmlformats.org/officeDocument/2006/relationships/printerSettings" Target="../printerSettings/printerSettings1428.bin"/><Relationship Id="rId7" Type="http://schemas.openxmlformats.org/officeDocument/2006/relationships/printerSettings" Target="../printerSettings/printerSettings1414.bin"/><Relationship Id="rId12" Type="http://schemas.openxmlformats.org/officeDocument/2006/relationships/printerSettings" Target="../printerSettings/printerSettings1419.bin"/><Relationship Id="rId17" Type="http://schemas.openxmlformats.org/officeDocument/2006/relationships/printerSettings" Target="../printerSettings/printerSettings1424.bin"/><Relationship Id="rId2" Type="http://schemas.openxmlformats.org/officeDocument/2006/relationships/printerSettings" Target="../printerSettings/printerSettings1409.bin"/><Relationship Id="rId16" Type="http://schemas.openxmlformats.org/officeDocument/2006/relationships/printerSettings" Target="../printerSettings/printerSettings1423.bin"/><Relationship Id="rId20" Type="http://schemas.openxmlformats.org/officeDocument/2006/relationships/printerSettings" Target="../printerSettings/printerSettings1427.bin"/><Relationship Id="rId1" Type="http://schemas.openxmlformats.org/officeDocument/2006/relationships/printerSettings" Target="../printerSettings/printerSettings1408.bin"/><Relationship Id="rId6" Type="http://schemas.openxmlformats.org/officeDocument/2006/relationships/printerSettings" Target="../printerSettings/printerSettings1413.bin"/><Relationship Id="rId11" Type="http://schemas.openxmlformats.org/officeDocument/2006/relationships/printerSettings" Target="../printerSettings/printerSettings1418.bin"/><Relationship Id="rId5" Type="http://schemas.openxmlformats.org/officeDocument/2006/relationships/printerSettings" Target="../printerSettings/printerSettings1412.bin"/><Relationship Id="rId15" Type="http://schemas.openxmlformats.org/officeDocument/2006/relationships/printerSettings" Target="../printerSettings/printerSettings1422.bin"/><Relationship Id="rId10" Type="http://schemas.openxmlformats.org/officeDocument/2006/relationships/printerSettings" Target="../printerSettings/printerSettings1417.bin"/><Relationship Id="rId19" Type="http://schemas.openxmlformats.org/officeDocument/2006/relationships/printerSettings" Target="../printerSettings/printerSettings1426.bin"/><Relationship Id="rId4" Type="http://schemas.openxmlformats.org/officeDocument/2006/relationships/printerSettings" Target="../printerSettings/printerSettings1411.bin"/><Relationship Id="rId9" Type="http://schemas.openxmlformats.org/officeDocument/2006/relationships/printerSettings" Target="../printerSettings/printerSettings1416.bin"/><Relationship Id="rId14" Type="http://schemas.openxmlformats.org/officeDocument/2006/relationships/printerSettings" Target="../printerSettings/printerSettings1421.bin"/></Relationships>
</file>

<file path=xl/worksheets/_rels/sheet69.xml.rels><?xml version="1.0" encoding="UTF-8" standalone="yes"?>
<Relationships xmlns="http://schemas.openxmlformats.org/package/2006/relationships"><Relationship Id="rId8" Type="http://schemas.openxmlformats.org/officeDocument/2006/relationships/printerSettings" Target="../printerSettings/printerSettings1436.bin"/><Relationship Id="rId13" Type="http://schemas.openxmlformats.org/officeDocument/2006/relationships/printerSettings" Target="../printerSettings/printerSettings1441.bin"/><Relationship Id="rId18" Type="http://schemas.openxmlformats.org/officeDocument/2006/relationships/printerSettings" Target="../printerSettings/printerSettings1446.bin"/><Relationship Id="rId3" Type="http://schemas.openxmlformats.org/officeDocument/2006/relationships/printerSettings" Target="../printerSettings/printerSettings1431.bin"/><Relationship Id="rId21" Type="http://schemas.openxmlformats.org/officeDocument/2006/relationships/printerSettings" Target="../printerSettings/printerSettings1449.bin"/><Relationship Id="rId7" Type="http://schemas.openxmlformats.org/officeDocument/2006/relationships/printerSettings" Target="../printerSettings/printerSettings1435.bin"/><Relationship Id="rId12" Type="http://schemas.openxmlformats.org/officeDocument/2006/relationships/printerSettings" Target="../printerSettings/printerSettings1440.bin"/><Relationship Id="rId17" Type="http://schemas.openxmlformats.org/officeDocument/2006/relationships/printerSettings" Target="../printerSettings/printerSettings1445.bin"/><Relationship Id="rId2" Type="http://schemas.openxmlformats.org/officeDocument/2006/relationships/printerSettings" Target="../printerSettings/printerSettings1430.bin"/><Relationship Id="rId16" Type="http://schemas.openxmlformats.org/officeDocument/2006/relationships/printerSettings" Target="../printerSettings/printerSettings1444.bin"/><Relationship Id="rId20" Type="http://schemas.openxmlformats.org/officeDocument/2006/relationships/printerSettings" Target="../printerSettings/printerSettings1448.bin"/><Relationship Id="rId1" Type="http://schemas.openxmlformats.org/officeDocument/2006/relationships/printerSettings" Target="../printerSettings/printerSettings1429.bin"/><Relationship Id="rId6" Type="http://schemas.openxmlformats.org/officeDocument/2006/relationships/printerSettings" Target="../printerSettings/printerSettings1434.bin"/><Relationship Id="rId11" Type="http://schemas.openxmlformats.org/officeDocument/2006/relationships/printerSettings" Target="../printerSettings/printerSettings1439.bin"/><Relationship Id="rId5" Type="http://schemas.openxmlformats.org/officeDocument/2006/relationships/printerSettings" Target="../printerSettings/printerSettings1433.bin"/><Relationship Id="rId15" Type="http://schemas.openxmlformats.org/officeDocument/2006/relationships/printerSettings" Target="../printerSettings/printerSettings1443.bin"/><Relationship Id="rId10" Type="http://schemas.openxmlformats.org/officeDocument/2006/relationships/printerSettings" Target="../printerSettings/printerSettings1438.bin"/><Relationship Id="rId19" Type="http://schemas.openxmlformats.org/officeDocument/2006/relationships/printerSettings" Target="../printerSettings/printerSettings1447.bin"/><Relationship Id="rId4" Type="http://schemas.openxmlformats.org/officeDocument/2006/relationships/printerSettings" Target="../printerSettings/printerSettings1432.bin"/><Relationship Id="rId9" Type="http://schemas.openxmlformats.org/officeDocument/2006/relationships/printerSettings" Target="../printerSettings/printerSettings1437.bin"/><Relationship Id="rId14" Type="http://schemas.openxmlformats.org/officeDocument/2006/relationships/printerSettings" Target="../printerSettings/printerSettings1442.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34.bin"/><Relationship Id="rId13" Type="http://schemas.openxmlformats.org/officeDocument/2006/relationships/printerSettings" Target="../printerSettings/printerSettings139.bin"/><Relationship Id="rId18" Type="http://schemas.openxmlformats.org/officeDocument/2006/relationships/printerSettings" Target="../printerSettings/printerSettings144.bin"/><Relationship Id="rId3" Type="http://schemas.openxmlformats.org/officeDocument/2006/relationships/printerSettings" Target="../printerSettings/printerSettings129.bin"/><Relationship Id="rId21" Type="http://schemas.openxmlformats.org/officeDocument/2006/relationships/printerSettings" Target="../printerSettings/printerSettings147.bin"/><Relationship Id="rId7" Type="http://schemas.openxmlformats.org/officeDocument/2006/relationships/printerSettings" Target="../printerSettings/printerSettings133.bin"/><Relationship Id="rId12" Type="http://schemas.openxmlformats.org/officeDocument/2006/relationships/printerSettings" Target="../printerSettings/printerSettings138.bin"/><Relationship Id="rId17" Type="http://schemas.openxmlformats.org/officeDocument/2006/relationships/printerSettings" Target="../printerSettings/printerSettings143.bin"/><Relationship Id="rId2" Type="http://schemas.openxmlformats.org/officeDocument/2006/relationships/printerSettings" Target="../printerSettings/printerSettings128.bin"/><Relationship Id="rId16" Type="http://schemas.openxmlformats.org/officeDocument/2006/relationships/printerSettings" Target="../printerSettings/printerSettings142.bin"/><Relationship Id="rId20" Type="http://schemas.openxmlformats.org/officeDocument/2006/relationships/printerSettings" Target="../printerSettings/printerSettings146.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11" Type="http://schemas.openxmlformats.org/officeDocument/2006/relationships/printerSettings" Target="../printerSettings/printerSettings137.bin"/><Relationship Id="rId5" Type="http://schemas.openxmlformats.org/officeDocument/2006/relationships/printerSettings" Target="../printerSettings/printerSettings131.bin"/><Relationship Id="rId15" Type="http://schemas.openxmlformats.org/officeDocument/2006/relationships/printerSettings" Target="../printerSettings/printerSettings141.bin"/><Relationship Id="rId10" Type="http://schemas.openxmlformats.org/officeDocument/2006/relationships/printerSettings" Target="../printerSettings/printerSettings136.bin"/><Relationship Id="rId19" Type="http://schemas.openxmlformats.org/officeDocument/2006/relationships/printerSettings" Target="../printerSettings/printerSettings145.bin"/><Relationship Id="rId4" Type="http://schemas.openxmlformats.org/officeDocument/2006/relationships/printerSettings" Target="../printerSettings/printerSettings130.bin"/><Relationship Id="rId9" Type="http://schemas.openxmlformats.org/officeDocument/2006/relationships/printerSettings" Target="../printerSettings/printerSettings135.bin"/><Relationship Id="rId14" Type="http://schemas.openxmlformats.org/officeDocument/2006/relationships/printerSettings" Target="../printerSettings/printerSettings140.bin"/></Relationships>
</file>

<file path=xl/worksheets/_rels/sheet70.xml.rels><?xml version="1.0" encoding="UTF-8" standalone="yes"?>
<Relationships xmlns="http://schemas.openxmlformats.org/package/2006/relationships"><Relationship Id="rId8" Type="http://schemas.openxmlformats.org/officeDocument/2006/relationships/printerSettings" Target="../printerSettings/printerSettings1457.bin"/><Relationship Id="rId13" Type="http://schemas.openxmlformats.org/officeDocument/2006/relationships/printerSettings" Target="../printerSettings/printerSettings1462.bin"/><Relationship Id="rId18" Type="http://schemas.openxmlformats.org/officeDocument/2006/relationships/printerSettings" Target="../printerSettings/printerSettings1467.bin"/><Relationship Id="rId3" Type="http://schemas.openxmlformats.org/officeDocument/2006/relationships/printerSettings" Target="../printerSettings/printerSettings1452.bin"/><Relationship Id="rId21" Type="http://schemas.openxmlformats.org/officeDocument/2006/relationships/printerSettings" Target="../printerSettings/printerSettings1470.bin"/><Relationship Id="rId7" Type="http://schemas.openxmlformats.org/officeDocument/2006/relationships/printerSettings" Target="../printerSettings/printerSettings1456.bin"/><Relationship Id="rId12" Type="http://schemas.openxmlformats.org/officeDocument/2006/relationships/printerSettings" Target="../printerSettings/printerSettings1461.bin"/><Relationship Id="rId17" Type="http://schemas.openxmlformats.org/officeDocument/2006/relationships/printerSettings" Target="../printerSettings/printerSettings1466.bin"/><Relationship Id="rId2" Type="http://schemas.openxmlformats.org/officeDocument/2006/relationships/printerSettings" Target="../printerSettings/printerSettings1451.bin"/><Relationship Id="rId16" Type="http://schemas.openxmlformats.org/officeDocument/2006/relationships/printerSettings" Target="../printerSettings/printerSettings1465.bin"/><Relationship Id="rId20" Type="http://schemas.openxmlformats.org/officeDocument/2006/relationships/printerSettings" Target="../printerSettings/printerSettings1469.bin"/><Relationship Id="rId1" Type="http://schemas.openxmlformats.org/officeDocument/2006/relationships/printerSettings" Target="../printerSettings/printerSettings1450.bin"/><Relationship Id="rId6" Type="http://schemas.openxmlformats.org/officeDocument/2006/relationships/printerSettings" Target="../printerSettings/printerSettings1455.bin"/><Relationship Id="rId11" Type="http://schemas.openxmlformats.org/officeDocument/2006/relationships/printerSettings" Target="../printerSettings/printerSettings1460.bin"/><Relationship Id="rId5" Type="http://schemas.openxmlformats.org/officeDocument/2006/relationships/printerSettings" Target="../printerSettings/printerSettings1454.bin"/><Relationship Id="rId15" Type="http://schemas.openxmlformats.org/officeDocument/2006/relationships/printerSettings" Target="../printerSettings/printerSettings1464.bin"/><Relationship Id="rId10" Type="http://schemas.openxmlformats.org/officeDocument/2006/relationships/printerSettings" Target="../printerSettings/printerSettings1459.bin"/><Relationship Id="rId19" Type="http://schemas.openxmlformats.org/officeDocument/2006/relationships/printerSettings" Target="../printerSettings/printerSettings1468.bin"/><Relationship Id="rId4" Type="http://schemas.openxmlformats.org/officeDocument/2006/relationships/printerSettings" Target="../printerSettings/printerSettings1453.bin"/><Relationship Id="rId9" Type="http://schemas.openxmlformats.org/officeDocument/2006/relationships/printerSettings" Target="../printerSettings/printerSettings1458.bin"/><Relationship Id="rId14" Type="http://schemas.openxmlformats.org/officeDocument/2006/relationships/printerSettings" Target="../printerSettings/printerSettings1463.bin"/></Relationships>
</file>

<file path=xl/worksheets/_rels/sheet71.xml.rels><?xml version="1.0" encoding="UTF-8" standalone="yes"?>
<Relationships xmlns="http://schemas.openxmlformats.org/package/2006/relationships"><Relationship Id="rId8" Type="http://schemas.openxmlformats.org/officeDocument/2006/relationships/printerSettings" Target="../printerSettings/printerSettings1478.bin"/><Relationship Id="rId13" Type="http://schemas.openxmlformats.org/officeDocument/2006/relationships/printerSettings" Target="../printerSettings/printerSettings1483.bin"/><Relationship Id="rId18" Type="http://schemas.openxmlformats.org/officeDocument/2006/relationships/printerSettings" Target="../printerSettings/printerSettings1488.bin"/><Relationship Id="rId3" Type="http://schemas.openxmlformats.org/officeDocument/2006/relationships/printerSettings" Target="../printerSettings/printerSettings1473.bin"/><Relationship Id="rId21" Type="http://schemas.openxmlformats.org/officeDocument/2006/relationships/printerSettings" Target="../printerSettings/printerSettings1491.bin"/><Relationship Id="rId7" Type="http://schemas.openxmlformats.org/officeDocument/2006/relationships/printerSettings" Target="../printerSettings/printerSettings1477.bin"/><Relationship Id="rId12" Type="http://schemas.openxmlformats.org/officeDocument/2006/relationships/printerSettings" Target="../printerSettings/printerSettings1482.bin"/><Relationship Id="rId17" Type="http://schemas.openxmlformats.org/officeDocument/2006/relationships/printerSettings" Target="../printerSettings/printerSettings1487.bin"/><Relationship Id="rId2" Type="http://schemas.openxmlformats.org/officeDocument/2006/relationships/printerSettings" Target="../printerSettings/printerSettings1472.bin"/><Relationship Id="rId16" Type="http://schemas.openxmlformats.org/officeDocument/2006/relationships/printerSettings" Target="../printerSettings/printerSettings1486.bin"/><Relationship Id="rId20" Type="http://schemas.openxmlformats.org/officeDocument/2006/relationships/printerSettings" Target="../printerSettings/printerSettings1490.bin"/><Relationship Id="rId1" Type="http://schemas.openxmlformats.org/officeDocument/2006/relationships/printerSettings" Target="../printerSettings/printerSettings1471.bin"/><Relationship Id="rId6" Type="http://schemas.openxmlformats.org/officeDocument/2006/relationships/printerSettings" Target="../printerSettings/printerSettings1476.bin"/><Relationship Id="rId11" Type="http://schemas.openxmlformats.org/officeDocument/2006/relationships/printerSettings" Target="../printerSettings/printerSettings1481.bin"/><Relationship Id="rId5" Type="http://schemas.openxmlformats.org/officeDocument/2006/relationships/printerSettings" Target="../printerSettings/printerSettings1475.bin"/><Relationship Id="rId15" Type="http://schemas.openxmlformats.org/officeDocument/2006/relationships/printerSettings" Target="../printerSettings/printerSettings1485.bin"/><Relationship Id="rId10" Type="http://schemas.openxmlformats.org/officeDocument/2006/relationships/printerSettings" Target="../printerSettings/printerSettings1480.bin"/><Relationship Id="rId19" Type="http://schemas.openxmlformats.org/officeDocument/2006/relationships/printerSettings" Target="../printerSettings/printerSettings1489.bin"/><Relationship Id="rId4" Type="http://schemas.openxmlformats.org/officeDocument/2006/relationships/printerSettings" Target="../printerSettings/printerSettings1474.bin"/><Relationship Id="rId9" Type="http://schemas.openxmlformats.org/officeDocument/2006/relationships/printerSettings" Target="../printerSettings/printerSettings1479.bin"/><Relationship Id="rId14" Type="http://schemas.openxmlformats.org/officeDocument/2006/relationships/printerSettings" Target="../printerSettings/printerSettings1484.bin"/></Relationships>
</file>

<file path=xl/worksheets/_rels/sheet72.xml.rels><?xml version="1.0" encoding="UTF-8" standalone="yes"?>
<Relationships xmlns="http://schemas.openxmlformats.org/package/2006/relationships"><Relationship Id="rId8" Type="http://schemas.openxmlformats.org/officeDocument/2006/relationships/printerSettings" Target="../printerSettings/printerSettings1499.bin"/><Relationship Id="rId13" Type="http://schemas.openxmlformats.org/officeDocument/2006/relationships/printerSettings" Target="../printerSettings/printerSettings1504.bin"/><Relationship Id="rId18" Type="http://schemas.openxmlformats.org/officeDocument/2006/relationships/printerSettings" Target="../printerSettings/printerSettings1509.bin"/><Relationship Id="rId3" Type="http://schemas.openxmlformats.org/officeDocument/2006/relationships/printerSettings" Target="../printerSettings/printerSettings1494.bin"/><Relationship Id="rId21" Type="http://schemas.openxmlformats.org/officeDocument/2006/relationships/printerSettings" Target="../printerSettings/printerSettings1512.bin"/><Relationship Id="rId7" Type="http://schemas.openxmlformats.org/officeDocument/2006/relationships/printerSettings" Target="../printerSettings/printerSettings1498.bin"/><Relationship Id="rId12" Type="http://schemas.openxmlformats.org/officeDocument/2006/relationships/printerSettings" Target="../printerSettings/printerSettings1503.bin"/><Relationship Id="rId17" Type="http://schemas.openxmlformats.org/officeDocument/2006/relationships/printerSettings" Target="../printerSettings/printerSettings1508.bin"/><Relationship Id="rId2" Type="http://schemas.openxmlformats.org/officeDocument/2006/relationships/printerSettings" Target="../printerSettings/printerSettings1493.bin"/><Relationship Id="rId16" Type="http://schemas.openxmlformats.org/officeDocument/2006/relationships/printerSettings" Target="../printerSettings/printerSettings1507.bin"/><Relationship Id="rId20" Type="http://schemas.openxmlformats.org/officeDocument/2006/relationships/printerSettings" Target="../printerSettings/printerSettings1511.bin"/><Relationship Id="rId1" Type="http://schemas.openxmlformats.org/officeDocument/2006/relationships/printerSettings" Target="../printerSettings/printerSettings1492.bin"/><Relationship Id="rId6" Type="http://schemas.openxmlformats.org/officeDocument/2006/relationships/printerSettings" Target="../printerSettings/printerSettings1497.bin"/><Relationship Id="rId11" Type="http://schemas.openxmlformats.org/officeDocument/2006/relationships/printerSettings" Target="../printerSettings/printerSettings1502.bin"/><Relationship Id="rId5" Type="http://schemas.openxmlformats.org/officeDocument/2006/relationships/printerSettings" Target="../printerSettings/printerSettings1496.bin"/><Relationship Id="rId15" Type="http://schemas.openxmlformats.org/officeDocument/2006/relationships/printerSettings" Target="../printerSettings/printerSettings1506.bin"/><Relationship Id="rId10" Type="http://schemas.openxmlformats.org/officeDocument/2006/relationships/printerSettings" Target="../printerSettings/printerSettings1501.bin"/><Relationship Id="rId19" Type="http://schemas.openxmlformats.org/officeDocument/2006/relationships/printerSettings" Target="../printerSettings/printerSettings1510.bin"/><Relationship Id="rId4" Type="http://schemas.openxmlformats.org/officeDocument/2006/relationships/printerSettings" Target="../printerSettings/printerSettings1495.bin"/><Relationship Id="rId9" Type="http://schemas.openxmlformats.org/officeDocument/2006/relationships/printerSettings" Target="../printerSettings/printerSettings1500.bin"/><Relationship Id="rId14" Type="http://schemas.openxmlformats.org/officeDocument/2006/relationships/printerSettings" Target="../printerSettings/printerSettings1505.bin"/></Relationships>
</file>

<file path=xl/worksheets/_rels/sheet73.xml.rels><?xml version="1.0" encoding="UTF-8" standalone="yes"?>
<Relationships xmlns="http://schemas.openxmlformats.org/package/2006/relationships"><Relationship Id="rId8" Type="http://schemas.openxmlformats.org/officeDocument/2006/relationships/printerSettings" Target="../printerSettings/printerSettings1520.bin"/><Relationship Id="rId13" Type="http://schemas.openxmlformats.org/officeDocument/2006/relationships/printerSettings" Target="../printerSettings/printerSettings1525.bin"/><Relationship Id="rId18" Type="http://schemas.openxmlformats.org/officeDocument/2006/relationships/printerSettings" Target="../printerSettings/printerSettings1530.bin"/><Relationship Id="rId3" Type="http://schemas.openxmlformats.org/officeDocument/2006/relationships/printerSettings" Target="../printerSettings/printerSettings1515.bin"/><Relationship Id="rId21" Type="http://schemas.openxmlformats.org/officeDocument/2006/relationships/printerSettings" Target="../printerSettings/printerSettings1533.bin"/><Relationship Id="rId7" Type="http://schemas.openxmlformats.org/officeDocument/2006/relationships/printerSettings" Target="../printerSettings/printerSettings1519.bin"/><Relationship Id="rId12" Type="http://schemas.openxmlformats.org/officeDocument/2006/relationships/printerSettings" Target="../printerSettings/printerSettings1524.bin"/><Relationship Id="rId17" Type="http://schemas.openxmlformats.org/officeDocument/2006/relationships/printerSettings" Target="../printerSettings/printerSettings1529.bin"/><Relationship Id="rId2" Type="http://schemas.openxmlformats.org/officeDocument/2006/relationships/printerSettings" Target="../printerSettings/printerSettings1514.bin"/><Relationship Id="rId16" Type="http://schemas.openxmlformats.org/officeDocument/2006/relationships/printerSettings" Target="../printerSettings/printerSettings1528.bin"/><Relationship Id="rId20" Type="http://schemas.openxmlformats.org/officeDocument/2006/relationships/printerSettings" Target="../printerSettings/printerSettings1532.bin"/><Relationship Id="rId1" Type="http://schemas.openxmlformats.org/officeDocument/2006/relationships/printerSettings" Target="../printerSettings/printerSettings1513.bin"/><Relationship Id="rId6" Type="http://schemas.openxmlformats.org/officeDocument/2006/relationships/printerSettings" Target="../printerSettings/printerSettings1518.bin"/><Relationship Id="rId11" Type="http://schemas.openxmlformats.org/officeDocument/2006/relationships/printerSettings" Target="../printerSettings/printerSettings1523.bin"/><Relationship Id="rId5" Type="http://schemas.openxmlformats.org/officeDocument/2006/relationships/printerSettings" Target="../printerSettings/printerSettings1517.bin"/><Relationship Id="rId15" Type="http://schemas.openxmlformats.org/officeDocument/2006/relationships/printerSettings" Target="../printerSettings/printerSettings1527.bin"/><Relationship Id="rId10" Type="http://schemas.openxmlformats.org/officeDocument/2006/relationships/printerSettings" Target="../printerSettings/printerSettings1522.bin"/><Relationship Id="rId19" Type="http://schemas.openxmlformats.org/officeDocument/2006/relationships/printerSettings" Target="../printerSettings/printerSettings1531.bin"/><Relationship Id="rId4" Type="http://schemas.openxmlformats.org/officeDocument/2006/relationships/printerSettings" Target="../printerSettings/printerSettings1516.bin"/><Relationship Id="rId9" Type="http://schemas.openxmlformats.org/officeDocument/2006/relationships/printerSettings" Target="../printerSettings/printerSettings1521.bin"/><Relationship Id="rId14" Type="http://schemas.openxmlformats.org/officeDocument/2006/relationships/printerSettings" Target="../printerSettings/printerSettings1526.bin"/></Relationships>
</file>

<file path=xl/worksheets/_rels/sheet74.xml.rels><?xml version="1.0" encoding="UTF-8" standalone="yes"?>
<Relationships xmlns="http://schemas.openxmlformats.org/package/2006/relationships"><Relationship Id="rId8" Type="http://schemas.openxmlformats.org/officeDocument/2006/relationships/printerSettings" Target="../printerSettings/printerSettings1541.bin"/><Relationship Id="rId13" Type="http://schemas.openxmlformats.org/officeDocument/2006/relationships/printerSettings" Target="../printerSettings/printerSettings1546.bin"/><Relationship Id="rId18" Type="http://schemas.openxmlformats.org/officeDocument/2006/relationships/printerSettings" Target="../printerSettings/printerSettings1551.bin"/><Relationship Id="rId3" Type="http://schemas.openxmlformats.org/officeDocument/2006/relationships/printerSettings" Target="../printerSettings/printerSettings1536.bin"/><Relationship Id="rId21" Type="http://schemas.openxmlformats.org/officeDocument/2006/relationships/printerSettings" Target="../printerSettings/printerSettings1554.bin"/><Relationship Id="rId7" Type="http://schemas.openxmlformats.org/officeDocument/2006/relationships/printerSettings" Target="../printerSettings/printerSettings1540.bin"/><Relationship Id="rId12" Type="http://schemas.openxmlformats.org/officeDocument/2006/relationships/printerSettings" Target="../printerSettings/printerSettings1545.bin"/><Relationship Id="rId17" Type="http://schemas.openxmlformats.org/officeDocument/2006/relationships/printerSettings" Target="../printerSettings/printerSettings1550.bin"/><Relationship Id="rId2" Type="http://schemas.openxmlformats.org/officeDocument/2006/relationships/printerSettings" Target="../printerSettings/printerSettings1535.bin"/><Relationship Id="rId16" Type="http://schemas.openxmlformats.org/officeDocument/2006/relationships/printerSettings" Target="../printerSettings/printerSettings1549.bin"/><Relationship Id="rId20" Type="http://schemas.openxmlformats.org/officeDocument/2006/relationships/printerSettings" Target="../printerSettings/printerSettings1553.bin"/><Relationship Id="rId1" Type="http://schemas.openxmlformats.org/officeDocument/2006/relationships/printerSettings" Target="../printerSettings/printerSettings1534.bin"/><Relationship Id="rId6" Type="http://schemas.openxmlformats.org/officeDocument/2006/relationships/printerSettings" Target="../printerSettings/printerSettings1539.bin"/><Relationship Id="rId11" Type="http://schemas.openxmlformats.org/officeDocument/2006/relationships/printerSettings" Target="../printerSettings/printerSettings1544.bin"/><Relationship Id="rId5" Type="http://schemas.openxmlformats.org/officeDocument/2006/relationships/printerSettings" Target="../printerSettings/printerSettings1538.bin"/><Relationship Id="rId15" Type="http://schemas.openxmlformats.org/officeDocument/2006/relationships/printerSettings" Target="../printerSettings/printerSettings1548.bin"/><Relationship Id="rId10" Type="http://schemas.openxmlformats.org/officeDocument/2006/relationships/printerSettings" Target="../printerSettings/printerSettings1543.bin"/><Relationship Id="rId19" Type="http://schemas.openxmlformats.org/officeDocument/2006/relationships/printerSettings" Target="../printerSettings/printerSettings1552.bin"/><Relationship Id="rId4" Type="http://schemas.openxmlformats.org/officeDocument/2006/relationships/printerSettings" Target="../printerSettings/printerSettings1537.bin"/><Relationship Id="rId9" Type="http://schemas.openxmlformats.org/officeDocument/2006/relationships/printerSettings" Target="../printerSettings/printerSettings1542.bin"/><Relationship Id="rId14" Type="http://schemas.openxmlformats.org/officeDocument/2006/relationships/printerSettings" Target="../printerSettings/printerSettings1547.bin"/></Relationships>
</file>

<file path=xl/worksheets/_rels/sheet75.xml.rels><?xml version="1.0" encoding="UTF-8" standalone="yes"?>
<Relationships xmlns="http://schemas.openxmlformats.org/package/2006/relationships"><Relationship Id="rId8" Type="http://schemas.openxmlformats.org/officeDocument/2006/relationships/printerSettings" Target="../printerSettings/printerSettings1562.bin"/><Relationship Id="rId13" Type="http://schemas.openxmlformats.org/officeDocument/2006/relationships/printerSettings" Target="../printerSettings/printerSettings1567.bin"/><Relationship Id="rId18" Type="http://schemas.openxmlformats.org/officeDocument/2006/relationships/printerSettings" Target="../printerSettings/printerSettings1572.bin"/><Relationship Id="rId3" Type="http://schemas.openxmlformats.org/officeDocument/2006/relationships/printerSettings" Target="../printerSettings/printerSettings1557.bin"/><Relationship Id="rId21" Type="http://schemas.openxmlformats.org/officeDocument/2006/relationships/printerSettings" Target="../printerSettings/printerSettings1575.bin"/><Relationship Id="rId7" Type="http://schemas.openxmlformats.org/officeDocument/2006/relationships/printerSettings" Target="../printerSettings/printerSettings1561.bin"/><Relationship Id="rId12" Type="http://schemas.openxmlformats.org/officeDocument/2006/relationships/printerSettings" Target="../printerSettings/printerSettings1566.bin"/><Relationship Id="rId17" Type="http://schemas.openxmlformats.org/officeDocument/2006/relationships/printerSettings" Target="../printerSettings/printerSettings1571.bin"/><Relationship Id="rId2" Type="http://schemas.openxmlformats.org/officeDocument/2006/relationships/printerSettings" Target="../printerSettings/printerSettings1556.bin"/><Relationship Id="rId16" Type="http://schemas.openxmlformats.org/officeDocument/2006/relationships/printerSettings" Target="../printerSettings/printerSettings1570.bin"/><Relationship Id="rId20" Type="http://schemas.openxmlformats.org/officeDocument/2006/relationships/printerSettings" Target="../printerSettings/printerSettings1574.bin"/><Relationship Id="rId1" Type="http://schemas.openxmlformats.org/officeDocument/2006/relationships/printerSettings" Target="../printerSettings/printerSettings1555.bin"/><Relationship Id="rId6" Type="http://schemas.openxmlformats.org/officeDocument/2006/relationships/printerSettings" Target="../printerSettings/printerSettings1560.bin"/><Relationship Id="rId11" Type="http://schemas.openxmlformats.org/officeDocument/2006/relationships/printerSettings" Target="../printerSettings/printerSettings1565.bin"/><Relationship Id="rId5" Type="http://schemas.openxmlformats.org/officeDocument/2006/relationships/printerSettings" Target="../printerSettings/printerSettings1559.bin"/><Relationship Id="rId15" Type="http://schemas.openxmlformats.org/officeDocument/2006/relationships/printerSettings" Target="../printerSettings/printerSettings1569.bin"/><Relationship Id="rId10" Type="http://schemas.openxmlformats.org/officeDocument/2006/relationships/printerSettings" Target="../printerSettings/printerSettings1564.bin"/><Relationship Id="rId19" Type="http://schemas.openxmlformats.org/officeDocument/2006/relationships/printerSettings" Target="../printerSettings/printerSettings1573.bin"/><Relationship Id="rId4" Type="http://schemas.openxmlformats.org/officeDocument/2006/relationships/printerSettings" Target="../printerSettings/printerSettings1558.bin"/><Relationship Id="rId9" Type="http://schemas.openxmlformats.org/officeDocument/2006/relationships/printerSettings" Target="../printerSettings/printerSettings1563.bin"/><Relationship Id="rId14" Type="http://schemas.openxmlformats.org/officeDocument/2006/relationships/printerSettings" Target="../printerSettings/printerSettings1568.bin"/></Relationships>
</file>

<file path=xl/worksheets/_rels/sheet76.xml.rels><?xml version="1.0" encoding="UTF-8" standalone="yes"?>
<Relationships xmlns="http://schemas.openxmlformats.org/package/2006/relationships"><Relationship Id="rId8" Type="http://schemas.openxmlformats.org/officeDocument/2006/relationships/printerSettings" Target="../printerSettings/printerSettings1583.bin"/><Relationship Id="rId13" Type="http://schemas.openxmlformats.org/officeDocument/2006/relationships/printerSettings" Target="../printerSettings/printerSettings1588.bin"/><Relationship Id="rId18" Type="http://schemas.openxmlformats.org/officeDocument/2006/relationships/printerSettings" Target="../printerSettings/printerSettings1593.bin"/><Relationship Id="rId3" Type="http://schemas.openxmlformats.org/officeDocument/2006/relationships/printerSettings" Target="../printerSettings/printerSettings1578.bin"/><Relationship Id="rId21" Type="http://schemas.openxmlformats.org/officeDocument/2006/relationships/printerSettings" Target="../printerSettings/printerSettings1596.bin"/><Relationship Id="rId7" Type="http://schemas.openxmlformats.org/officeDocument/2006/relationships/printerSettings" Target="../printerSettings/printerSettings1582.bin"/><Relationship Id="rId12" Type="http://schemas.openxmlformats.org/officeDocument/2006/relationships/printerSettings" Target="../printerSettings/printerSettings1587.bin"/><Relationship Id="rId17" Type="http://schemas.openxmlformats.org/officeDocument/2006/relationships/printerSettings" Target="../printerSettings/printerSettings1592.bin"/><Relationship Id="rId2" Type="http://schemas.openxmlformats.org/officeDocument/2006/relationships/printerSettings" Target="../printerSettings/printerSettings1577.bin"/><Relationship Id="rId16" Type="http://schemas.openxmlformats.org/officeDocument/2006/relationships/printerSettings" Target="../printerSettings/printerSettings1591.bin"/><Relationship Id="rId20" Type="http://schemas.openxmlformats.org/officeDocument/2006/relationships/printerSettings" Target="../printerSettings/printerSettings1595.bin"/><Relationship Id="rId1" Type="http://schemas.openxmlformats.org/officeDocument/2006/relationships/printerSettings" Target="../printerSettings/printerSettings1576.bin"/><Relationship Id="rId6" Type="http://schemas.openxmlformats.org/officeDocument/2006/relationships/printerSettings" Target="../printerSettings/printerSettings1581.bin"/><Relationship Id="rId11" Type="http://schemas.openxmlformats.org/officeDocument/2006/relationships/printerSettings" Target="../printerSettings/printerSettings1586.bin"/><Relationship Id="rId5" Type="http://schemas.openxmlformats.org/officeDocument/2006/relationships/printerSettings" Target="../printerSettings/printerSettings1580.bin"/><Relationship Id="rId15" Type="http://schemas.openxmlformats.org/officeDocument/2006/relationships/printerSettings" Target="../printerSettings/printerSettings1590.bin"/><Relationship Id="rId10" Type="http://schemas.openxmlformats.org/officeDocument/2006/relationships/printerSettings" Target="../printerSettings/printerSettings1585.bin"/><Relationship Id="rId19" Type="http://schemas.openxmlformats.org/officeDocument/2006/relationships/printerSettings" Target="../printerSettings/printerSettings1594.bin"/><Relationship Id="rId4" Type="http://schemas.openxmlformats.org/officeDocument/2006/relationships/printerSettings" Target="../printerSettings/printerSettings1579.bin"/><Relationship Id="rId9" Type="http://schemas.openxmlformats.org/officeDocument/2006/relationships/printerSettings" Target="../printerSettings/printerSettings1584.bin"/><Relationship Id="rId14" Type="http://schemas.openxmlformats.org/officeDocument/2006/relationships/printerSettings" Target="../printerSettings/printerSettings1589.bin"/></Relationships>
</file>

<file path=xl/worksheets/_rels/sheet77.xml.rels><?xml version="1.0" encoding="UTF-8" standalone="yes"?>
<Relationships xmlns="http://schemas.openxmlformats.org/package/2006/relationships"><Relationship Id="rId8" Type="http://schemas.openxmlformats.org/officeDocument/2006/relationships/printerSettings" Target="../printerSettings/printerSettings1604.bin"/><Relationship Id="rId13" Type="http://schemas.openxmlformats.org/officeDocument/2006/relationships/printerSettings" Target="../printerSettings/printerSettings1609.bin"/><Relationship Id="rId18" Type="http://schemas.openxmlformats.org/officeDocument/2006/relationships/printerSettings" Target="../printerSettings/printerSettings1614.bin"/><Relationship Id="rId3" Type="http://schemas.openxmlformats.org/officeDocument/2006/relationships/printerSettings" Target="../printerSettings/printerSettings1599.bin"/><Relationship Id="rId21" Type="http://schemas.openxmlformats.org/officeDocument/2006/relationships/printerSettings" Target="../printerSettings/printerSettings1617.bin"/><Relationship Id="rId7" Type="http://schemas.openxmlformats.org/officeDocument/2006/relationships/printerSettings" Target="../printerSettings/printerSettings1603.bin"/><Relationship Id="rId12" Type="http://schemas.openxmlformats.org/officeDocument/2006/relationships/printerSettings" Target="../printerSettings/printerSettings1608.bin"/><Relationship Id="rId17" Type="http://schemas.openxmlformats.org/officeDocument/2006/relationships/printerSettings" Target="../printerSettings/printerSettings1613.bin"/><Relationship Id="rId2" Type="http://schemas.openxmlformats.org/officeDocument/2006/relationships/printerSettings" Target="../printerSettings/printerSettings1598.bin"/><Relationship Id="rId16" Type="http://schemas.openxmlformats.org/officeDocument/2006/relationships/printerSettings" Target="../printerSettings/printerSettings1612.bin"/><Relationship Id="rId20" Type="http://schemas.openxmlformats.org/officeDocument/2006/relationships/printerSettings" Target="../printerSettings/printerSettings1616.bin"/><Relationship Id="rId1" Type="http://schemas.openxmlformats.org/officeDocument/2006/relationships/printerSettings" Target="../printerSettings/printerSettings1597.bin"/><Relationship Id="rId6" Type="http://schemas.openxmlformats.org/officeDocument/2006/relationships/printerSettings" Target="../printerSettings/printerSettings1602.bin"/><Relationship Id="rId11" Type="http://schemas.openxmlformats.org/officeDocument/2006/relationships/printerSettings" Target="../printerSettings/printerSettings1607.bin"/><Relationship Id="rId5" Type="http://schemas.openxmlformats.org/officeDocument/2006/relationships/printerSettings" Target="../printerSettings/printerSettings1601.bin"/><Relationship Id="rId15" Type="http://schemas.openxmlformats.org/officeDocument/2006/relationships/printerSettings" Target="../printerSettings/printerSettings1611.bin"/><Relationship Id="rId10" Type="http://schemas.openxmlformats.org/officeDocument/2006/relationships/printerSettings" Target="../printerSettings/printerSettings1606.bin"/><Relationship Id="rId19" Type="http://schemas.openxmlformats.org/officeDocument/2006/relationships/printerSettings" Target="../printerSettings/printerSettings1615.bin"/><Relationship Id="rId4" Type="http://schemas.openxmlformats.org/officeDocument/2006/relationships/printerSettings" Target="../printerSettings/printerSettings1600.bin"/><Relationship Id="rId9" Type="http://schemas.openxmlformats.org/officeDocument/2006/relationships/printerSettings" Target="../printerSettings/printerSettings1605.bin"/><Relationship Id="rId14" Type="http://schemas.openxmlformats.org/officeDocument/2006/relationships/printerSettings" Target="../printerSettings/printerSettings1610.bin"/></Relationships>
</file>

<file path=xl/worksheets/_rels/sheet78.xml.rels><?xml version="1.0" encoding="UTF-8" standalone="yes"?>
<Relationships xmlns="http://schemas.openxmlformats.org/package/2006/relationships"><Relationship Id="rId8" Type="http://schemas.openxmlformats.org/officeDocument/2006/relationships/printerSettings" Target="../printerSettings/printerSettings1625.bin"/><Relationship Id="rId13" Type="http://schemas.openxmlformats.org/officeDocument/2006/relationships/printerSettings" Target="../printerSettings/printerSettings1630.bin"/><Relationship Id="rId18" Type="http://schemas.openxmlformats.org/officeDocument/2006/relationships/printerSettings" Target="../printerSettings/printerSettings1635.bin"/><Relationship Id="rId3" Type="http://schemas.openxmlformats.org/officeDocument/2006/relationships/printerSettings" Target="../printerSettings/printerSettings1620.bin"/><Relationship Id="rId21" Type="http://schemas.openxmlformats.org/officeDocument/2006/relationships/printerSettings" Target="../printerSettings/printerSettings1638.bin"/><Relationship Id="rId7" Type="http://schemas.openxmlformats.org/officeDocument/2006/relationships/printerSettings" Target="../printerSettings/printerSettings1624.bin"/><Relationship Id="rId12" Type="http://schemas.openxmlformats.org/officeDocument/2006/relationships/printerSettings" Target="../printerSettings/printerSettings1629.bin"/><Relationship Id="rId17" Type="http://schemas.openxmlformats.org/officeDocument/2006/relationships/printerSettings" Target="../printerSettings/printerSettings1634.bin"/><Relationship Id="rId2" Type="http://schemas.openxmlformats.org/officeDocument/2006/relationships/printerSettings" Target="../printerSettings/printerSettings1619.bin"/><Relationship Id="rId16" Type="http://schemas.openxmlformats.org/officeDocument/2006/relationships/printerSettings" Target="../printerSettings/printerSettings1633.bin"/><Relationship Id="rId20" Type="http://schemas.openxmlformats.org/officeDocument/2006/relationships/printerSettings" Target="../printerSettings/printerSettings1637.bin"/><Relationship Id="rId1" Type="http://schemas.openxmlformats.org/officeDocument/2006/relationships/printerSettings" Target="../printerSettings/printerSettings1618.bin"/><Relationship Id="rId6" Type="http://schemas.openxmlformats.org/officeDocument/2006/relationships/printerSettings" Target="../printerSettings/printerSettings1623.bin"/><Relationship Id="rId11" Type="http://schemas.openxmlformats.org/officeDocument/2006/relationships/printerSettings" Target="../printerSettings/printerSettings1628.bin"/><Relationship Id="rId5" Type="http://schemas.openxmlformats.org/officeDocument/2006/relationships/printerSettings" Target="../printerSettings/printerSettings1622.bin"/><Relationship Id="rId15" Type="http://schemas.openxmlformats.org/officeDocument/2006/relationships/printerSettings" Target="../printerSettings/printerSettings1632.bin"/><Relationship Id="rId10" Type="http://schemas.openxmlformats.org/officeDocument/2006/relationships/printerSettings" Target="../printerSettings/printerSettings1627.bin"/><Relationship Id="rId19" Type="http://schemas.openxmlformats.org/officeDocument/2006/relationships/printerSettings" Target="../printerSettings/printerSettings1636.bin"/><Relationship Id="rId4" Type="http://schemas.openxmlformats.org/officeDocument/2006/relationships/printerSettings" Target="../printerSettings/printerSettings1621.bin"/><Relationship Id="rId9" Type="http://schemas.openxmlformats.org/officeDocument/2006/relationships/printerSettings" Target="../printerSettings/printerSettings1626.bin"/><Relationship Id="rId14" Type="http://schemas.openxmlformats.org/officeDocument/2006/relationships/printerSettings" Target="../printerSettings/printerSettings1631.bin"/></Relationships>
</file>

<file path=xl/worksheets/_rels/sheet79.xml.rels><?xml version="1.0" encoding="UTF-8" standalone="yes"?>
<Relationships xmlns="http://schemas.openxmlformats.org/package/2006/relationships"><Relationship Id="rId8" Type="http://schemas.openxmlformats.org/officeDocument/2006/relationships/printerSettings" Target="../printerSettings/printerSettings1646.bin"/><Relationship Id="rId13" Type="http://schemas.openxmlformats.org/officeDocument/2006/relationships/printerSettings" Target="../printerSettings/printerSettings1651.bin"/><Relationship Id="rId18" Type="http://schemas.openxmlformats.org/officeDocument/2006/relationships/printerSettings" Target="../printerSettings/printerSettings1656.bin"/><Relationship Id="rId3" Type="http://schemas.openxmlformats.org/officeDocument/2006/relationships/printerSettings" Target="../printerSettings/printerSettings1641.bin"/><Relationship Id="rId21" Type="http://schemas.openxmlformats.org/officeDocument/2006/relationships/printerSettings" Target="../printerSettings/printerSettings1659.bin"/><Relationship Id="rId7" Type="http://schemas.openxmlformats.org/officeDocument/2006/relationships/printerSettings" Target="../printerSettings/printerSettings1645.bin"/><Relationship Id="rId12" Type="http://schemas.openxmlformats.org/officeDocument/2006/relationships/printerSettings" Target="../printerSettings/printerSettings1650.bin"/><Relationship Id="rId17" Type="http://schemas.openxmlformats.org/officeDocument/2006/relationships/printerSettings" Target="../printerSettings/printerSettings1655.bin"/><Relationship Id="rId2" Type="http://schemas.openxmlformats.org/officeDocument/2006/relationships/printerSettings" Target="../printerSettings/printerSettings1640.bin"/><Relationship Id="rId16" Type="http://schemas.openxmlformats.org/officeDocument/2006/relationships/printerSettings" Target="../printerSettings/printerSettings1654.bin"/><Relationship Id="rId20" Type="http://schemas.openxmlformats.org/officeDocument/2006/relationships/printerSettings" Target="../printerSettings/printerSettings1658.bin"/><Relationship Id="rId1" Type="http://schemas.openxmlformats.org/officeDocument/2006/relationships/printerSettings" Target="../printerSettings/printerSettings1639.bin"/><Relationship Id="rId6" Type="http://schemas.openxmlformats.org/officeDocument/2006/relationships/printerSettings" Target="../printerSettings/printerSettings1644.bin"/><Relationship Id="rId11" Type="http://schemas.openxmlformats.org/officeDocument/2006/relationships/printerSettings" Target="../printerSettings/printerSettings1649.bin"/><Relationship Id="rId5" Type="http://schemas.openxmlformats.org/officeDocument/2006/relationships/printerSettings" Target="../printerSettings/printerSettings1643.bin"/><Relationship Id="rId15" Type="http://schemas.openxmlformats.org/officeDocument/2006/relationships/printerSettings" Target="../printerSettings/printerSettings1653.bin"/><Relationship Id="rId10" Type="http://schemas.openxmlformats.org/officeDocument/2006/relationships/printerSettings" Target="../printerSettings/printerSettings1648.bin"/><Relationship Id="rId19" Type="http://schemas.openxmlformats.org/officeDocument/2006/relationships/printerSettings" Target="../printerSettings/printerSettings1657.bin"/><Relationship Id="rId4" Type="http://schemas.openxmlformats.org/officeDocument/2006/relationships/printerSettings" Target="../printerSettings/printerSettings1642.bin"/><Relationship Id="rId9" Type="http://schemas.openxmlformats.org/officeDocument/2006/relationships/printerSettings" Target="../printerSettings/printerSettings1647.bin"/><Relationship Id="rId14" Type="http://schemas.openxmlformats.org/officeDocument/2006/relationships/printerSettings" Target="../printerSettings/printerSettings1652.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5.bin"/><Relationship Id="rId13" Type="http://schemas.openxmlformats.org/officeDocument/2006/relationships/printerSettings" Target="../printerSettings/printerSettings160.bin"/><Relationship Id="rId18" Type="http://schemas.openxmlformats.org/officeDocument/2006/relationships/printerSettings" Target="../printerSettings/printerSettings165.bin"/><Relationship Id="rId3" Type="http://schemas.openxmlformats.org/officeDocument/2006/relationships/printerSettings" Target="../printerSettings/printerSettings150.bin"/><Relationship Id="rId21" Type="http://schemas.openxmlformats.org/officeDocument/2006/relationships/printerSettings" Target="../printerSettings/printerSettings168.bin"/><Relationship Id="rId7" Type="http://schemas.openxmlformats.org/officeDocument/2006/relationships/printerSettings" Target="../printerSettings/printerSettings154.bin"/><Relationship Id="rId12" Type="http://schemas.openxmlformats.org/officeDocument/2006/relationships/printerSettings" Target="../printerSettings/printerSettings159.bin"/><Relationship Id="rId17" Type="http://schemas.openxmlformats.org/officeDocument/2006/relationships/printerSettings" Target="../printerSettings/printerSettings164.bin"/><Relationship Id="rId2" Type="http://schemas.openxmlformats.org/officeDocument/2006/relationships/printerSettings" Target="../printerSettings/printerSettings149.bin"/><Relationship Id="rId16" Type="http://schemas.openxmlformats.org/officeDocument/2006/relationships/printerSettings" Target="../printerSettings/printerSettings163.bin"/><Relationship Id="rId20" Type="http://schemas.openxmlformats.org/officeDocument/2006/relationships/printerSettings" Target="../printerSettings/printerSettings167.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11" Type="http://schemas.openxmlformats.org/officeDocument/2006/relationships/printerSettings" Target="../printerSettings/printerSettings158.bin"/><Relationship Id="rId5" Type="http://schemas.openxmlformats.org/officeDocument/2006/relationships/printerSettings" Target="../printerSettings/printerSettings152.bin"/><Relationship Id="rId15" Type="http://schemas.openxmlformats.org/officeDocument/2006/relationships/printerSettings" Target="../printerSettings/printerSettings162.bin"/><Relationship Id="rId10" Type="http://schemas.openxmlformats.org/officeDocument/2006/relationships/printerSettings" Target="../printerSettings/printerSettings157.bin"/><Relationship Id="rId19" Type="http://schemas.openxmlformats.org/officeDocument/2006/relationships/printerSettings" Target="../printerSettings/printerSettings166.bin"/><Relationship Id="rId4" Type="http://schemas.openxmlformats.org/officeDocument/2006/relationships/printerSettings" Target="../printerSettings/printerSettings151.bin"/><Relationship Id="rId9" Type="http://schemas.openxmlformats.org/officeDocument/2006/relationships/printerSettings" Target="../printerSettings/printerSettings156.bin"/><Relationship Id="rId14" Type="http://schemas.openxmlformats.org/officeDocument/2006/relationships/printerSettings" Target="../printerSettings/printerSettings161.bin"/></Relationships>
</file>

<file path=xl/worksheets/_rels/sheet80.xml.rels><?xml version="1.0" encoding="UTF-8" standalone="yes"?>
<Relationships xmlns="http://schemas.openxmlformats.org/package/2006/relationships"><Relationship Id="rId8" Type="http://schemas.openxmlformats.org/officeDocument/2006/relationships/printerSettings" Target="../printerSettings/printerSettings1667.bin"/><Relationship Id="rId13" Type="http://schemas.openxmlformats.org/officeDocument/2006/relationships/printerSettings" Target="../printerSettings/printerSettings1672.bin"/><Relationship Id="rId18" Type="http://schemas.openxmlformats.org/officeDocument/2006/relationships/printerSettings" Target="../printerSettings/printerSettings1677.bin"/><Relationship Id="rId3" Type="http://schemas.openxmlformats.org/officeDocument/2006/relationships/printerSettings" Target="../printerSettings/printerSettings1662.bin"/><Relationship Id="rId21" Type="http://schemas.openxmlformats.org/officeDocument/2006/relationships/printerSettings" Target="../printerSettings/printerSettings1680.bin"/><Relationship Id="rId7" Type="http://schemas.openxmlformats.org/officeDocument/2006/relationships/printerSettings" Target="../printerSettings/printerSettings1666.bin"/><Relationship Id="rId12" Type="http://schemas.openxmlformats.org/officeDocument/2006/relationships/printerSettings" Target="../printerSettings/printerSettings1671.bin"/><Relationship Id="rId17" Type="http://schemas.openxmlformats.org/officeDocument/2006/relationships/printerSettings" Target="../printerSettings/printerSettings1676.bin"/><Relationship Id="rId2" Type="http://schemas.openxmlformats.org/officeDocument/2006/relationships/printerSettings" Target="../printerSettings/printerSettings1661.bin"/><Relationship Id="rId16" Type="http://schemas.openxmlformats.org/officeDocument/2006/relationships/printerSettings" Target="../printerSettings/printerSettings1675.bin"/><Relationship Id="rId20" Type="http://schemas.openxmlformats.org/officeDocument/2006/relationships/printerSettings" Target="../printerSettings/printerSettings1679.bin"/><Relationship Id="rId1" Type="http://schemas.openxmlformats.org/officeDocument/2006/relationships/printerSettings" Target="../printerSettings/printerSettings1660.bin"/><Relationship Id="rId6" Type="http://schemas.openxmlformats.org/officeDocument/2006/relationships/printerSettings" Target="../printerSettings/printerSettings1665.bin"/><Relationship Id="rId11" Type="http://schemas.openxmlformats.org/officeDocument/2006/relationships/printerSettings" Target="../printerSettings/printerSettings1670.bin"/><Relationship Id="rId5" Type="http://schemas.openxmlformats.org/officeDocument/2006/relationships/printerSettings" Target="../printerSettings/printerSettings1664.bin"/><Relationship Id="rId15" Type="http://schemas.openxmlformats.org/officeDocument/2006/relationships/printerSettings" Target="../printerSettings/printerSettings1674.bin"/><Relationship Id="rId10" Type="http://schemas.openxmlformats.org/officeDocument/2006/relationships/printerSettings" Target="../printerSettings/printerSettings1669.bin"/><Relationship Id="rId19" Type="http://schemas.openxmlformats.org/officeDocument/2006/relationships/printerSettings" Target="../printerSettings/printerSettings1678.bin"/><Relationship Id="rId4" Type="http://schemas.openxmlformats.org/officeDocument/2006/relationships/printerSettings" Target="../printerSettings/printerSettings1663.bin"/><Relationship Id="rId9" Type="http://schemas.openxmlformats.org/officeDocument/2006/relationships/printerSettings" Target="../printerSettings/printerSettings1668.bin"/><Relationship Id="rId14" Type="http://schemas.openxmlformats.org/officeDocument/2006/relationships/printerSettings" Target="../printerSettings/printerSettings1673.bin"/></Relationships>
</file>

<file path=xl/worksheets/_rels/sheet81.xml.rels><?xml version="1.0" encoding="UTF-8" standalone="yes"?>
<Relationships xmlns="http://schemas.openxmlformats.org/package/2006/relationships"><Relationship Id="rId8" Type="http://schemas.openxmlformats.org/officeDocument/2006/relationships/printerSettings" Target="../printerSettings/printerSettings1688.bin"/><Relationship Id="rId13" Type="http://schemas.openxmlformats.org/officeDocument/2006/relationships/printerSettings" Target="../printerSettings/printerSettings1693.bin"/><Relationship Id="rId18" Type="http://schemas.openxmlformats.org/officeDocument/2006/relationships/printerSettings" Target="../printerSettings/printerSettings1698.bin"/><Relationship Id="rId3" Type="http://schemas.openxmlformats.org/officeDocument/2006/relationships/printerSettings" Target="../printerSettings/printerSettings1683.bin"/><Relationship Id="rId21" Type="http://schemas.openxmlformats.org/officeDocument/2006/relationships/printerSettings" Target="../printerSettings/printerSettings1701.bin"/><Relationship Id="rId7" Type="http://schemas.openxmlformats.org/officeDocument/2006/relationships/printerSettings" Target="../printerSettings/printerSettings1687.bin"/><Relationship Id="rId12" Type="http://schemas.openxmlformats.org/officeDocument/2006/relationships/printerSettings" Target="../printerSettings/printerSettings1692.bin"/><Relationship Id="rId17" Type="http://schemas.openxmlformats.org/officeDocument/2006/relationships/printerSettings" Target="../printerSettings/printerSettings1697.bin"/><Relationship Id="rId2" Type="http://schemas.openxmlformats.org/officeDocument/2006/relationships/printerSettings" Target="../printerSettings/printerSettings1682.bin"/><Relationship Id="rId16" Type="http://schemas.openxmlformats.org/officeDocument/2006/relationships/printerSettings" Target="../printerSettings/printerSettings1696.bin"/><Relationship Id="rId20" Type="http://schemas.openxmlformats.org/officeDocument/2006/relationships/printerSettings" Target="../printerSettings/printerSettings1700.bin"/><Relationship Id="rId1" Type="http://schemas.openxmlformats.org/officeDocument/2006/relationships/printerSettings" Target="../printerSettings/printerSettings1681.bin"/><Relationship Id="rId6" Type="http://schemas.openxmlformats.org/officeDocument/2006/relationships/printerSettings" Target="../printerSettings/printerSettings1686.bin"/><Relationship Id="rId11" Type="http://schemas.openxmlformats.org/officeDocument/2006/relationships/printerSettings" Target="../printerSettings/printerSettings1691.bin"/><Relationship Id="rId5" Type="http://schemas.openxmlformats.org/officeDocument/2006/relationships/printerSettings" Target="../printerSettings/printerSettings1685.bin"/><Relationship Id="rId15" Type="http://schemas.openxmlformats.org/officeDocument/2006/relationships/printerSettings" Target="../printerSettings/printerSettings1695.bin"/><Relationship Id="rId10" Type="http://schemas.openxmlformats.org/officeDocument/2006/relationships/printerSettings" Target="../printerSettings/printerSettings1690.bin"/><Relationship Id="rId19" Type="http://schemas.openxmlformats.org/officeDocument/2006/relationships/printerSettings" Target="../printerSettings/printerSettings1699.bin"/><Relationship Id="rId4" Type="http://schemas.openxmlformats.org/officeDocument/2006/relationships/printerSettings" Target="../printerSettings/printerSettings1684.bin"/><Relationship Id="rId9" Type="http://schemas.openxmlformats.org/officeDocument/2006/relationships/printerSettings" Target="../printerSettings/printerSettings1689.bin"/><Relationship Id="rId14" Type="http://schemas.openxmlformats.org/officeDocument/2006/relationships/printerSettings" Target="../printerSettings/printerSettings1694.bin"/></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1709.bin"/><Relationship Id="rId13" Type="http://schemas.openxmlformats.org/officeDocument/2006/relationships/printerSettings" Target="../printerSettings/printerSettings1714.bin"/><Relationship Id="rId18" Type="http://schemas.openxmlformats.org/officeDocument/2006/relationships/printerSettings" Target="../printerSettings/printerSettings1719.bin"/><Relationship Id="rId3" Type="http://schemas.openxmlformats.org/officeDocument/2006/relationships/printerSettings" Target="../printerSettings/printerSettings1704.bin"/><Relationship Id="rId21" Type="http://schemas.openxmlformats.org/officeDocument/2006/relationships/printerSettings" Target="../printerSettings/printerSettings1722.bin"/><Relationship Id="rId7" Type="http://schemas.openxmlformats.org/officeDocument/2006/relationships/printerSettings" Target="../printerSettings/printerSettings1708.bin"/><Relationship Id="rId12" Type="http://schemas.openxmlformats.org/officeDocument/2006/relationships/printerSettings" Target="../printerSettings/printerSettings1713.bin"/><Relationship Id="rId17" Type="http://schemas.openxmlformats.org/officeDocument/2006/relationships/printerSettings" Target="../printerSettings/printerSettings1718.bin"/><Relationship Id="rId2" Type="http://schemas.openxmlformats.org/officeDocument/2006/relationships/printerSettings" Target="../printerSettings/printerSettings1703.bin"/><Relationship Id="rId16" Type="http://schemas.openxmlformats.org/officeDocument/2006/relationships/printerSettings" Target="../printerSettings/printerSettings1717.bin"/><Relationship Id="rId20" Type="http://schemas.openxmlformats.org/officeDocument/2006/relationships/printerSettings" Target="../printerSettings/printerSettings1721.bin"/><Relationship Id="rId1" Type="http://schemas.openxmlformats.org/officeDocument/2006/relationships/printerSettings" Target="../printerSettings/printerSettings1702.bin"/><Relationship Id="rId6" Type="http://schemas.openxmlformats.org/officeDocument/2006/relationships/printerSettings" Target="../printerSettings/printerSettings1707.bin"/><Relationship Id="rId11" Type="http://schemas.openxmlformats.org/officeDocument/2006/relationships/printerSettings" Target="../printerSettings/printerSettings1712.bin"/><Relationship Id="rId24" Type="http://schemas.openxmlformats.org/officeDocument/2006/relationships/ctrlProp" Target="../ctrlProps/ctrlProp7.xml"/><Relationship Id="rId5" Type="http://schemas.openxmlformats.org/officeDocument/2006/relationships/printerSettings" Target="../printerSettings/printerSettings1706.bin"/><Relationship Id="rId15" Type="http://schemas.openxmlformats.org/officeDocument/2006/relationships/printerSettings" Target="../printerSettings/printerSettings1716.bin"/><Relationship Id="rId23" Type="http://schemas.openxmlformats.org/officeDocument/2006/relationships/vmlDrawing" Target="../drawings/vmlDrawing7.vml"/><Relationship Id="rId10" Type="http://schemas.openxmlformats.org/officeDocument/2006/relationships/printerSettings" Target="../printerSettings/printerSettings1711.bin"/><Relationship Id="rId19" Type="http://schemas.openxmlformats.org/officeDocument/2006/relationships/printerSettings" Target="../printerSettings/printerSettings1720.bin"/><Relationship Id="rId4" Type="http://schemas.openxmlformats.org/officeDocument/2006/relationships/printerSettings" Target="../printerSettings/printerSettings1705.bin"/><Relationship Id="rId9" Type="http://schemas.openxmlformats.org/officeDocument/2006/relationships/printerSettings" Target="../printerSettings/printerSettings1710.bin"/><Relationship Id="rId14" Type="http://schemas.openxmlformats.org/officeDocument/2006/relationships/printerSettings" Target="../printerSettings/printerSettings1715.bin"/><Relationship Id="rId22" Type="http://schemas.openxmlformats.org/officeDocument/2006/relationships/drawing" Target="../drawings/drawing6.xml"/></Relationships>
</file>

<file path=xl/worksheets/_rels/sheet83.xml.rels><?xml version="1.0" encoding="UTF-8" standalone="yes"?>
<Relationships xmlns="http://schemas.openxmlformats.org/package/2006/relationships"><Relationship Id="rId8" Type="http://schemas.openxmlformats.org/officeDocument/2006/relationships/printerSettings" Target="../printerSettings/printerSettings1730.bin"/><Relationship Id="rId13" Type="http://schemas.openxmlformats.org/officeDocument/2006/relationships/printerSettings" Target="../printerSettings/printerSettings1735.bin"/><Relationship Id="rId18" Type="http://schemas.openxmlformats.org/officeDocument/2006/relationships/printerSettings" Target="../printerSettings/printerSettings1740.bin"/><Relationship Id="rId3" Type="http://schemas.openxmlformats.org/officeDocument/2006/relationships/printerSettings" Target="../printerSettings/printerSettings1725.bin"/><Relationship Id="rId21" Type="http://schemas.openxmlformats.org/officeDocument/2006/relationships/printerSettings" Target="../printerSettings/printerSettings1743.bin"/><Relationship Id="rId7" Type="http://schemas.openxmlformats.org/officeDocument/2006/relationships/printerSettings" Target="../printerSettings/printerSettings1729.bin"/><Relationship Id="rId12" Type="http://schemas.openxmlformats.org/officeDocument/2006/relationships/printerSettings" Target="../printerSettings/printerSettings1734.bin"/><Relationship Id="rId17" Type="http://schemas.openxmlformats.org/officeDocument/2006/relationships/printerSettings" Target="../printerSettings/printerSettings1739.bin"/><Relationship Id="rId2" Type="http://schemas.openxmlformats.org/officeDocument/2006/relationships/printerSettings" Target="../printerSettings/printerSettings1724.bin"/><Relationship Id="rId16" Type="http://schemas.openxmlformats.org/officeDocument/2006/relationships/printerSettings" Target="../printerSettings/printerSettings1738.bin"/><Relationship Id="rId20" Type="http://schemas.openxmlformats.org/officeDocument/2006/relationships/printerSettings" Target="../printerSettings/printerSettings1742.bin"/><Relationship Id="rId1" Type="http://schemas.openxmlformats.org/officeDocument/2006/relationships/printerSettings" Target="../printerSettings/printerSettings1723.bin"/><Relationship Id="rId6" Type="http://schemas.openxmlformats.org/officeDocument/2006/relationships/printerSettings" Target="../printerSettings/printerSettings1728.bin"/><Relationship Id="rId11" Type="http://schemas.openxmlformats.org/officeDocument/2006/relationships/printerSettings" Target="../printerSettings/printerSettings1733.bin"/><Relationship Id="rId5" Type="http://schemas.openxmlformats.org/officeDocument/2006/relationships/printerSettings" Target="../printerSettings/printerSettings1727.bin"/><Relationship Id="rId15" Type="http://schemas.openxmlformats.org/officeDocument/2006/relationships/printerSettings" Target="../printerSettings/printerSettings1737.bin"/><Relationship Id="rId10" Type="http://schemas.openxmlformats.org/officeDocument/2006/relationships/printerSettings" Target="../printerSettings/printerSettings1732.bin"/><Relationship Id="rId19" Type="http://schemas.openxmlformats.org/officeDocument/2006/relationships/printerSettings" Target="../printerSettings/printerSettings1741.bin"/><Relationship Id="rId4" Type="http://schemas.openxmlformats.org/officeDocument/2006/relationships/printerSettings" Target="../printerSettings/printerSettings1726.bin"/><Relationship Id="rId9" Type="http://schemas.openxmlformats.org/officeDocument/2006/relationships/printerSettings" Target="../printerSettings/printerSettings1731.bin"/><Relationship Id="rId14" Type="http://schemas.openxmlformats.org/officeDocument/2006/relationships/printerSettings" Target="../printerSettings/printerSettings1736.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76.bin"/><Relationship Id="rId13" Type="http://schemas.openxmlformats.org/officeDocument/2006/relationships/printerSettings" Target="../printerSettings/printerSettings181.bin"/><Relationship Id="rId18" Type="http://schemas.openxmlformats.org/officeDocument/2006/relationships/printerSettings" Target="../printerSettings/printerSettings186.bin"/><Relationship Id="rId3" Type="http://schemas.openxmlformats.org/officeDocument/2006/relationships/printerSettings" Target="../printerSettings/printerSettings171.bin"/><Relationship Id="rId21" Type="http://schemas.openxmlformats.org/officeDocument/2006/relationships/printerSettings" Target="../printerSettings/printerSettings189.bin"/><Relationship Id="rId7" Type="http://schemas.openxmlformats.org/officeDocument/2006/relationships/printerSettings" Target="../printerSettings/printerSettings175.bin"/><Relationship Id="rId12" Type="http://schemas.openxmlformats.org/officeDocument/2006/relationships/printerSettings" Target="../printerSettings/printerSettings180.bin"/><Relationship Id="rId17" Type="http://schemas.openxmlformats.org/officeDocument/2006/relationships/printerSettings" Target="../printerSettings/printerSettings185.bin"/><Relationship Id="rId2" Type="http://schemas.openxmlformats.org/officeDocument/2006/relationships/printerSettings" Target="../printerSettings/printerSettings170.bin"/><Relationship Id="rId16" Type="http://schemas.openxmlformats.org/officeDocument/2006/relationships/printerSettings" Target="../printerSettings/printerSettings184.bin"/><Relationship Id="rId20" Type="http://schemas.openxmlformats.org/officeDocument/2006/relationships/printerSettings" Target="../printerSettings/printerSettings188.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11" Type="http://schemas.openxmlformats.org/officeDocument/2006/relationships/printerSettings" Target="../printerSettings/printerSettings179.bin"/><Relationship Id="rId5" Type="http://schemas.openxmlformats.org/officeDocument/2006/relationships/printerSettings" Target="../printerSettings/printerSettings173.bin"/><Relationship Id="rId15" Type="http://schemas.openxmlformats.org/officeDocument/2006/relationships/printerSettings" Target="../printerSettings/printerSettings183.bin"/><Relationship Id="rId10" Type="http://schemas.openxmlformats.org/officeDocument/2006/relationships/printerSettings" Target="../printerSettings/printerSettings178.bin"/><Relationship Id="rId19" Type="http://schemas.openxmlformats.org/officeDocument/2006/relationships/printerSettings" Target="../printerSettings/printerSettings187.bin"/><Relationship Id="rId4" Type="http://schemas.openxmlformats.org/officeDocument/2006/relationships/printerSettings" Target="../printerSettings/printerSettings172.bin"/><Relationship Id="rId9" Type="http://schemas.openxmlformats.org/officeDocument/2006/relationships/printerSettings" Target="../printerSettings/printerSettings177.bin"/><Relationship Id="rId14" Type="http://schemas.openxmlformats.org/officeDocument/2006/relationships/printerSettings" Target="../printerSettings/printerSettings18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70"/>
  <sheetViews>
    <sheetView defaultGridColor="0" topLeftCell="A34" colorId="22" zoomScale="85" zoomScaleNormal="85" workbookViewId="0">
      <selection activeCell="A56" sqref="A56"/>
    </sheetView>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398" t="s">
        <v>2925</v>
      </c>
      <c r="B2" s="3398"/>
      <c r="C2" s="3398"/>
      <c r="D2" s="3398"/>
      <c r="E2" s="3398"/>
      <c r="F2" s="3398"/>
      <c r="G2" s="7"/>
      <c r="H2" s="7"/>
    </row>
    <row r="3" spans="1:8" ht="15" customHeight="1">
      <c r="A3" s="3399" t="s">
        <v>2926</v>
      </c>
      <c r="B3" s="3399"/>
      <c r="C3" s="3399"/>
      <c r="D3" s="3399"/>
      <c r="E3" s="3399"/>
      <c r="F3" s="3399"/>
      <c r="G3" s="8"/>
      <c r="H3" s="8"/>
    </row>
    <row r="4" spans="1:8" ht="15" customHeight="1">
      <c r="A4" s="755"/>
      <c r="B4" s="7"/>
      <c r="C4" s="7"/>
      <c r="D4" s="7"/>
      <c r="E4" s="7"/>
      <c r="F4" s="7"/>
      <c r="G4" s="7"/>
      <c r="H4" s="7"/>
    </row>
    <row r="5" spans="1:8">
      <c r="A5" s="13"/>
      <c r="B5" s="7"/>
      <c r="C5" s="7"/>
      <c r="D5" s="7"/>
      <c r="E5" s="7"/>
      <c r="F5" s="7"/>
      <c r="G5" s="7"/>
      <c r="H5" s="7"/>
    </row>
    <row r="6" spans="1:8">
      <c r="A6" s="754"/>
      <c r="B6" s="7"/>
      <c r="C6" s="7"/>
      <c r="D6" s="7"/>
      <c r="E6" s="7"/>
      <c r="F6" s="7"/>
      <c r="G6" s="7"/>
      <c r="H6" s="7"/>
    </row>
    <row r="7" spans="1:8" ht="15.75">
      <c r="A7" s="3396" t="s">
        <v>2927</v>
      </c>
      <c r="B7" s="3396"/>
      <c r="C7" s="3396"/>
      <c r="D7" s="3396"/>
      <c r="E7" s="3396"/>
      <c r="F7" s="3396"/>
      <c r="G7" s="7"/>
      <c r="H7" s="7"/>
    </row>
    <row r="8" spans="1:8" ht="18.600000000000001" customHeight="1">
      <c r="B8" s="7"/>
      <c r="C8" s="7"/>
      <c r="D8" s="7"/>
      <c r="E8" s="7"/>
      <c r="F8" s="7"/>
      <c r="G8" s="7"/>
      <c r="H8" s="7"/>
    </row>
    <row r="9" spans="1:8" ht="57.6" customHeight="1">
      <c r="A9" s="3395" t="s">
        <v>1054</v>
      </c>
      <c r="B9" s="3395"/>
      <c r="C9" s="3395"/>
      <c r="D9" s="3395"/>
      <c r="E9" s="3395"/>
      <c r="F9" s="3395"/>
      <c r="G9" s="7"/>
      <c r="H9" s="7"/>
    </row>
    <row r="10" spans="1:8" ht="16.350000000000001" customHeight="1">
      <c r="A10"/>
      <c r="B10" s="7"/>
      <c r="C10" s="7"/>
      <c r="D10" s="7"/>
      <c r="E10" s="7"/>
      <c r="F10" s="7"/>
      <c r="G10" s="7"/>
      <c r="H10" s="7"/>
    </row>
    <row r="11" spans="1:8" ht="48.6" customHeight="1">
      <c r="A11" s="3395" t="s">
        <v>1055</v>
      </c>
      <c r="B11" s="3395"/>
      <c r="C11" s="3395"/>
      <c r="D11" s="3395"/>
      <c r="E11" s="3395"/>
      <c r="F11" s="3395"/>
      <c r="G11" s="7"/>
      <c r="H11" s="7"/>
    </row>
    <row r="12" spans="1:8">
      <c r="A12" s="7"/>
      <c r="B12" s="7"/>
      <c r="C12" s="7"/>
      <c r="D12" s="7"/>
      <c r="E12" s="7"/>
      <c r="F12" s="7"/>
      <c r="G12" s="7"/>
      <c r="H12" s="7"/>
    </row>
    <row r="13" spans="1:8" ht="46.35" customHeight="1">
      <c r="A13" s="3395" t="s">
        <v>745</v>
      </c>
      <c r="B13" s="3395"/>
      <c r="C13" s="3395"/>
      <c r="D13" s="3395"/>
      <c r="E13" s="3395"/>
      <c r="F13" s="3395"/>
      <c r="G13" s="7"/>
      <c r="H13" s="7"/>
    </row>
    <row r="14" spans="1:8" ht="15.6" customHeight="1">
      <c r="A14" s="7"/>
      <c r="B14" s="7"/>
      <c r="C14" s="7"/>
      <c r="D14" s="7"/>
      <c r="E14" s="7"/>
      <c r="F14" s="7"/>
      <c r="G14" s="7"/>
      <c r="H14" s="7"/>
    </row>
    <row r="15" spans="1:8" ht="75" customHeight="1">
      <c r="A15" s="3395" t="s">
        <v>1056</v>
      </c>
      <c r="B15" s="3395"/>
      <c r="C15" s="3395"/>
      <c r="D15" s="3395"/>
      <c r="E15" s="3395"/>
      <c r="F15" s="3395"/>
      <c r="G15" s="7"/>
      <c r="H15" s="7"/>
    </row>
    <row r="16" spans="1:8" ht="21" customHeight="1">
      <c r="A16" s="7"/>
      <c r="B16" s="7"/>
      <c r="C16" s="7"/>
      <c r="D16" s="7"/>
      <c r="E16" s="7"/>
      <c r="F16" s="7"/>
      <c r="G16" s="7"/>
      <c r="H16" s="7"/>
    </row>
    <row r="17" spans="1:8" ht="47.45" customHeight="1">
      <c r="A17" s="3395" t="s">
        <v>631</v>
      </c>
      <c r="B17" s="3395"/>
      <c r="C17" s="3395"/>
      <c r="D17" s="3395"/>
      <c r="E17" s="3395"/>
      <c r="F17" s="3395"/>
      <c r="G17" s="7"/>
      <c r="H17" s="7"/>
    </row>
    <row r="18" spans="1:8" ht="15.6" customHeight="1">
      <c r="A18" s="7"/>
      <c r="B18" s="7"/>
      <c r="C18" s="7"/>
      <c r="D18" s="7"/>
      <c r="E18" s="7"/>
      <c r="F18" s="7"/>
      <c r="G18" s="7"/>
      <c r="H18" s="7"/>
    </row>
    <row r="19" spans="1:8" ht="21" customHeight="1">
      <c r="A19" s="3396"/>
      <c r="B19" s="3396"/>
      <c r="C19" s="3396"/>
      <c r="D19" s="3396"/>
      <c r="E19" s="3396"/>
      <c r="F19" s="3396"/>
      <c r="G19" s="7"/>
      <c r="H19" s="7"/>
    </row>
    <row r="20" spans="1:8" ht="15" customHeight="1">
      <c r="A20" s="3395"/>
      <c r="B20" s="3395"/>
      <c r="C20" s="3395"/>
      <c r="D20" s="3395"/>
      <c r="E20" s="3395"/>
      <c r="F20" s="3395"/>
      <c r="G20" s="7"/>
      <c r="H20" s="7"/>
    </row>
    <row r="21" spans="1:8">
      <c r="A21" s="7"/>
      <c r="B21" s="7"/>
      <c r="C21" s="7"/>
      <c r="D21" s="7"/>
      <c r="E21" s="7"/>
      <c r="F21" s="7"/>
      <c r="G21" s="7"/>
      <c r="H21" s="7"/>
    </row>
    <row r="22" spans="1:8" ht="15.75">
      <c r="A22" s="3396" t="s">
        <v>2928</v>
      </c>
      <c r="B22" s="3396"/>
      <c r="C22" s="3396"/>
      <c r="D22" s="3396"/>
      <c r="E22" s="3396"/>
      <c r="F22" s="3396"/>
      <c r="G22" s="7"/>
      <c r="H22" s="7"/>
    </row>
    <row r="23" spans="1:8" ht="72.599999999999994" customHeight="1">
      <c r="A23" s="3395" t="s">
        <v>2709</v>
      </c>
      <c r="B23" s="3395"/>
      <c r="C23" s="3395"/>
      <c r="D23" s="3395"/>
      <c r="E23" s="3395"/>
      <c r="F23" s="3395"/>
      <c r="G23" s="7"/>
      <c r="H23" s="7"/>
    </row>
    <row r="24" spans="1:8">
      <c r="A24" s="7"/>
      <c r="B24" s="7"/>
      <c r="C24" s="7"/>
      <c r="D24" s="7"/>
      <c r="E24" s="7"/>
      <c r="F24" s="7"/>
      <c r="G24" s="7"/>
      <c r="H24" s="7"/>
    </row>
    <row r="25" spans="1:8" ht="22.35" customHeight="1">
      <c r="A25" s="3397" t="s">
        <v>2929</v>
      </c>
      <c r="B25" s="3397"/>
      <c r="C25" s="3397"/>
      <c r="D25" s="3397"/>
      <c r="E25" s="3397"/>
      <c r="F25" s="759"/>
      <c r="G25" s="7"/>
      <c r="H25" s="7"/>
    </row>
    <row r="26" spans="1:8" ht="17.25" customHeight="1">
      <c r="A26" s="3395" t="s">
        <v>633</v>
      </c>
      <c r="B26" s="3395"/>
      <c r="C26" s="3395"/>
      <c r="D26" s="3395"/>
      <c r="E26" s="3395"/>
      <c r="F26" s="3395"/>
      <c r="G26" s="7"/>
      <c r="H26" s="7"/>
    </row>
    <row r="27" spans="1:8">
      <c r="A27" s="7"/>
      <c r="B27" s="7"/>
      <c r="C27" s="7"/>
      <c r="D27" s="7"/>
      <c r="E27" s="7"/>
      <c r="F27" s="7"/>
      <c r="G27" s="7"/>
      <c r="H27" s="7"/>
    </row>
    <row r="28" spans="1:8" ht="15.75">
      <c r="A28" s="3396" t="s">
        <v>2930</v>
      </c>
      <c r="B28" s="3396"/>
      <c r="C28" s="3396"/>
      <c r="D28" s="3396"/>
      <c r="E28" s="3396"/>
      <c r="F28" s="3396"/>
      <c r="G28" s="7"/>
      <c r="H28" s="7"/>
    </row>
    <row r="29" spans="1:8" ht="32.450000000000003" customHeight="1">
      <c r="A29" s="3395" t="s">
        <v>1057</v>
      </c>
      <c r="B29" s="3395"/>
      <c r="C29" s="3395"/>
      <c r="D29" s="3395"/>
      <c r="E29" s="3395"/>
      <c r="F29" s="3395"/>
      <c r="G29" s="7"/>
      <c r="H29" s="7"/>
    </row>
    <row r="30" spans="1:8">
      <c r="A30" s="7"/>
      <c r="B30" s="7"/>
      <c r="C30" s="7"/>
      <c r="D30" s="7"/>
      <c r="E30" s="7"/>
      <c r="F30" s="7"/>
      <c r="G30" s="7"/>
      <c r="H30" s="7"/>
    </row>
    <row r="31" spans="1:8" ht="15.75">
      <c r="A31" s="3396" t="s">
        <v>2931</v>
      </c>
      <c r="B31" s="3396"/>
      <c r="C31" s="3396"/>
      <c r="D31" s="3396"/>
      <c r="E31" s="3396"/>
      <c r="F31" s="3396"/>
      <c r="G31" s="7"/>
      <c r="H31" s="7"/>
    </row>
    <row r="32" spans="1:8" ht="35.1" customHeight="1">
      <c r="A32" s="3395" t="s">
        <v>632</v>
      </c>
      <c r="B32" s="3395"/>
      <c r="C32" s="3395"/>
      <c r="D32" s="3395"/>
      <c r="E32" s="3395"/>
      <c r="F32" s="3395"/>
      <c r="G32" s="7"/>
      <c r="H32" s="7"/>
    </row>
    <row r="33" spans="1:8" ht="12.75" customHeight="1">
      <c r="A33" s="7"/>
      <c r="B33" s="7"/>
      <c r="C33" s="7"/>
      <c r="D33" s="7"/>
      <c r="E33" s="7"/>
      <c r="F33" s="7"/>
      <c r="G33" s="7"/>
      <c r="H33" s="7"/>
    </row>
    <row r="34" spans="1:8" ht="20.100000000000001" customHeight="1">
      <c r="A34" s="3396" t="s">
        <v>2932</v>
      </c>
      <c r="B34" s="3396"/>
      <c r="C34" s="3396"/>
      <c r="D34" s="3396"/>
      <c r="E34" s="3396"/>
      <c r="F34" s="3396"/>
      <c r="G34" s="7"/>
      <c r="H34" s="7"/>
    </row>
    <row r="35" spans="1:8" ht="59.45" customHeight="1">
      <c r="A35" s="3395" t="s">
        <v>634</v>
      </c>
      <c r="B35" s="3395"/>
      <c r="C35" s="3395"/>
      <c r="D35" s="3395"/>
      <c r="E35" s="3395"/>
      <c r="F35" s="3395"/>
      <c r="G35" s="7"/>
      <c r="H35" s="7"/>
    </row>
    <row r="36" spans="1:8" ht="12.75" customHeight="1">
      <c r="A36" s="7"/>
      <c r="B36" s="7"/>
      <c r="C36" s="7"/>
      <c r="D36" s="7"/>
      <c r="E36" s="7"/>
      <c r="F36" s="7"/>
      <c r="G36" s="7"/>
      <c r="H36" s="7"/>
    </row>
    <row r="37" spans="1:8" ht="18" customHeight="1">
      <c r="A37" s="3396" t="s">
        <v>2933</v>
      </c>
      <c r="B37" s="3396"/>
      <c r="C37" s="3396"/>
      <c r="D37" s="3396"/>
      <c r="E37" s="3396"/>
      <c r="F37" s="3396"/>
      <c r="G37" s="7"/>
      <c r="H37" s="7"/>
    </row>
    <row r="38" spans="1:8" ht="35.1" customHeight="1">
      <c r="A38" s="3395" t="s">
        <v>2934</v>
      </c>
      <c r="B38" s="3395"/>
      <c r="C38" s="3395"/>
      <c r="D38" s="3395"/>
      <c r="E38" s="3395"/>
      <c r="F38" s="3395"/>
      <c r="G38" s="7"/>
      <c r="H38" s="7"/>
    </row>
    <row r="39" spans="1:8">
      <c r="A39" s="7"/>
      <c r="B39" s="7"/>
      <c r="C39" s="7"/>
      <c r="D39" s="7"/>
      <c r="E39" s="7"/>
      <c r="F39" s="7"/>
      <c r="G39" s="7"/>
      <c r="H39" s="7"/>
    </row>
    <row r="40" spans="1:8" ht="15.75">
      <c r="B40" s="10"/>
      <c r="C40" s="757" t="s">
        <v>1058</v>
      </c>
      <c r="D40" s="11"/>
      <c r="E40" s="757" t="s">
        <v>1059</v>
      </c>
      <c r="F40" s="12"/>
      <c r="G40" s="10"/>
    </row>
    <row r="41" spans="1:8" ht="15.75">
      <c r="A41" s="756" t="s">
        <v>2935</v>
      </c>
      <c r="B41" s="12"/>
      <c r="C41" s="758" t="s">
        <v>2936</v>
      </c>
      <c r="D41" s="11"/>
      <c r="E41" s="758" t="s">
        <v>2936</v>
      </c>
      <c r="F41" s="11"/>
    </row>
    <row r="42" spans="1:8" ht="18">
      <c r="A42" s="493" t="s">
        <v>2937</v>
      </c>
      <c r="C42" s="9" t="s">
        <v>746</v>
      </c>
      <c r="E42" s="9" t="s">
        <v>758</v>
      </c>
    </row>
    <row r="43" spans="1:8" ht="18">
      <c r="A43" s="493" t="s">
        <v>2938</v>
      </c>
      <c r="C43" s="9" t="s">
        <v>747</v>
      </c>
      <c r="E43" s="9" t="s">
        <v>759</v>
      </c>
    </row>
    <row r="44" spans="1:8" ht="18">
      <c r="A44" s="493" t="s">
        <v>2939</v>
      </c>
      <c r="C44" s="9" t="s">
        <v>748</v>
      </c>
      <c r="E44" s="9" t="s">
        <v>760</v>
      </c>
    </row>
    <row r="45" spans="1:8" ht="18">
      <c r="A45" s="493" t="s">
        <v>2940</v>
      </c>
      <c r="C45" s="9" t="s">
        <v>757</v>
      </c>
      <c r="E45" s="9" t="s">
        <v>761</v>
      </c>
    </row>
    <row r="46" spans="1:8" ht="18">
      <c r="A46" s="493" t="s">
        <v>2941</v>
      </c>
      <c r="C46" s="9" t="s">
        <v>749</v>
      </c>
      <c r="E46" s="9" t="s">
        <v>762</v>
      </c>
    </row>
    <row r="47" spans="1:8" ht="18">
      <c r="A47" s="493" t="s">
        <v>2942</v>
      </c>
      <c r="C47" s="9" t="s">
        <v>750</v>
      </c>
      <c r="E47" s="9" t="s">
        <v>763</v>
      </c>
    </row>
    <row r="48" spans="1:8" ht="18">
      <c r="A48" s="493" t="s">
        <v>2943</v>
      </c>
      <c r="C48" s="9" t="s">
        <v>751</v>
      </c>
      <c r="E48" s="9" t="s">
        <v>764</v>
      </c>
    </row>
    <row r="49" spans="1:7" ht="18">
      <c r="A49" s="493" t="s">
        <v>2944</v>
      </c>
      <c r="C49" s="9" t="s">
        <v>752</v>
      </c>
      <c r="E49" s="9" t="s">
        <v>765</v>
      </c>
    </row>
    <row r="50" spans="1:7" ht="18">
      <c r="A50" s="493" t="s">
        <v>2945</v>
      </c>
      <c r="C50" s="9" t="s">
        <v>753</v>
      </c>
      <c r="E50" s="9" t="s">
        <v>766</v>
      </c>
    </row>
    <row r="51" spans="1:7" ht="18">
      <c r="A51" s="493" t="s">
        <v>2946</v>
      </c>
      <c r="C51" s="9" t="s">
        <v>754</v>
      </c>
      <c r="E51" s="9" t="s">
        <v>767</v>
      </c>
    </row>
    <row r="52" spans="1:7" ht="18">
      <c r="A52" s="493" t="s">
        <v>2947</v>
      </c>
      <c r="C52" s="9" t="s">
        <v>755</v>
      </c>
      <c r="E52" s="9" t="s">
        <v>768</v>
      </c>
    </row>
    <row r="53" spans="1:7" ht="18">
      <c r="A53" s="493" t="s">
        <v>2948</v>
      </c>
      <c r="C53" s="9" t="s">
        <v>756</v>
      </c>
      <c r="E53" s="9" t="s">
        <v>769</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customSheetViews>
    <customSheetView guid="{8BA73436-2F9B-4210-BD10-5C9B0EE18A6F}" scale="85" colorId="22" showPageBreaks="1" fitToPage="1" printArea="1">
      <pageMargins left="0.5" right="0.5" top="0.5" bottom="0.5" header="0.5" footer="0.5"/>
      <printOptions horizontalCentered="1" verticalCentered="1"/>
      <pageSetup scale="56" orientation="portrait" horizontalDpi="300" verticalDpi="300" r:id="rId1"/>
      <headerFooter alignWithMargins="0"/>
    </customSheetView>
    <customSheetView guid="{7923C648-7509-4E75-B568-BE9D1A032E56}" scale="85" colorId="22" showPageBreaks="1" fitToPage="1" printArea="1">
      <pageMargins left="0.5" right="0.5" top="0.5" bottom="0.5" header="0.5" footer="0.5"/>
      <printOptions horizontalCentered="1" verticalCentered="1"/>
      <pageSetup scale="56" orientation="portrait" horizontalDpi="300" verticalDpi="300" r:id="rId2"/>
      <headerFooter alignWithMargins="0"/>
    </customSheetView>
    <customSheetView guid="{393B765C-BB60-4CEF-9B1B-1517D80E77BC}" scale="85" colorId="22" showPageBreaks="1" fitToPage="1" printArea="1">
      <pageMargins left="0.5" right="0.5" top="0.5" bottom="0.5" header="0.5" footer="0.5"/>
      <printOptions horizontalCentered="1" verticalCentered="1"/>
      <pageSetup scale="58" orientation="portrait" horizontalDpi="300" verticalDpi="300" r:id="rId3"/>
      <headerFooter alignWithMargins="0"/>
    </customSheetView>
    <customSheetView guid="{63051384-6030-4837-BDE8-8D47319E9310}" scale="85" colorId="22" showPageBreaks="1" fitToPage="1" printArea="1">
      <pageMargins left="0.5" right="0.5" top="0.5" bottom="0.5" header="0.5" footer="0.5"/>
      <printOptions horizontalCentered="1" verticalCentered="1"/>
      <pageSetup scale="56" orientation="portrait" horizontalDpi="300" verticalDpi="300" r:id="rId4"/>
      <headerFooter alignWithMargins="0"/>
    </customSheetView>
    <customSheetView guid="{4E7170B9-0E13-4551-BA0F-F43020F5D14F}" scale="85" colorId="22" showPageBreaks="1" fitToPage="1" printArea="1">
      <pageMargins left="0.5" right="0.5" top="0.5" bottom="0.5" header="0.5" footer="0.5"/>
      <printOptions horizontalCentered="1" verticalCentered="1"/>
      <pageSetup scale="56" orientation="portrait" horizontalDpi="300" verticalDpi="300" r:id="rId5"/>
      <headerFooter alignWithMargins="0"/>
    </customSheetView>
    <customSheetView guid="{438078D9-73AC-4065-AD12-33C545097290}" scale="85" colorId="22" fitToPage="1">
      <pageMargins left="0.5" right="0.5" top="0.5" bottom="0.5" header="0.5" footer="0.5"/>
      <printOptions horizontalCentered="1" verticalCentered="1"/>
      <pageSetup scale="10" orientation="portrait" horizontalDpi="300" verticalDpi="300" r:id="rId6"/>
      <headerFooter alignWithMargins="0"/>
    </customSheetView>
    <customSheetView guid="{5CF51FF9-A1DC-465C-8702-577480B671DB}" scale="85" colorId="22" fitToPage="1">
      <pageMargins left="0.5" right="0.5" top="0.5" bottom="0.5" header="0.5" footer="0.5"/>
      <printOptions horizontalCentered="1" verticalCentered="1"/>
      <pageSetup scale="56" orientation="portrait" horizontalDpi="300" verticalDpi="300" r:id="rId7"/>
      <headerFooter alignWithMargins="0"/>
    </customSheetView>
    <customSheetView guid="{B94A4E40-0E04-4C7F-92F0-F173BDD19C5E}" scale="85" colorId="22" fitToPage="1">
      <pageMargins left="0.5" right="0.5" top="0.5" bottom="0.5" header="0.5" footer="0.5"/>
      <printOptions horizontalCentered="1" verticalCentered="1"/>
      <pageSetup scale="10" orientation="portrait" horizontalDpi="300" verticalDpi="300" r:id="rId8"/>
      <headerFooter alignWithMargins="0"/>
    </customSheetView>
    <customSheetView guid="{8C259C24-A4E4-4974-8C90-A0F5B4CE3394}" scale="85" colorId="22" showPageBreaks="1" fitToPage="1" printArea="1">
      <pageMargins left="0.5" right="0.5" top="0.5" bottom="0.5" header="0.5" footer="0.5"/>
      <printOptions horizontalCentered="1" verticalCentered="1"/>
      <pageSetup scale="56" orientation="portrait" horizontalDpi="300" verticalDpi="300" r:id="rId9"/>
      <headerFooter alignWithMargins="0"/>
    </customSheetView>
    <customSheetView guid="{FA103E5D-8B2E-472D-A37D-606A91A24206}" scale="85" colorId="22" fitToPage="1">
      <pageMargins left="0.5" right="0.5" top="0.5" bottom="0.5" header="0.5" footer="0.5"/>
      <printOptions horizontalCentered="1" verticalCentered="1"/>
      <pageSetup scale="58" orientation="portrait" horizontalDpi="300" verticalDpi="300" r:id="rId10"/>
      <headerFooter alignWithMargins="0"/>
    </customSheetView>
    <customSheetView guid="{FD677025-12D2-4A8C-898E-C8C7B61A1761}" scale="85" colorId="22" showPageBreaks="1" fitToPage="1" printArea="1">
      <pageMargins left="0.5" right="0.5" top="0.5" bottom="0.5" header="0.5" footer="0.5"/>
      <printOptions horizontalCentered="1" verticalCentered="1"/>
      <pageSetup scale="10" orientation="portrait" horizontalDpi="300" verticalDpi="300" r:id="rId11"/>
      <headerFooter alignWithMargins="0"/>
    </customSheetView>
    <customSheetView guid="{8A94D2EC-B2C5-4234-9443-0DC03802E12D}" scale="85" colorId="22" showPageBreaks="1" fitToPage="1" printArea="1">
      <pageMargins left="0.5" right="0.5" top="0.5" bottom="0.5" header="0.5" footer="0.5"/>
      <printOptions horizontalCentered="1" verticalCentered="1"/>
      <pageSetup scale="56" orientation="portrait" horizontalDpi="300" verticalDpi="300" r:id="rId12"/>
      <headerFooter alignWithMargins="0"/>
    </customSheetView>
    <customSheetView guid="{C7AF6775-1D27-4B5E-A593-2A35D0B4D89B}" scale="85" colorId="22" fitToPage="1">
      <pageMargins left="0.5" right="0.5" top="0.5" bottom="0.5" header="0.5" footer="0.5"/>
      <printOptions horizontalCentered="1" verticalCentered="1"/>
      <pageSetup scale="58" orientation="portrait" horizontalDpi="300" verticalDpi="300" r:id="rId13"/>
      <headerFooter alignWithMargins="0"/>
    </customSheetView>
    <customSheetView guid="{96E61F17-B7D0-43DF-A042-AB82DEADF71D}" scale="85" colorId="22" showPageBreaks="1" fitToPage="1" printArea="1">
      <pageMargins left="0.5" right="0.5" top="0.5" bottom="0.5" header="0.5" footer="0.5"/>
      <printOptions horizontalCentered="1" verticalCentered="1"/>
      <pageSetup scale="12" orientation="portrait" horizontalDpi="300" verticalDpi="300" r:id="rId14"/>
      <headerFooter alignWithMargins="0"/>
    </customSheetView>
    <customSheetView guid="{0F6F7749-E5E2-402C-A332-F358E9F52431}" scale="85" colorId="22" showPageBreaks="1" fitToPage="1" printArea="1">
      <pageMargins left="0.5" right="0.5" top="0.5" bottom="0.5" header="0.5" footer="0.5"/>
      <printOptions horizontalCentered="1" verticalCentered="1"/>
      <pageSetup scale="58" orientation="portrait" horizontalDpi="300" verticalDpi="300" r:id="rId15"/>
      <headerFooter alignWithMargins="0"/>
    </customSheetView>
    <customSheetView guid="{665C0630-746D-4A38-99D5-558A3A80C435}" scale="85" colorId="22" showPageBreaks="1" fitToPage="1" printArea="1">
      <pageMargins left="0.5" right="0.5" top="0.5" bottom="0.5" header="0.5" footer="0.5"/>
      <printOptions horizontalCentered="1" verticalCentered="1"/>
      <pageSetup scale="56" orientation="portrait" horizontalDpi="300" verticalDpi="300" r:id="rId16"/>
      <headerFooter alignWithMargins="0"/>
    </customSheetView>
    <customSheetView guid="{7BB49942-3332-4916-8C9A-7E0718D9BD15}" scale="85" colorId="22" showPageBreaks="1" fitToPage="1" printArea="1">
      <pageMargins left="0.5" right="0.5" top="0.5" bottom="0.5" header="0.5" footer="0.5"/>
      <printOptions horizontalCentered="1" verticalCentered="1"/>
      <pageSetup scale="56" orientation="portrait" horizontalDpi="300" verticalDpi="300" r:id="rId17"/>
      <headerFooter alignWithMargins="0"/>
    </customSheetView>
    <customSheetView guid="{84131046-9492-4BD4-95BF-1101D54B6750}" scale="85" colorId="22" showPageBreaks="1" fitToPage="1" printArea="1">
      <pageMargins left="0.5" right="0.5" top="0.5" bottom="0.5" header="0.5" footer="0.5"/>
      <printOptions horizontalCentered="1" verticalCentered="1"/>
      <pageSetup scale="56" orientation="portrait" horizontalDpi="300" verticalDpi="300" r:id="rId18"/>
      <headerFooter alignWithMargins="0"/>
    </customSheetView>
    <customSheetView guid="{CDDD69AD-D96A-45A7-95A3-6DE883419332}" scale="85" colorId="22" showPageBreaks="1" fitToPage="1" printArea="1">
      <pageMargins left="0.5" right="0.5" top="0.5" bottom="0.5" header="0.5" footer="0.5"/>
      <printOptions horizontalCentered="1" verticalCentered="1"/>
      <pageSetup scale="58" orientation="portrait" horizontalDpi="300" verticalDpi="300" r:id="rId19"/>
      <headerFooter alignWithMargins="0"/>
    </customSheetView>
    <customSheetView guid="{4AA2BC72-2A29-463C-9964-91A7BC9A705D}" scale="85" colorId="22" showPageBreaks="1" fitToPage="1" printArea="1">
      <pageMargins left="0.5" right="0.5" top="0.5" bottom="0.5" header="0.5" footer="0.5"/>
      <printOptions horizontalCentered="1" verticalCentered="1"/>
      <pageSetup scale="10" orientation="portrait" horizontalDpi="300" verticalDpi="300" r:id="rId20"/>
      <headerFooter alignWithMargins="0"/>
    </customSheetView>
  </customSheetViews>
  <mergeCells count="22">
    <mergeCell ref="A17:F17"/>
    <mergeCell ref="A19:F19"/>
    <mergeCell ref="A2:F2"/>
    <mergeCell ref="A3:F3"/>
    <mergeCell ref="A7:F7"/>
    <mergeCell ref="A9:F9"/>
    <mergeCell ref="A11:F11"/>
    <mergeCell ref="A13:F13"/>
    <mergeCell ref="A15:F15"/>
    <mergeCell ref="A28:F28"/>
    <mergeCell ref="A29:F29"/>
    <mergeCell ref="A31:F31"/>
    <mergeCell ref="A25:E25"/>
    <mergeCell ref="A20:F20"/>
    <mergeCell ref="A26:F26"/>
    <mergeCell ref="A23:F23"/>
    <mergeCell ref="A22:F22"/>
    <mergeCell ref="A38:F38"/>
    <mergeCell ref="A32:F32"/>
    <mergeCell ref="A34:F34"/>
    <mergeCell ref="A35:F35"/>
    <mergeCell ref="A37:F37"/>
  </mergeCells>
  <printOptions horizontalCentered="1" verticalCentered="1"/>
  <pageMargins left="0.5" right="0.5" top="0.5" bottom="0.5" header="0.5" footer="0.5"/>
  <pageSetup scale="58" orientation="portrait" horizontalDpi="300" verticalDpi="300" r:id="rId2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57"/>
  <sheetViews>
    <sheetView defaultGridColor="0" topLeftCell="A10" colorId="22" zoomScaleNormal="100" zoomScaleSheetLayoutView="80" workbookViewId="0">
      <selection activeCell="B39" sqref="B39"/>
    </sheetView>
  </sheetViews>
  <sheetFormatPr defaultColWidth="9.6640625" defaultRowHeight="15"/>
  <cols>
    <col min="1" max="1" width="4.6640625" customWidth="1"/>
    <col min="2" max="2" width="25.21875" customWidth="1"/>
    <col min="3" max="3" width="41.21875" customWidth="1"/>
    <col min="4" max="5" width="12.6640625" customWidth="1"/>
    <col min="6" max="6" width="13" customWidth="1"/>
    <col min="7" max="7" width="6.33203125" customWidth="1"/>
    <col min="8" max="14" width="14.6640625" customWidth="1"/>
    <col min="15" max="15" width="5.109375" customWidth="1"/>
  </cols>
  <sheetData>
    <row r="1" spans="1:15" ht="13.5" customHeight="1" thickBot="1">
      <c r="A1" s="17" t="str">
        <f>'Data Sheet'!$C$25</f>
        <v>CENTRAL HUDSON GAS &amp; ELECTRIC CORPORATION</v>
      </c>
      <c r="B1" s="9"/>
      <c r="C1" s="9"/>
      <c r="D1" s="1089"/>
      <c r="E1" s="9"/>
      <c r="F1" s="1241" t="str">
        <f>+'Data Sheet'!$C$38</f>
        <v>12/31/2017</v>
      </c>
      <c r="G1" s="17" t="str">
        <f>+'Data Sheet'!$C$25</f>
        <v>CENTRAL HUDSON GAS &amp; ELECTRIC CORPORATION</v>
      </c>
      <c r="H1" s="9"/>
      <c r="I1" s="9"/>
      <c r="J1" s="9"/>
      <c r="K1" s="9"/>
      <c r="L1" s="9"/>
      <c r="M1" s="9"/>
      <c r="N1" s="9"/>
      <c r="O1" s="1240" t="str">
        <f>+'Data Sheet'!$C$38</f>
        <v>12/31/2017</v>
      </c>
    </row>
    <row r="2" spans="1:15" ht="13.5" customHeight="1">
      <c r="A2" s="792"/>
      <c r="B2" s="795"/>
      <c r="C2" s="795"/>
      <c r="D2" s="795"/>
      <c r="E2" s="795"/>
      <c r="F2" s="1091"/>
      <c r="G2" s="792"/>
      <c r="H2" s="795"/>
      <c r="I2" s="795"/>
      <c r="J2" s="795"/>
      <c r="K2" s="795"/>
      <c r="L2" s="795"/>
      <c r="M2" s="795"/>
      <c r="N2" s="795"/>
      <c r="O2" s="1091"/>
    </row>
    <row r="3" spans="1:15" ht="15" customHeight="1">
      <c r="A3" s="1092" t="s">
        <v>2396</v>
      </c>
      <c r="B3" s="12"/>
      <c r="C3" s="12"/>
      <c r="D3" s="12"/>
      <c r="E3" s="12"/>
      <c r="F3" s="809"/>
      <c r="G3" s="1092" t="s">
        <v>2397</v>
      </c>
      <c r="H3" s="1093"/>
      <c r="I3" s="12"/>
      <c r="J3" s="12"/>
      <c r="K3" s="12"/>
      <c r="L3" s="12"/>
      <c r="M3" s="12"/>
      <c r="N3" s="12"/>
      <c r="O3" s="809"/>
    </row>
    <row r="4" spans="1:15" ht="15" customHeight="1">
      <c r="A4" s="797"/>
      <c r="B4" s="12"/>
      <c r="C4" s="12"/>
      <c r="D4" s="12"/>
      <c r="E4" s="12"/>
      <c r="F4" s="1094"/>
      <c r="G4" s="797"/>
      <c r="H4" s="9"/>
      <c r="I4" s="9"/>
      <c r="J4" s="9"/>
      <c r="K4" s="9"/>
      <c r="L4" s="9"/>
      <c r="M4" s="9"/>
      <c r="N4" s="9"/>
      <c r="O4" s="1094"/>
    </row>
    <row r="5" spans="1:15" ht="16.5" customHeight="1">
      <c r="A5" s="1095" t="s">
        <v>2398</v>
      </c>
      <c r="B5" s="3395" t="s">
        <v>2875</v>
      </c>
      <c r="C5" s="3431"/>
      <c r="D5" s="3431"/>
      <c r="E5" s="3431"/>
      <c r="F5" s="3435"/>
      <c r="G5" s="797"/>
      <c r="H5" s="3395" t="s">
        <v>637</v>
      </c>
      <c r="I5" s="3395"/>
      <c r="J5" s="3395"/>
      <c r="K5" s="3395"/>
      <c r="L5" s="3395"/>
      <c r="M5" s="3395"/>
      <c r="N5" s="3395"/>
      <c r="O5" s="1094"/>
    </row>
    <row r="6" spans="1:15" ht="13.5" customHeight="1">
      <c r="A6" s="797"/>
      <c r="B6" s="3431"/>
      <c r="C6" s="3431"/>
      <c r="D6" s="3431"/>
      <c r="E6" s="3431"/>
      <c r="F6" s="3435"/>
      <c r="G6" s="797"/>
      <c r="H6" s="3395"/>
      <c r="I6" s="3395"/>
      <c r="J6" s="3395"/>
      <c r="K6" s="3395"/>
      <c r="L6" s="3395"/>
      <c r="M6" s="3395"/>
      <c r="N6" s="3395"/>
      <c r="O6" s="1094"/>
    </row>
    <row r="7" spans="1:15" ht="13.5" customHeight="1">
      <c r="A7" s="797"/>
      <c r="B7" s="9"/>
      <c r="C7" s="12"/>
      <c r="D7" s="12"/>
      <c r="E7" s="12"/>
      <c r="F7" s="1094"/>
      <c r="G7" s="797"/>
      <c r="H7" s="3395"/>
      <c r="I7" s="3395"/>
      <c r="J7" s="3395"/>
      <c r="K7" s="3395"/>
      <c r="L7" s="3395"/>
      <c r="M7" s="3395"/>
      <c r="N7" s="3395"/>
      <c r="O7" s="1094"/>
    </row>
    <row r="8" spans="1:15" ht="17.25" customHeight="1">
      <c r="A8" s="1095" t="s">
        <v>2315</v>
      </c>
      <c r="B8" s="3395" t="s">
        <v>2876</v>
      </c>
      <c r="C8" s="3431"/>
      <c r="D8" s="3431"/>
      <c r="E8" s="3431"/>
      <c r="F8" s="3435"/>
      <c r="G8" s="797"/>
      <c r="H8" s="3395"/>
      <c r="I8" s="3395"/>
      <c r="J8" s="3395"/>
      <c r="K8" s="3395"/>
      <c r="L8" s="3395"/>
      <c r="M8" s="3395"/>
      <c r="N8" s="3395"/>
      <c r="O8" s="1094"/>
    </row>
    <row r="9" spans="1:15" ht="13.5" customHeight="1">
      <c r="A9" s="797"/>
      <c r="B9" s="3431"/>
      <c r="C9" s="3431"/>
      <c r="D9" s="3431"/>
      <c r="E9" s="3431"/>
      <c r="F9" s="3435"/>
      <c r="G9" s="797"/>
      <c r="H9" s="9"/>
      <c r="I9" s="9"/>
      <c r="J9" s="9"/>
      <c r="K9" s="9"/>
      <c r="L9" s="9"/>
      <c r="M9" s="9"/>
      <c r="N9" s="9"/>
      <c r="O9" s="1094"/>
    </row>
    <row r="10" spans="1:15" ht="13.5" customHeight="1">
      <c r="A10" s="797"/>
      <c r="B10" s="3420"/>
      <c r="C10" s="3420"/>
      <c r="D10" s="3420"/>
      <c r="E10" s="3420"/>
      <c r="F10" s="3414"/>
      <c r="G10" s="797"/>
      <c r="H10" s="3395" t="s">
        <v>2877</v>
      </c>
      <c r="I10" s="3395"/>
      <c r="J10" s="3395"/>
      <c r="K10" s="3395"/>
      <c r="L10" s="3395"/>
      <c r="M10" s="3395"/>
      <c r="N10" s="3395"/>
      <c r="O10" s="1094"/>
    </row>
    <row r="11" spans="1:15" ht="13.5" customHeight="1">
      <c r="A11" s="788"/>
      <c r="C11" s="1083"/>
      <c r="D11" s="1083"/>
      <c r="E11" s="1083"/>
      <c r="F11" s="1087"/>
      <c r="G11" s="797"/>
      <c r="H11" s="3395"/>
      <c r="I11" s="3395"/>
      <c r="J11" s="3395"/>
      <c r="K11" s="3395"/>
      <c r="L11" s="3395"/>
      <c r="M11" s="3395"/>
      <c r="N11" s="3395"/>
      <c r="O11" s="1094"/>
    </row>
    <row r="12" spans="1:15" ht="13.5" customHeight="1">
      <c r="A12" s="1095" t="s">
        <v>2316</v>
      </c>
      <c r="B12" s="3395" t="s">
        <v>2878</v>
      </c>
      <c r="C12" s="3420"/>
      <c r="D12" s="3420"/>
      <c r="E12" s="3420"/>
      <c r="F12" s="3414"/>
      <c r="G12" s="797"/>
      <c r="H12" s="9"/>
      <c r="I12" s="9"/>
      <c r="J12" s="9"/>
      <c r="K12" s="9"/>
      <c r="L12" s="9"/>
      <c r="M12" s="9"/>
      <c r="N12" s="9"/>
      <c r="O12" s="1094"/>
    </row>
    <row r="13" spans="1:15" ht="13.5" customHeight="1">
      <c r="A13" s="801"/>
      <c r="B13" s="3433"/>
      <c r="C13" s="3433"/>
      <c r="D13" s="3433"/>
      <c r="E13" s="3433"/>
      <c r="F13" s="3434"/>
      <c r="G13" s="801"/>
      <c r="H13" s="443"/>
      <c r="I13" s="443"/>
      <c r="J13" s="443"/>
      <c r="K13" s="443"/>
      <c r="L13" s="443"/>
      <c r="M13" s="443"/>
      <c r="N13" s="443"/>
      <c r="O13" s="1096"/>
    </row>
    <row r="14" spans="1:15" ht="13.5" customHeight="1">
      <c r="A14" s="797"/>
      <c r="B14" s="1097"/>
      <c r="C14" s="12" t="s">
        <v>2317</v>
      </c>
      <c r="D14" s="1098" t="s">
        <v>2318</v>
      </c>
      <c r="E14" s="1098" t="s">
        <v>2319</v>
      </c>
      <c r="F14" s="809"/>
      <c r="G14" s="1099"/>
      <c r="H14" s="798"/>
      <c r="I14" s="1100"/>
      <c r="J14" s="798"/>
      <c r="K14" s="1100"/>
      <c r="L14" s="798"/>
      <c r="M14" s="1100"/>
      <c r="N14" s="9"/>
      <c r="O14" s="800"/>
    </row>
    <row r="15" spans="1:15" ht="13.5" customHeight="1">
      <c r="A15" s="1095" t="s">
        <v>1729</v>
      </c>
      <c r="B15" s="1097"/>
      <c r="C15" s="12" t="s">
        <v>2320</v>
      </c>
      <c r="D15" s="1098" t="s">
        <v>2321</v>
      </c>
      <c r="E15" s="1101" t="s">
        <v>2322</v>
      </c>
      <c r="F15" s="1102" t="s">
        <v>2323</v>
      </c>
      <c r="G15" s="1103" t="s">
        <v>2324</v>
      </c>
      <c r="H15" s="1104" t="s">
        <v>2325</v>
      </c>
      <c r="I15" s="1104" t="s">
        <v>2326</v>
      </c>
      <c r="J15" s="1104" t="s">
        <v>2327</v>
      </c>
      <c r="K15" s="1104" t="s">
        <v>2328</v>
      </c>
      <c r="L15" s="1104" t="s">
        <v>2329</v>
      </c>
      <c r="M15" s="1104" t="s">
        <v>2330</v>
      </c>
      <c r="N15" s="1105" t="s">
        <v>2331</v>
      </c>
      <c r="O15" s="1106" t="s">
        <v>1729</v>
      </c>
    </row>
    <row r="16" spans="1:15" ht="13.5" customHeight="1">
      <c r="A16" s="1095" t="s">
        <v>1732</v>
      </c>
      <c r="B16" s="1107" t="s">
        <v>2332</v>
      </c>
      <c r="C16" s="12" t="s">
        <v>2333</v>
      </c>
      <c r="D16" s="1098" t="s">
        <v>2334</v>
      </c>
      <c r="E16" s="1107" t="s">
        <v>2335</v>
      </c>
      <c r="F16" s="1108" t="s">
        <v>2336</v>
      </c>
      <c r="G16" s="1103" t="s">
        <v>2337</v>
      </c>
      <c r="H16" s="1104" t="s">
        <v>2338</v>
      </c>
      <c r="I16" s="1104" t="s">
        <v>2339</v>
      </c>
      <c r="J16" s="1104" t="s">
        <v>2340</v>
      </c>
      <c r="K16" s="1104" t="s">
        <v>2341</v>
      </c>
      <c r="L16" s="1104" t="s">
        <v>2342</v>
      </c>
      <c r="M16" s="1104" t="s">
        <v>2343</v>
      </c>
      <c r="N16" s="1105" t="s">
        <v>2344</v>
      </c>
      <c r="O16" s="1106" t="s">
        <v>1732</v>
      </c>
    </row>
    <row r="17" spans="1:15" ht="13.5" customHeight="1">
      <c r="A17" s="797"/>
      <c r="B17" s="1107" t="s">
        <v>3020</v>
      </c>
      <c r="C17" s="12" t="s">
        <v>3021</v>
      </c>
      <c r="D17" s="1098" t="s">
        <v>2345</v>
      </c>
      <c r="E17" s="1107" t="s">
        <v>3023</v>
      </c>
      <c r="F17" s="1108" t="s">
        <v>2346</v>
      </c>
      <c r="G17" s="1103" t="s">
        <v>1736</v>
      </c>
      <c r="H17" s="1104" t="s">
        <v>2347</v>
      </c>
      <c r="I17" s="1104" t="s">
        <v>2348</v>
      </c>
      <c r="J17" s="1104" t="s">
        <v>2349</v>
      </c>
      <c r="K17" s="1104" t="s">
        <v>2350</v>
      </c>
      <c r="L17" s="1104" t="s">
        <v>2351</v>
      </c>
      <c r="M17" s="1104" t="s">
        <v>2352</v>
      </c>
      <c r="N17" s="1105" t="s">
        <v>2353</v>
      </c>
      <c r="O17" s="800"/>
    </row>
    <row r="18" spans="1:15" ht="13.5" customHeight="1">
      <c r="A18" s="797"/>
      <c r="B18" s="444"/>
      <c r="C18" s="443"/>
      <c r="D18" s="3384" t="s">
        <v>3022</v>
      </c>
      <c r="E18" s="444"/>
      <c r="F18" s="1153"/>
      <c r="G18" s="1147"/>
      <c r="H18" s="802"/>
      <c r="I18" s="802"/>
      <c r="J18" s="802"/>
      <c r="K18" s="802"/>
      <c r="L18" s="802"/>
      <c r="M18" s="802"/>
      <c r="N18" s="9"/>
      <c r="O18" s="800"/>
    </row>
    <row r="19" spans="1:15" ht="13.5" customHeight="1">
      <c r="A19" s="1109" t="s">
        <v>1737</v>
      </c>
      <c r="B19" s="3383" t="s">
        <v>5796</v>
      </c>
      <c r="C19" s="1084" t="s">
        <v>5805</v>
      </c>
      <c r="D19" s="411"/>
      <c r="E19" s="94"/>
      <c r="F19" s="95"/>
      <c r="G19" s="96"/>
      <c r="H19" s="97"/>
      <c r="I19" s="97"/>
      <c r="J19" s="97"/>
      <c r="K19" s="97"/>
      <c r="L19" s="97"/>
      <c r="M19" s="97"/>
      <c r="N19" s="90">
        <f>SUM(F19:M19)</f>
        <v>0</v>
      </c>
      <c r="O19" s="1112" t="s">
        <v>1737</v>
      </c>
    </row>
    <row r="20" spans="1:15" ht="13.5" customHeight="1">
      <c r="A20" s="1095" t="s">
        <v>1738</v>
      </c>
      <c r="B20" s="3383" t="s">
        <v>5793</v>
      </c>
      <c r="C20" s="1084" t="s">
        <v>5803</v>
      </c>
      <c r="D20" s="411"/>
      <c r="E20" s="94"/>
      <c r="F20" s="95"/>
      <c r="G20" s="96"/>
      <c r="H20" s="97"/>
      <c r="I20" s="97"/>
      <c r="J20" s="97"/>
      <c r="K20" s="97"/>
      <c r="L20" s="97"/>
      <c r="M20" s="97"/>
      <c r="N20" s="98">
        <f t="shared" ref="N20:N43" si="0">SUM(F20:M20)</f>
        <v>0</v>
      </c>
      <c r="O20" s="1106" t="s">
        <v>1738</v>
      </c>
    </row>
    <row r="21" spans="1:15" ht="13.5" customHeight="1">
      <c r="A21" s="1095" t="s">
        <v>1739</v>
      </c>
      <c r="B21" s="3383" t="s">
        <v>5794</v>
      </c>
      <c r="C21" s="1084" t="s">
        <v>5831</v>
      </c>
      <c r="D21" s="411"/>
      <c r="E21" s="94"/>
      <c r="F21" s="95"/>
      <c r="G21" s="96"/>
      <c r="H21" s="97"/>
      <c r="I21" s="97"/>
      <c r="J21" s="97"/>
      <c r="K21" s="97"/>
      <c r="L21" s="97"/>
      <c r="M21" s="97"/>
      <c r="N21" s="98">
        <f t="shared" si="0"/>
        <v>0</v>
      </c>
      <c r="O21" s="1106" t="s">
        <v>1739</v>
      </c>
    </row>
    <row r="22" spans="1:15" ht="13.5" customHeight="1">
      <c r="A22" s="1095" t="s">
        <v>1740</v>
      </c>
      <c r="B22" s="3383" t="s">
        <v>5795</v>
      </c>
      <c r="C22" s="1084" t="s">
        <v>5804</v>
      </c>
      <c r="D22" s="411"/>
      <c r="E22" s="94"/>
      <c r="F22" s="95"/>
      <c r="G22" s="96"/>
      <c r="H22" s="97"/>
      <c r="I22" s="97"/>
      <c r="J22" s="97"/>
      <c r="K22" s="97"/>
      <c r="L22" s="97"/>
      <c r="M22" s="97"/>
      <c r="N22" s="98">
        <f t="shared" si="0"/>
        <v>0</v>
      </c>
      <c r="O22" s="1106" t="s">
        <v>1740</v>
      </c>
    </row>
    <row r="23" spans="1:15" ht="13.5" customHeight="1">
      <c r="A23" s="1095" t="s">
        <v>1741</v>
      </c>
      <c r="B23" s="3383" t="s">
        <v>5797</v>
      </c>
      <c r="C23" s="1084" t="s">
        <v>5806</v>
      </c>
      <c r="D23" s="411"/>
      <c r="E23" s="94"/>
      <c r="F23" s="95"/>
      <c r="G23" s="96"/>
      <c r="H23" s="97"/>
      <c r="I23" s="97"/>
      <c r="J23" s="97"/>
      <c r="K23" s="97"/>
      <c r="L23" s="97"/>
      <c r="M23" s="97"/>
      <c r="N23" s="98">
        <f t="shared" si="0"/>
        <v>0</v>
      </c>
      <c r="O23" s="1106" t="s">
        <v>1741</v>
      </c>
    </row>
    <row r="24" spans="1:15" ht="13.5" customHeight="1">
      <c r="A24" s="1095" t="s">
        <v>1742</v>
      </c>
      <c r="B24" s="3383" t="s">
        <v>5798</v>
      </c>
      <c r="C24" s="1084" t="s">
        <v>5832</v>
      </c>
      <c r="D24" s="411"/>
      <c r="E24" s="94"/>
      <c r="F24" s="95"/>
      <c r="G24" s="96"/>
      <c r="H24" s="97"/>
      <c r="I24" s="97"/>
      <c r="J24" s="97"/>
      <c r="K24" s="97"/>
      <c r="L24" s="97"/>
      <c r="M24" s="97"/>
      <c r="N24" s="98">
        <f t="shared" si="0"/>
        <v>0</v>
      </c>
      <c r="O24" s="1106" t="s">
        <v>1742</v>
      </c>
    </row>
    <row r="25" spans="1:15" ht="13.5" customHeight="1">
      <c r="A25" s="1095" t="s">
        <v>1743</v>
      </c>
      <c r="B25" s="3383" t="s">
        <v>5799</v>
      </c>
      <c r="C25" s="1084" t="s">
        <v>5807</v>
      </c>
      <c r="D25" s="411"/>
      <c r="E25" s="94"/>
      <c r="F25" s="95"/>
      <c r="G25" s="96"/>
      <c r="H25" s="97"/>
      <c r="I25" s="97"/>
      <c r="J25" s="97"/>
      <c r="K25" s="97"/>
      <c r="L25" s="97"/>
      <c r="M25" s="97"/>
      <c r="N25" s="98">
        <f t="shared" si="0"/>
        <v>0</v>
      </c>
      <c r="O25" s="1106" t="s">
        <v>1743</v>
      </c>
    </row>
    <row r="26" spans="1:15" ht="13.5" customHeight="1">
      <c r="A26" s="1095" t="s">
        <v>1744</v>
      </c>
      <c r="B26" s="3383" t="s">
        <v>5800</v>
      </c>
      <c r="C26" s="1084" t="s">
        <v>5808</v>
      </c>
      <c r="D26" s="411"/>
      <c r="E26" s="94"/>
      <c r="F26" s="95"/>
      <c r="G26" s="96"/>
      <c r="H26" s="97"/>
      <c r="I26" s="97"/>
      <c r="J26" s="97"/>
      <c r="K26" s="97"/>
      <c r="L26" s="97"/>
      <c r="M26" s="97"/>
      <c r="N26" s="98">
        <f t="shared" si="0"/>
        <v>0</v>
      </c>
      <c r="O26" s="1106" t="s">
        <v>1744</v>
      </c>
    </row>
    <row r="27" spans="1:15" ht="13.5" customHeight="1">
      <c r="A27" s="1095" t="s">
        <v>1745</v>
      </c>
      <c r="B27" s="3383" t="s">
        <v>5801</v>
      </c>
      <c r="C27" s="1084" t="s">
        <v>5809</v>
      </c>
      <c r="D27" s="411"/>
      <c r="E27" s="94"/>
      <c r="F27" s="95"/>
      <c r="G27" s="96"/>
      <c r="H27" s="97"/>
      <c r="I27" s="97"/>
      <c r="J27" s="97"/>
      <c r="K27" s="97"/>
      <c r="L27" s="97"/>
      <c r="M27" s="97"/>
      <c r="N27" s="98">
        <f t="shared" si="0"/>
        <v>0</v>
      </c>
      <c r="O27" s="1106" t="s">
        <v>1745</v>
      </c>
    </row>
    <row r="28" spans="1:15" ht="13.5" customHeight="1">
      <c r="A28" s="1095" t="s">
        <v>1746</v>
      </c>
      <c r="B28" s="3383" t="s">
        <v>5802</v>
      </c>
      <c r="C28" s="1084" t="s">
        <v>5810</v>
      </c>
      <c r="D28" s="411"/>
      <c r="E28" s="94"/>
      <c r="F28" s="95"/>
      <c r="G28" s="96"/>
      <c r="H28" s="97"/>
      <c r="I28" s="97"/>
      <c r="J28" s="97"/>
      <c r="K28" s="97"/>
      <c r="L28" s="97"/>
      <c r="M28" s="97"/>
      <c r="N28" s="98">
        <f t="shared" si="0"/>
        <v>0</v>
      </c>
      <c r="O28" s="1106" t="s">
        <v>1746</v>
      </c>
    </row>
    <row r="29" spans="1:15" ht="13.5" customHeight="1">
      <c r="A29" s="1095" t="s">
        <v>1747</v>
      </c>
      <c r="B29" s="92"/>
      <c r="C29" s="9"/>
      <c r="D29" s="411"/>
      <c r="E29" s="94"/>
      <c r="F29" s="95"/>
      <c r="G29" s="96"/>
      <c r="H29" s="97"/>
      <c r="I29" s="97"/>
      <c r="J29" s="97"/>
      <c r="K29" s="97"/>
      <c r="L29" s="97"/>
      <c r="M29" s="97"/>
      <c r="N29" s="98">
        <f t="shared" si="0"/>
        <v>0</v>
      </c>
      <c r="O29" s="1106" t="s">
        <v>1747</v>
      </c>
    </row>
    <row r="30" spans="1:15" ht="13.5" customHeight="1">
      <c r="A30" s="1095" t="s">
        <v>1748</v>
      </c>
      <c r="B30" s="92"/>
      <c r="C30" s="9"/>
      <c r="D30" s="411"/>
      <c r="E30" s="94"/>
      <c r="F30" s="95"/>
      <c r="G30" s="96"/>
      <c r="H30" s="97"/>
      <c r="I30" s="97"/>
      <c r="J30" s="97"/>
      <c r="K30" s="97"/>
      <c r="L30" s="97"/>
      <c r="M30" s="97"/>
      <c r="N30" s="98">
        <f t="shared" si="0"/>
        <v>0</v>
      </c>
      <c r="O30" s="1106" t="s">
        <v>1748</v>
      </c>
    </row>
    <row r="31" spans="1:15" ht="13.5" customHeight="1">
      <c r="A31" s="1095" t="s">
        <v>1749</v>
      </c>
      <c r="B31" s="92"/>
      <c r="C31" s="9"/>
      <c r="D31" s="411"/>
      <c r="E31" s="94"/>
      <c r="F31" s="95"/>
      <c r="G31" s="96"/>
      <c r="H31" s="97"/>
      <c r="I31" s="97"/>
      <c r="J31" s="97"/>
      <c r="K31" s="97"/>
      <c r="L31" s="97"/>
      <c r="M31" s="97"/>
      <c r="N31" s="98">
        <f t="shared" si="0"/>
        <v>0</v>
      </c>
      <c r="O31" s="1106" t="s">
        <v>1749</v>
      </c>
    </row>
    <row r="32" spans="1:15" ht="13.5" customHeight="1">
      <c r="A32" s="1095" t="s">
        <v>1750</v>
      </c>
      <c r="B32" s="92"/>
      <c r="C32" s="9"/>
      <c r="D32" s="411"/>
      <c r="E32" s="94"/>
      <c r="F32" s="95"/>
      <c r="G32" s="96"/>
      <c r="H32" s="97"/>
      <c r="I32" s="97"/>
      <c r="J32" s="97"/>
      <c r="K32" s="97"/>
      <c r="L32" s="97"/>
      <c r="M32" s="97"/>
      <c r="N32" s="98">
        <f t="shared" si="0"/>
        <v>0</v>
      </c>
      <c r="O32" s="1106" t="s">
        <v>1750</v>
      </c>
    </row>
    <row r="33" spans="1:15" ht="13.5" customHeight="1">
      <c r="A33" s="1095" t="s">
        <v>1751</v>
      </c>
      <c r="B33" s="92"/>
      <c r="C33" s="9"/>
      <c r="D33" s="411"/>
      <c r="E33" s="94"/>
      <c r="F33" s="95"/>
      <c r="G33" s="96"/>
      <c r="H33" s="97"/>
      <c r="I33" s="97"/>
      <c r="J33" s="97"/>
      <c r="K33" s="97"/>
      <c r="L33" s="97"/>
      <c r="M33" s="97"/>
      <c r="N33" s="98">
        <f t="shared" si="0"/>
        <v>0</v>
      </c>
      <c r="O33" s="1106" t="s">
        <v>1751</v>
      </c>
    </row>
    <row r="34" spans="1:15" ht="13.5" customHeight="1">
      <c r="A34" s="1095" t="s">
        <v>1752</v>
      </c>
      <c r="B34" s="92"/>
      <c r="C34" s="9"/>
      <c r="D34" s="411"/>
      <c r="E34" s="94"/>
      <c r="F34" s="95"/>
      <c r="G34" s="96"/>
      <c r="H34" s="97"/>
      <c r="I34" s="97"/>
      <c r="J34" s="97"/>
      <c r="K34" s="97"/>
      <c r="L34" s="97"/>
      <c r="M34" s="97"/>
      <c r="N34" s="98">
        <f t="shared" si="0"/>
        <v>0</v>
      </c>
      <c r="O34" s="1106" t="s">
        <v>1752</v>
      </c>
    </row>
    <row r="35" spans="1:15" ht="13.5" customHeight="1">
      <c r="A35" s="1095" t="s">
        <v>1753</v>
      </c>
      <c r="B35" s="92"/>
      <c r="C35" s="9"/>
      <c r="D35" s="411"/>
      <c r="E35" s="94"/>
      <c r="F35" s="95"/>
      <c r="G35" s="96"/>
      <c r="H35" s="97"/>
      <c r="I35" s="97"/>
      <c r="J35" s="97"/>
      <c r="K35" s="97"/>
      <c r="L35" s="97"/>
      <c r="M35" s="97"/>
      <c r="N35" s="98">
        <f t="shared" si="0"/>
        <v>0</v>
      </c>
      <c r="O35" s="1106" t="s">
        <v>1753</v>
      </c>
    </row>
    <row r="36" spans="1:15" ht="13.5" customHeight="1">
      <c r="A36" s="1095" t="s">
        <v>1754</v>
      </c>
      <c r="B36" s="92"/>
      <c r="C36" s="9"/>
      <c r="D36" s="411"/>
      <c r="E36" s="94"/>
      <c r="F36" s="95"/>
      <c r="G36" s="96"/>
      <c r="H36" s="97"/>
      <c r="I36" s="97"/>
      <c r="J36" s="97"/>
      <c r="K36" s="97"/>
      <c r="L36" s="97"/>
      <c r="M36" s="97"/>
      <c r="N36" s="98">
        <f t="shared" si="0"/>
        <v>0</v>
      </c>
      <c r="O36" s="1106" t="s">
        <v>1754</v>
      </c>
    </row>
    <row r="37" spans="1:15" ht="13.5" customHeight="1">
      <c r="A37" s="1095" t="s">
        <v>1755</v>
      </c>
      <c r="B37" s="92"/>
      <c r="C37" s="9"/>
      <c r="D37" s="411"/>
      <c r="E37" s="94"/>
      <c r="F37" s="95"/>
      <c r="G37" s="96"/>
      <c r="H37" s="97"/>
      <c r="I37" s="97"/>
      <c r="J37" s="97"/>
      <c r="K37" s="97"/>
      <c r="L37" s="97"/>
      <c r="M37" s="97"/>
      <c r="N37" s="98">
        <f t="shared" si="0"/>
        <v>0</v>
      </c>
      <c r="O37" s="1106" t="s">
        <v>1755</v>
      </c>
    </row>
    <row r="38" spans="1:15" ht="13.5" customHeight="1">
      <c r="A38" s="1095" t="s">
        <v>1756</v>
      </c>
      <c r="B38" s="92"/>
      <c r="C38" s="9"/>
      <c r="D38" s="411"/>
      <c r="E38" s="94"/>
      <c r="F38" s="95"/>
      <c r="G38" s="96"/>
      <c r="H38" s="97"/>
      <c r="I38" s="97"/>
      <c r="J38" s="97"/>
      <c r="K38" s="97"/>
      <c r="L38" s="97"/>
      <c r="M38" s="97"/>
      <c r="N38" s="98">
        <f t="shared" si="0"/>
        <v>0</v>
      </c>
      <c r="O38" s="1106" t="s">
        <v>1756</v>
      </c>
    </row>
    <row r="39" spans="1:15" ht="13.5" customHeight="1">
      <c r="A39" s="1095" t="s">
        <v>589</v>
      </c>
      <c r="B39" s="92"/>
      <c r="C39" s="9"/>
      <c r="D39" s="411"/>
      <c r="E39" s="94"/>
      <c r="F39" s="95"/>
      <c r="G39" s="96"/>
      <c r="H39" s="97"/>
      <c r="I39" s="97"/>
      <c r="J39" s="97"/>
      <c r="K39" s="97"/>
      <c r="L39" s="97"/>
      <c r="M39" s="97"/>
      <c r="N39" s="98">
        <f t="shared" si="0"/>
        <v>0</v>
      </c>
      <c r="O39" s="1106" t="s">
        <v>589</v>
      </c>
    </row>
    <row r="40" spans="1:15" ht="13.5" customHeight="1">
      <c r="A40" s="1095" t="s">
        <v>590</v>
      </c>
      <c r="B40" s="92"/>
      <c r="C40" s="9"/>
      <c r="D40" s="411"/>
      <c r="E40" s="94"/>
      <c r="F40" s="95"/>
      <c r="G40" s="96"/>
      <c r="H40" s="97"/>
      <c r="I40" s="97"/>
      <c r="J40" s="97"/>
      <c r="K40" s="97"/>
      <c r="L40" s="97"/>
      <c r="M40" s="97"/>
      <c r="N40" s="98">
        <f t="shared" si="0"/>
        <v>0</v>
      </c>
      <c r="O40" s="1106" t="s">
        <v>590</v>
      </c>
    </row>
    <row r="41" spans="1:15" ht="13.5" customHeight="1">
      <c r="A41" s="1095" t="s">
        <v>591</v>
      </c>
      <c r="B41" s="92"/>
      <c r="C41" s="9"/>
      <c r="D41" s="411"/>
      <c r="E41" s="94"/>
      <c r="F41" s="95"/>
      <c r="G41" s="96"/>
      <c r="H41" s="97"/>
      <c r="I41" s="97"/>
      <c r="J41" s="97"/>
      <c r="K41" s="97"/>
      <c r="L41" s="97"/>
      <c r="M41" s="97"/>
      <c r="N41" s="98">
        <f t="shared" si="0"/>
        <v>0</v>
      </c>
      <c r="O41" s="1106" t="s">
        <v>591</v>
      </c>
    </row>
    <row r="42" spans="1:15" ht="13.5" customHeight="1">
      <c r="A42" s="1095" t="s">
        <v>592</v>
      </c>
      <c r="B42" s="92"/>
      <c r="C42" s="9"/>
      <c r="D42" s="411"/>
      <c r="E42" s="94"/>
      <c r="F42" s="95"/>
      <c r="G42" s="96"/>
      <c r="H42" s="97"/>
      <c r="I42" s="97"/>
      <c r="J42" s="97"/>
      <c r="K42" s="97"/>
      <c r="L42" s="97"/>
      <c r="M42" s="97"/>
      <c r="N42" s="98">
        <f t="shared" si="0"/>
        <v>0</v>
      </c>
      <c r="O42" s="1106" t="s">
        <v>592</v>
      </c>
    </row>
    <row r="43" spans="1:15" ht="13.5" customHeight="1">
      <c r="A43" s="1113" t="s">
        <v>593</v>
      </c>
      <c r="B43" s="99"/>
      <c r="C43" s="443"/>
      <c r="D43" s="461"/>
      <c r="E43" s="101"/>
      <c r="F43" s="102"/>
      <c r="G43" s="103"/>
      <c r="H43" s="104"/>
      <c r="I43" s="104"/>
      <c r="J43" s="104"/>
      <c r="K43" s="104"/>
      <c r="L43" s="104"/>
      <c r="M43" s="104"/>
      <c r="N43" s="105">
        <f t="shared" si="0"/>
        <v>0</v>
      </c>
      <c r="O43" s="1114" t="s">
        <v>593</v>
      </c>
    </row>
    <row r="44" spans="1:15" ht="13.5" customHeight="1">
      <c r="A44" s="797" t="s">
        <v>2354</v>
      </c>
      <c r="B44" s="9"/>
      <c r="C44" s="9"/>
      <c r="D44" s="9"/>
      <c r="E44" s="9"/>
      <c r="F44" s="1094"/>
      <c r="G44" s="797"/>
      <c r="H44" s="9" t="s">
        <v>2355</v>
      </c>
      <c r="I44" s="9"/>
      <c r="J44" s="9"/>
      <c r="K44" s="9"/>
      <c r="L44" s="9"/>
      <c r="M44" s="9"/>
      <c r="N44" s="9"/>
      <c r="O44" s="1094"/>
    </row>
    <row r="45" spans="1:15" ht="13.5" customHeight="1">
      <c r="A45" s="797"/>
      <c r="B45" s="9"/>
      <c r="C45" s="9"/>
      <c r="D45" s="9"/>
      <c r="E45" s="9"/>
      <c r="F45" s="1094"/>
      <c r="G45" s="797"/>
      <c r="H45" s="9"/>
      <c r="I45" s="9"/>
      <c r="J45" s="9"/>
      <c r="K45" s="9"/>
      <c r="L45" s="9"/>
      <c r="M45" s="9"/>
      <c r="N45" s="9"/>
      <c r="O45" s="1094"/>
    </row>
    <row r="46" spans="1:15" ht="13.5" customHeight="1">
      <c r="A46" s="797"/>
      <c r="B46" s="686" t="s">
        <v>2879</v>
      </c>
      <c r="C46" s="9"/>
      <c r="D46" s="9"/>
      <c r="E46" s="9"/>
      <c r="F46" s="1094"/>
      <c r="G46" s="3380"/>
      <c r="H46" s="9"/>
      <c r="I46" s="9"/>
      <c r="J46" s="9"/>
      <c r="K46" s="9"/>
      <c r="L46" s="9"/>
      <c r="M46" s="9"/>
      <c r="N46" s="9"/>
      <c r="O46" s="1094"/>
    </row>
    <row r="47" spans="1:15" ht="13.5" customHeight="1">
      <c r="A47" s="797"/>
      <c r="B47" s="686"/>
      <c r="C47" s="9"/>
      <c r="D47" s="9"/>
      <c r="E47" s="9"/>
      <c r="F47" s="1094"/>
      <c r="G47" s="797"/>
      <c r="H47" s="9"/>
      <c r="I47" s="9"/>
      <c r="J47" s="9"/>
      <c r="K47" s="9"/>
      <c r="L47" s="9"/>
      <c r="M47" s="9"/>
      <c r="N47" s="9"/>
      <c r="O47" s="1094"/>
    </row>
    <row r="48" spans="1:15" ht="13.5" customHeight="1">
      <c r="A48" s="797"/>
      <c r="B48" s="9"/>
      <c r="C48" s="9"/>
      <c r="D48" s="9"/>
      <c r="E48" s="9"/>
      <c r="F48" s="1094"/>
      <c r="G48" s="797"/>
      <c r="H48" s="9"/>
      <c r="I48" s="9"/>
      <c r="J48" s="9"/>
      <c r="K48" s="9"/>
      <c r="L48" s="9"/>
      <c r="M48" s="9"/>
      <c r="N48" s="9"/>
      <c r="O48" s="1094"/>
    </row>
    <row r="49" spans="1:15" ht="13.5" customHeight="1">
      <c r="A49" s="797"/>
      <c r="B49" s="9"/>
      <c r="C49" s="9"/>
      <c r="D49" s="9"/>
      <c r="E49" s="9"/>
      <c r="F49" s="1094"/>
      <c r="G49" s="797"/>
      <c r="H49" s="9"/>
      <c r="I49" s="9"/>
      <c r="J49" s="9"/>
      <c r="K49" s="9"/>
      <c r="L49" s="9"/>
      <c r="M49" s="9"/>
      <c r="N49" s="9"/>
      <c r="O49" s="1094"/>
    </row>
    <row r="50" spans="1:15" ht="13.5" customHeight="1">
      <c r="A50" s="797"/>
      <c r="B50" s="9"/>
      <c r="C50" s="9"/>
      <c r="D50" s="9"/>
      <c r="E50" s="9"/>
      <c r="F50" s="1094"/>
      <c r="G50" s="797"/>
      <c r="H50" s="9"/>
      <c r="I50" s="9"/>
      <c r="J50" s="9"/>
      <c r="K50" s="9"/>
      <c r="L50" s="9"/>
      <c r="M50" s="9"/>
      <c r="N50" s="9"/>
      <c r="O50" s="1094"/>
    </row>
    <row r="51" spans="1:15" ht="13.5" customHeight="1">
      <c r="A51" s="797"/>
      <c r="B51" s="9"/>
      <c r="C51" s="9"/>
      <c r="D51" s="9"/>
      <c r="E51" s="9"/>
      <c r="F51" s="1094"/>
      <c r="G51" s="797"/>
      <c r="H51" s="9"/>
      <c r="I51" s="9"/>
      <c r="J51" s="9"/>
      <c r="K51" s="9"/>
      <c r="L51" s="9"/>
      <c r="M51" s="9"/>
      <c r="N51" s="9"/>
      <c r="O51" s="1094"/>
    </row>
    <row r="52" spans="1:15" ht="13.5" customHeight="1">
      <c r="A52" s="797"/>
      <c r="B52" s="9"/>
      <c r="C52" s="9"/>
      <c r="D52" s="9"/>
      <c r="E52" s="9"/>
      <c r="F52" s="1094"/>
      <c r="I52" s="9"/>
      <c r="J52" s="9"/>
      <c r="K52" s="9"/>
      <c r="L52" s="9"/>
      <c r="M52" s="9"/>
      <c r="N52" s="9"/>
      <c r="O52" s="1094"/>
    </row>
    <row r="53" spans="1:15" ht="13.5" customHeight="1">
      <c r="A53" s="797"/>
      <c r="B53" s="9"/>
      <c r="C53" s="9"/>
      <c r="D53" s="9"/>
      <c r="E53" s="9"/>
      <c r="F53" s="1094"/>
      <c r="I53" s="9"/>
      <c r="J53" s="9"/>
      <c r="K53" s="9"/>
      <c r="L53" s="9"/>
      <c r="M53" s="9"/>
      <c r="N53" s="9"/>
      <c r="O53" s="1094"/>
    </row>
    <row r="54" spans="1:15" ht="13.5" customHeight="1">
      <c r="A54" s="797"/>
      <c r="B54" s="9"/>
      <c r="C54" s="9"/>
      <c r="D54" s="9"/>
      <c r="E54" s="9"/>
      <c r="F54" s="1094"/>
      <c r="G54" s="797"/>
      <c r="H54" s="9"/>
      <c r="I54" s="9"/>
      <c r="J54" s="9"/>
      <c r="K54" s="9"/>
      <c r="L54" s="9"/>
      <c r="M54" s="9"/>
      <c r="N54" s="9"/>
      <c r="O54" s="1094"/>
    </row>
    <row r="55" spans="1:15" ht="13.5" customHeight="1" thickBot="1">
      <c r="A55" s="813"/>
      <c r="B55" s="814"/>
      <c r="C55" s="814"/>
      <c r="D55" s="814"/>
      <c r="E55" s="814"/>
      <c r="F55" s="1115"/>
      <c r="G55" s="813"/>
      <c r="H55" s="814"/>
      <c r="I55" s="814"/>
      <c r="J55" s="814"/>
      <c r="K55" s="814"/>
      <c r="L55" s="814"/>
      <c r="M55" s="814"/>
      <c r="N55" s="814"/>
      <c r="O55" s="1115"/>
    </row>
    <row r="56" spans="1:15" ht="13.5" customHeight="1">
      <c r="A56" s="1116" t="s">
        <v>1799</v>
      </c>
      <c r="B56" s="9"/>
      <c r="C56" s="9"/>
      <c r="D56" s="9"/>
      <c r="E56" s="9"/>
      <c r="F56" s="9"/>
      <c r="G56" s="9"/>
      <c r="H56" s="9"/>
      <c r="I56" s="9"/>
      <c r="J56" s="9"/>
      <c r="K56" s="9"/>
      <c r="L56" s="9"/>
      <c r="M56" s="9"/>
      <c r="O56" s="1117" t="s">
        <v>1799</v>
      </c>
    </row>
    <row r="57" spans="1:15" ht="13.5" customHeight="1">
      <c r="A57" s="12" t="s">
        <v>2356</v>
      </c>
      <c r="B57" s="12"/>
      <c r="C57" s="12"/>
      <c r="D57" s="12"/>
      <c r="E57" s="12"/>
      <c r="F57" s="12"/>
      <c r="G57" s="12" t="s">
        <v>2357</v>
      </c>
      <c r="H57" s="12"/>
      <c r="I57" s="12"/>
      <c r="J57" s="12"/>
      <c r="K57" s="12"/>
      <c r="L57" s="12"/>
      <c r="M57" s="12"/>
      <c r="N57" s="12"/>
      <c r="O57" s="12"/>
    </row>
  </sheetData>
  <customSheetViews>
    <customSheetView guid="{8BA73436-2F9B-4210-BD10-5C9B0EE18A6F}"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
      <headerFooter alignWithMargins="0"/>
    </customSheetView>
    <customSheetView guid="{7923C648-7509-4E75-B568-BE9D1A032E56}"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2"/>
      <headerFooter alignWithMargins="0"/>
    </customSheetView>
    <customSheetView guid="{393B765C-BB60-4CEF-9B1B-1517D80E77BC}"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3"/>
      <headerFooter alignWithMargins="0"/>
    </customSheetView>
    <customSheetView guid="{63051384-6030-4837-BDE8-8D47319E9310}"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4"/>
      <headerFooter alignWithMargins="0"/>
    </customSheetView>
    <customSheetView guid="{4E7170B9-0E13-4551-BA0F-F43020F5D14F}"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5"/>
      <headerFooter alignWithMargins="0"/>
    </customSheetView>
    <customSheetView guid="{438078D9-73AC-4065-AD12-33C545097290}"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6"/>
      <headerFooter alignWithMargins="0"/>
    </customSheetView>
    <customSheetView guid="{5CF51FF9-A1DC-465C-8702-577480B671DB}" colorId="22">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7"/>
      <headerFooter alignWithMargins="0"/>
    </customSheetView>
    <customSheetView guid="{B94A4E40-0E04-4C7F-92F0-F173BDD19C5E}"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8"/>
      <headerFooter alignWithMargins="0"/>
    </customSheetView>
    <customSheetView guid="{8C259C24-A4E4-4974-8C90-A0F5B4CE3394}"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9"/>
      <headerFooter alignWithMargins="0"/>
    </customSheetView>
    <customSheetView guid="{FA103E5D-8B2E-472D-A37D-606A91A24206}"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0"/>
      <headerFooter alignWithMargins="0"/>
    </customSheetView>
    <customSheetView guid="{FD677025-12D2-4A8C-898E-C8C7B61A1761}"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1"/>
      <headerFooter alignWithMargins="0"/>
    </customSheetView>
    <customSheetView guid="{8A94D2EC-B2C5-4234-9443-0DC03802E12D}"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2"/>
      <headerFooter alignWithMargins="0"/>
    </customSheetView>
    <customSheetView guid="{C7AF6775-1D27-4B5E-A593-2A35D0B4D89B}"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3"/>
      <headerFooter alignWithMargins="0"/>
    </customSheetView>
    <customSheetView guid="{96E61F17-B7D0-43DF-A042-AB82DEADF71D}" colorId="22" showPageBreaks="1"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4"/>
      <headerFooter alignWithMargins="0"/>
    </customSheetView>
    <customSheetView guid="{0F6F7749-E5E2-402C-A332-F358E9F52431}"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5"/>
      <headerFooter alignWithMargins="0"/>
    </customSheetView>
    <customSheetView guid="{665C0630-746D-4A38-99D5-558A3A80C435}" colorId="22">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6"/>
      <headerFooter alignWithMargins="0"/>
    </customSheetView>
    <customSheetView guid="{7BB49942-3332-4916-8C9A-7E0718D9BD15}"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7"/>
      <headerFooter alignWithMargins="0"/>
    </customSheetView>
    <customSheetView guid="{84131046-9492-4BD4-95BF-1101D54B6750}"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8"/>
      <headerFooter alignWithMargins="0"/>
    </customSheetView>
    <customSheetView guid="{CDDD69AD-D96A-45A7-95A3-6DE883419332}"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19"/>
      <headerFooter alignWithMargins="0"/>
    </customSheetView>
    <customSheetView guid="{4AA2BC72-2A29-463C-9964-91A7BC9A705D}" colorId="22" topLeftCell="F1">
      <selection activeCell="K17" sqref="K17"/>
      <colBreaks count="1" manualBreakCount="1">
        <brk id="6" max="1048575" man="1"/>
      </colBreaks>
      <pageMargins left="0.25" right="0.25" top="0" bottom="0" header="0.5" footer="0.5"/>
      <printOptions horizontalCentered="1" verticalCentered="1"/>
      <pageSetup scale="74" fitToWidth="2" orientation="portrait" horizontalDpi="300" verticalDpi="300" r:id="rId20"/>
      <headerFooter alignWithMargins="0"/>
    </customSheetView>
  </customSheetViews>
  <mergeCells count="5">
    <mergeCell ref="B12:F13"/>
    <mergeCell ref="B5:F6"/>
    <mergeCell ref="H5:N8"/>
    <mergeCell ref="B8:F10"/>
    <mergeCell ref="H10:N11"/>
  </mergeCells>
  <printOptions horizontalCentered="1" verticalCentered="1"/>
  <pageMargins left="0.25" right="0.25" top="0" bottom="0" header="0.5" footer="0.5"/>
  <pageSetup scale="74" fitToWidth="2" orientation="portrait" horizontalDpi="300" verticalDpi="300" r:id="rId21"/>
  <headerFooter alignWithMargins="0"/>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75"/>
  <sheetViews>
    <sheetView defaultGridColor="0" view="pageBreakPreview" colorId="22" zoomScale="80" zoomScaleNormal="100" zoomScaleSheetLayoutView="80" workbookViewId="0">
      <selection activeCell="D70" sqref="D70"/>
    </sheetView>
  </sheetViews>
  <sheetFormatPr defaultColWidth="9.6640625" defaultRowHeight="15"/>
  <cols>
    <col min="1" max="1" width="4.6640625" style="9" customWidth="1"/>
    <col min="2" max="2" width="40.109375" style="9" bestFit="1" customWidth="1"/>
    <col min="3" max="3" width="16.6640625" style="9" customWidth="1"/>
    <col min="4" max="4" width="13.6640625" style="9" customWidth="1"/>
    <col min="5" max="5" width="16.6640625" style="9" customWidth="1"/>
    <col min="6" max="6" width="16.33203125" style="9" customWidth="1"/>
    <col min="7" max="16384" width="9.6640625" style="9"/>
  </cols>
  <sheetData>
    <row r="1" spans="1:7">
      <c r="A1" s="43"/>
      <c r="B1" s="44" t="s">
        <v>1800</v>
      </c>
      <c r="C1" s="59" t="s">
        <v>1345</v>
      </c>
      <c r="D1" s="44"/>
      <c r="E1" s="46" t="s">
        <v>1722</v>
      </c>
      <c r="F1" s="47" t="s">
        <v>1723</v>
      </c>
    </row>
    <row r="2" spans="1:7">
      <c r="A2" s="34"/>
      <c r="B2" s="81" t="str">
        <f>'Data Sheet'!$C$25</f>
        <v>CENTRAL HUDSON GAS &amp; ELECTRIC CORPORATION</v>
      </c>
      <c r="C2" s="57" t="s">
        <v>5503</v>
      </c>
      <c r="D2" s="81"/>
      <c r="E2" s="30" t="s">
        <v>1725</v>
      </c>
      <c r="F2" s="49"/>
    </row>
    <row r="3" spans="1:7" ht="15" customHeight="1">
      <c r="A3" s="37"/>
      <c r="B3" s="111"/>
      <c r="C3" s="112" t="s">
        <v>1726</v>
      </c>
      <c r="D3" s="113"/>
      <c r="E3" s="664" t="str">
        <f>'Data Sheet'!$C$40</f>
        <v>4/18/2018</v>
      </c>
      <c r="F3" s="106" t="str">
        <f>'Data Sheet'!$C$38</f>
        <v>12/31/2017</v>
      </c>
    </row>
    <row r="4" spans="1:7" ht="15" customHeight="1">
      <c r="A4" s="31" t="s">
        <v>2358</v>
      </c>
      <c r="B4" s="32"/>
      <c r="C4" s="32"/>
      <c r="D4" s="32"/>
      <c r="E4" s="32"/>
      <c r="F4" s="33"/>
    </row>
    <row r="5" spans="1:7">
      <c r="A5" s="114"/>
      <c r="B5" s="35"/>
      <c r="C5" s="35"/>
      <c r="D5" s="35"/>
      <c r="E5" s="35"/>
      <c r="F5" s="36"/>
    </row>
    <row r="6" spans="1:7">
      <c r="A6" s="34"/>
      <c r="B6" s="115" t="s">
        <v>2359</v>
      </c>
      <c r="C6" s="116"/>
      <c r="D6" s="783" t="s">
        <v>2360</v>
      </c>
      <c r="E6" s="116"/>
      <c r="F6" s="117"/>
    </row>
    <row r="7" spans="1:7">
      <c r="A7" s="34"/>
      <c r="B7" s="115" t="s">
        <v>2361</v>
      </c>
      <c r="C7" s="118"/>
      <c r="D7" s="783" t="s">
        <v>2362</v>
      </c>
      <c r="E7" s="116"/>
      <c r="F7" s="117"/>
    </row>
    <row r="8" spans="1:7">
      <c r="A8" s="34"/>
      <c r="B8" s="115" t="s">
        <v>2363</v>
      </c>
      <c r="C8" s="118"/>
      <c r="D8" s="783" t="s">
        <v>2364</v>
      </c>
      <c r="E8" s="116"/>
      <c r="F8" s="117"/>
    </row>
    <row r="9" spans="1:7">
      <c r="A9" s="34"/>
      <c r="B9" s="115" t="s">
        <v>2365</v>
      </c>
      <c r="C9" s="118"/>
      <c r="D9" s="783" t="s">
        <v>2366</v>
      </c>
      <c r="E9" s="116"/>
      <c r="F9" s="117"/>
    </row>
    <row r="10" spans="1:7">
      <c r="A10" s="34"/>
      <c r="B10" s="115" t="s">
        <v>3520</v>
      </c>
      <c r="C10" s="118"/>
      <c r="D10" s="783" t="s">
        <v>3521</v>
      </c>
      <c r="E10" s="116"/>
      <c r="F10" s="117"/>
    </row>
    <row r="11" spans="1:7">
      <c r="A11" s="34"/>
      <c r="B11" s="115" t="s">
        <v>3522</v>
      </c>
      <c r="C11" s="118"/>
      <c r="D11" s="783" t="s">
        <v>3523</v>
      </c>
      <c r="E11" s="116"/>
      <c r="F11" s="117"/>
    </row>
    <row r="12" spans="1:7">
      <c r="A12" s="34"/>
      <c r="B12" s="115" t="s">
        <v>3524</v>
      </c>
      <c r="C12" s="118"/>
      <c r="D12" s="783" t="s">
        <v>3525</v>
      </c>
      <c r="E12" s="116"/>
      <c r="F12" s="117"/>
    </row>
    <row r="13" spans="1:7">
      <c r="A13" s="34"/>
      <c r="B13" s="115" t="s">
        <v>3526</v>
      </c>
      <c r="C13" s="118"/>
      <c r="D13" s="783" t="s">
        <v>2446</v>
      </c>
      <c r="E13" s="116"/>
      <c r="F13" s="117"/>
    </row>
    <row r="14" spans="1:7">
      <c r="A14" s="34"/>
      <c r="B14" s="115" t="s">
        <v>2447</v>
      </c>
      <c r="C14" s="118"/>
      <c r="D14" s="783" t="s">
        <v>2448</v>
      </c>
      <c r="E14" s="116"/>
      <c r="F14" s="117"/>
    </row>
    <row r="15" spans="1:7">
      <c r="A15" s="34"/>
      <c r="B15" s="115" t="s">
        <v>2449</v>
      </c>
      <c r="C15" s="118"/>
      <c r="D15" s="783" t="s">
        <v>2450</v>
      </c>
      <c r="E15" s="116"/>
      <c r="F15" s="117"/>
    </row>
    <row r="16" spans="1:7">
      <c r="A16" s="34"/>
      <c r="B16" s="115" t="s">
        <v>2451</v>
      </c>
      <c r="C16" s="118"/>
      <c r="D16" s="783" t="s">
        <v>2452</v>
      </c>
      <c r="E16" s="116"/>
      <c r="F16" s="117"/>
      <c r="G16" s="118"/>
    </row>
    <row r="17" spans="1:7">
      <c r="A17" s="114"/>
      <c r="B17" s="115" t="s">
        <v>2453</v>
      </c>
      <c r="C17" s="118"/>
      <c r="D17" s="783" t="s">
        <v>2454</v>
      </c>
      <c r="E17" s="116"/>
      <c r="F17" s="117"/>
      <c r="G17" s="118"/>
    </row>
    <row r="18" spans="1:7">
      <c r="A18" s="114"/>
      <c r="B18" s="783" t="s">
        <v>2455</v>
      </c>
      <c r="C18" s="118"/>
      <c r="D18" s="783" t="s">
        <v>2456</v>
      </c>
      <c r="E18" s="116"/>
      <c r="F18" s="117"/>
      <c r="G18" s="118"/>
    </row>
    <row r="19" spans="1:7">
      <c r="A19" s="114"/>
      <c r="B19" s="783" t="s">
        <v>2457</v>
      </c>
      <c r="C19" s="118"/>
      <c r="D19" s="783" t="s">
        <v>2458</v>
      </c>
      <c r="E19" s="116"/>
      <c r="F19" s="117"/>
      <c r="G19" s="118"/>
    </row>
    <row r="20" spans="1:7">
      <c r="A20" s="34"/>
      <c r="B20" s="115" t="s">
        <v>2459</v>
      </c>
      <c r="C20" s="118"/>
      <c r="D20" s="783" t="s">
        <v>2460</v>
      </c>
      <c r="E20" s="116"/>
      <c r="F20" s="117"/>
      <c r="G20" s="118"/>
    </row>
    <row r="21" spans="1:7">
      <c r="A21" s="34"/>
      <c r="B21" s="115" t="s">
        <v>2461</v>
      </c>
      <c r="C21" s="118"/>
      <c r="D21" s="783" t="s">
        <v>2462</v>
      </c>
      <c r="E21" s="116"/>
      <c r="F21" s="117"/>
      <c r="G21" s="118"/>
    </row>
    <row r="22" spans="1:7">
      <c r="A22" s="34"/>
      <c r="B22" s="783" t="s">
        <v>2463</v>
      </c>
      <c r="C22" s="118"/>
      <c r="D22" s="783" t="s">
        <v>2464</v>
      </c>
      <c r="E22" s="116"/>
      <c r="F22" s="117"/>
      <c r="G22" s="118"/>
    </row>
    <row r="23" spans="1:7">
      <c r="A23" s="34"/>
      <c r="B23" s="783" t="s">
        <v>2465</v>
      </c>
      <c r="C23" s="118"/>
      <c r="D23" s="783" t="s">
        <v>2466</v>
      </c>
      <c r="E23" s="116"/>
      <c r="F23" s="117"/>
      <c r="G23" s="118"/>
    </row>
    <row r="24" spans="1:7">
      <c r="A24" s="34"/>
      <c r="B24" s="783" t="s">
        <v>2467</v>
      </c>
      <c r="C24" s="118"/>
      <c r="D24" s="783" t="s">
        <v>2468</v>
      </c>
      <c r="E24" s="116"/>
      <c r="F24" s="117"/>
      <c r="G24" s="118"/>
    </row>
    <row r="25" spans="1:7">
      <c r="A25" s="34"/>
      <c r="B25" s="783" t="s">
        <v>2469</v>
      </c>
      <c r="C25" s="118"/>
      <c r="D25" s="783" t="s">
        <v>2470</v>
      </c>
      <c r="E25" s="116"/>
      <c r="F25" s="117"/>
      <c r="G25" s="118"/>
    </row>
    <row r="26" spans="1:7">
      <c r="A26" s="34"/>
      <c r="B26" s="115" t="s">
        <v>2471</v>
      </c>
      <c r="C26" s="118"/>
      <c r="D26" s="783" t="s">
        <v>2472</v>
      </c>
      <c r="E26" s="116"/>
      <c r="F26" s="117"/>
      <c r="G26" s="118"/>
    </row>
    <row r="27" spans="1:7">
      <c r="A27" s="37"/>
      <c r="B27" s="119"/>
      <c r="C27" s="120"/>
      <c r="D27" s="121"/>
      <c r="E27" s="121"/>
      <c r="F27" s="122"/>
      <c r="G27" s="118"/>
    </row>
    <row r="28" spans="1:7">
      <c r="A28" s="34"/>
      <c r="B28" s="116" t="s">
        <v>2473</v>
      </c>
      <c r="C28" s="123"/>
      <c r="D28" s="783" t="s">
        <v>2474</v>
      </c>
      <c r="E28" s="124"/>
      <c r="F28" s="117" t="s">
        <v>2475</v>
      </c>
      <c r="G28" s="118"/>
    </row>
    <row r="29" spans="1:7">
      <c r="A29" s="34"/>
      <c r="B29" s="116" t="s">
        <v>2476</v>
      </c>
      <c r="C29" s="123"/>
      <c r="D29" s="783" t="s">
        <v>2477</v>
      </c>
      <c r="E29" s="124"/>
      <c r="F29" s="117" t="s">
        <v>2478</v>
      </c>
      <c r="G29" s="118"/>
    </row>
    <row r="30" spans="1:7">
      <c r="A30" s="34"/>
      <c r="B30" s="116"/>
      <c r="C30" s="123"/>
      <c r="D30" s="783" t="s">
        <v>2479</v>
      </c>
      <c r="E30" s="124"/>
      <c r="F30" s="117"/>
      <c r="G30" s="118"/>
    </row>
    <row r="31" spans="1:7">
      <c r="A31" s="34"/>
      <c r="B31" s="116"/>
      <c r="C31" s="123"/>
      <c r="D31" s="783" t="s">
        <v>2480</v>
      </c>
      <c r="E31" s="124"/>
      <c r="F31" s="117"/>
      <c r="G31" s="118"/>
    </row>
    <row r="32" spans="1:7">
      <c r="A32" s="34"/>
      <c r="B32" s="116"/>
      <c r="C32" s="123"/>
      <c r="D32" s="783" t="s">
        <v>3542</v>
      </c>
      <c r="E32" s="123"/>
      <c r="F32" s="125"/>
      <c r="G32" s="118"/>
    </row>
    <row r="33" spans="1:7">
      <c r="A33" s="34"/>
      <c r="B33" s="116"/>
      <c r="C33" s="123"/>
      <c r="D33" s="783" t="s">
        <v>3543</v>
      </c>
      <c r="E33" s="123"/>
      <c r="F33" s="125"/>
      <c r="G33" s="118"/>
    </row>
    <row r="34" spans="1:7">
      <c r="A34" s="37"/>
      <c r="B34" s="121"/>
      <c r="C34" s="126"/>
      <c r="D34" s="1233" t="s">
        <v>3544</v>
      </c>
      <c r="E34" s="126"/>
      <c r="F34" s="127"/>
      <c r="G34" s="118"/>
    </row>
    <row r="35" spans="1:7">
      <c r="A35" s="51"/>
      <c r="B35" s="35"/>
      <c r="C35" s="52" t="s">
        <v>3545</v>
      </c>
      <c r="D35" s="35"/>
      <c r="E35" s="35"/>
      <c r="F35" s="36"/>
      <c r="G35" s="118"/>
    </row>
    <row r="36" spans="1:7">
      <c r="A36" s="146" t="s">
        <v>1729</v>
      </c>
      <c r="B36" s="35"/>
      <c r="C36" s="112" t="s">
        <v>3546</v>
      </c>
      <c r="D36" s="38"/>
      <c r="E36" s="38"/>
      <c r="F36" s="128"/>
      <c r="G36" s="118"/>
    </row>
    <row r="37" spans="1:7">
      <c r="A37" s="146" t="s">
        <v>1732</v>
      </c>
      <c r="B37" s="155" t="s">
        <v>3547</v>
      </c>
      <c r="C37" s="622" t="s">
        <v>2331</v>
      </c>
      <c r="D37" s="623" t="s">
        <v>3548</v>
      </c>
      <c r="E37" s="155" t="s">
        <v>3549</v>
      </c>
      <c r="F37" s="49"/>
      <c r="G37" s="118"/>
    </row>
    <row r="38" spans="1:7">
      <c r="A38" s="51"/>
      <c r="B38" s="155" t="s">
        <v>3550</v>
      </c>
      <c r="C38" s="622" t="s">
        <v>3551</v>
      </c>
      <c r="D38" s="623" t="s">
        <v>2328</v>
      </c>
      <c r="E38" s="155" t="s">
        <v>2328</v>
      </c>
      <c r="F38" s="167" t="s">
        <v>2330</v>
      </c>
      <c r="G38" s="118"/>
    </row>
    <row r="39" spans="1:7">
      <c r="A39" s="54"/>
      <c r="B39" s="32" t="s">
        <v>3552</v>
      </c>
      <c r="C39" s="63" t="s">
        <v>3021</v>
      </c>
      <c r="D39" s="64" t="s">
        <v>3022</v>
      </c>
      <c r="E39" s="32" t="s">
        <v>3023</v>
      </c>
      <c r="F39" s="56" t="s">
        <v>2346</v>
      </c>
      <c r="G39" s="118"/>
    </row>
    <row r="40" spans="1:7">
      <c r="A40" s="147" t="s">
        <v>1740</v>
      </c>
      <c r="B40" s="38" t="s">
        <v>3553</v>
      </c>
      <c r="C40" s="50"/>
      <c r="D40" s="111"/>
      <c r="E40" s="38"/>
      <c r="F40" s="129"/>
      <c r="G40" s="118"/>
    </row>
    <row r="41" spans="1:7">
      <c r="A41" s="147" t="s">
        <v>1741</v>
      </c>
      <c r="B41" s="38" t="s">
        <v>3554</v>
      </c>
      <c r="C41" s="50"/>
      <c r="D41" s="111"/>
      <c r="E41" s="38"/>
      <c r="F41" s="129"/>
      <c r="G41" s="118"/>
    </row>
    <row r="42" spans="1:7">
      <c r="A42" s="146" t="s">
        <v>1742</v>
      </c>
      <c r="B42" s="30" t="s">
        <v>3555</v>
      </c>
      <c r="C42" s="48"/>
      <c r="D42" s="65"/>
      <c r="E42" s="30"/>
      <c r="F42" s="49"/>
      <c r="G42" s="118"/>
    </row>
    <row r="43" spans="1:7">
      <c r="A43" s="130"/>
      <c r="B43" s="38" t="s">
        <v>3556</v>
      </c>
      <c r="C43" s="50"/>
      <c r="D43" s="111"/>
      <c r="E43" s="38"/>
      <c r="F43" s="129"/>
      <c r="G43" s="118"/>
    </row>
    <row r="44" spans="1:7">
      <c r="A44" s="146" t="s">
        <v>1743</v>
      </c>
      <c r="B44" s="30"/>
      <c r="C44" s="48"/>
      <c r="D44" s="65"/>
      <c r="E44" s="30"/>
      <c r="F44" s="49"/>
      <c r="G44" s="118"/>
    </row>
    <row r="45" spans="1:7">
      <c r="A45" s="146" t="s">
        <v>1744</v>
      </c>
      <c r="B45" s="30"/>
      <c r="C45" s="48"/>
      <c r="D45" s="65"/>
      <c r="E45" s="30"/>
      <c r="F45" s="49"/>
      <c r="G45" s="118"/>
    </row>
    <row r="46" spans="1:7">
      <c r="A46" s="146" t="s">
        <v>1745</v>
      </c>
      <c r="B46" s="30"/>
      <c r="C46" s="48"/>
      <c r="D46" s="65"/>
      <c r="E46" s="30"/>
      <c r="F46" s="49"/>
      <c r="G46" s="118"/>
    </row>
    <row r="47" spans="1:7">
      <c r="A47" s="146" t="s">
        <v>1746</v>
      </c>
      <c r="B47" s="30"/>
      <c r="C47" s="48"/>
      <c r="D47" s="65"/>
      <c r="E47" s="30"/>
      <c r="F47" s="49"/>
    </row>
    <row r="48" spans="1:7">
      <c r="A48" s="146" t="s">
        <v>1747</v>
      </c>
      <c r="B48" s="30"/>
      <c r="C48" s="61"/>
      <c r="D48" s="62"/>
      <c r="E48" s="35"/>
      <c r="F48" s="53"/>
    </row>
    <row r="49" spans="1:6">
      <c r="A49" s="146" t="s">
        <v>1748</v>
      </c>
      <c r="B49" s="30"/>
      <c r="C49" s="48"/>
      <c r="D49" s="65"/>
      <c r="E49" s="30"/>
      <c r="F49" s="49"/>
    </row>
    <row r="50" spans="1:6">
      <c r="A50" s="146" t="s">
        <v>1749</v>
      </c>
      <c r="B50" s="30"/>
      <c r="C50" s="48"/>
      <c r="D50" s="65"/>
      <c r="E50" s="30"/>
      <c r="F50" s="49"/>
    </row>
    <row r="51" spans="1:6">
      <c r="A51" s="146" t="s">
        <v>1750</v>
      </c>
      <c r="B51" s="30"/>
      <c r="C51" s="48"/>
      <c r="D51" s="65"/>
      <c r="E51" s="30"/>
      <c r="F51" s="49"/>
    </row>
    <row r="52" spans="1:6">
      <c r="A52" s="146" t="s">
        <v>1751</v>
      </c>
      <c r="B52" s="30"/>
      <c r="C52" s="48"/>
      <c r="D52" s="65"/>
      <c r="E52" s="30"/>
      <c r="F52" s="49"/>
    </row>
    <row r="53" spans="1:6">
      <c r="A53" s="146" t="s">
        <v>1752</v>
      </c>
      <c r="B53" s="131"/>
      <c r="C53" s="48"/>
      <c r="D53" s="65"/>
      <c r="E53" s="30"/>
      <c r="F53" s="49"/>
    </row>
    <row r="54" spans="1:6">
      <c r="A54" s="146" t="s">
        <v>1753</v>
      </c>
      <c r="B54" s="131"/>
      <c r="C54" s="48"/>
      <c r="D54" s="65"/>
      <c r="E54" s="30"/>
      <c r="F54" s="49"/>
    </row>
    <row r="55" spans="1:6" ht="15.75" thickBot="1">
      <c r="A55" s="619" t="s">
        <v>1754</v>
      </c>
      <c r="B55" s="132"/>
      <c r="C55" s="133"/>
      <c r="D55" s="134"/>
      <c r="E55" s="41"/>
      <c r="F55" s="135"/>
    </row>
    <row r="56" spans="1:6">
      <c r="A56" s="17"/>
      <c r="B56" s="131"/>
      <c r="C56" s="30"/>
      <c r="D56" s="30"/>
      <c r="E56" s="30"/>
      <c r="F56" s="30"/>
    </row>
    <row r="57" spans="1:6">
      <c r="A57" s="17" t="s">
        <v>1720</v>
      </c>
      <c r="B57" s="131"/>
      <c r="C57" s="30"/>
      <c r="D57" s="30"/>
      <c r="E57" s="30"/>
      <c r="F57" s="30"/>
    </row>
    <row r="58" spans="1:6" ht="15.75" thickBot="1">
      <c r="A58" s="35" t="s">
        <v>3557</v>
      </c>
      <c r="B58" s="35"/>
      <c r="C58" s="35"/>
      <c r="D58" s="35"/>
      <c r="E58" s="35"/>
      <c r="F58" s="35"/>
    </row>
    <row r="59" spans="1:6">
      <c r="A59" s="43"/>
      <c r="B59" s="44" t="s">
        <v>1800</v>
      </c>
      <c r="C59" s="59" t="s">
        <v>1345</v>
      </c>
      <c r="D59" s="44"/>
      <c r="E59" s="46" t="s">
        <v>1722</v>
      </c>
      <c r="F59" s="47" t="s">
        <v>1723</v>
      </c>
    </row>
    <row r="60" spans="1:6">
      <c r="A60" s="34"/>
      <c r="B60" s="81" t="str">
        <f>'Data Sheet'!$C$25</f>
        <v>CENTRAL HUDSON GAS &amp; ELECTRIC CORPORATION</v>
      </c>
      <c r="C60" s="57" t="s">
        <v>5504</v>
      </c>
      <c r="D60" s="65"/>
      <c r="E60" s="30" t="s">
        <v>1725</v>
      </c>
      <c r="F60" s="49"/>
    </row>
    <row r="61" spans="1:6">
      <c r="A61" s="37"/>
      <c r="B61" s="111"/>
      <c r="C61" s="112" t="s">
        <v>1726</v>
      </c>
      <c r="D61" s="111"/>
      <c r="E61" s="664" t="str">
        <f>'Data Sheet'!$C$40</f>
        <v>4/18/2018</v>
      </c>
      <c r="F61" s="106" t="str">
        <f>'Data Sheet'!$C$38</f>
        <v>12/31/2017</v>
      </c>
    </row>
    <row r="62" spans="1:6">
      <c r="A62" s="31" t="s">
        <v>3558</v>
      </c>
      <c r="B62" s="32"/>
      <c r="C62" s="32"/>
      <c r="D62" s="32"/>
      <c r="E62" s="32"/>
      <c r="F62" s="56"/>
    </row>
    <row r="63" spans="1:6">
      <c r="A63" s="146" t="s">
        <v>1729</v>
      </c>
      <c r="B63" s="30" t="s">
        <v>3547</v>
      </c>
      <c r="C63" s="622" t="s">
        <v>2331</v>
      </c>
      <c r="D63" s="623" t="s">
        <v>3548</v>
      </c>
      <c r="E63" s="155" t="s">
        <v>3549</v>
      </c>
      <c r="F63" s="49"/>
    </row>
    <row r="64" spans="1:6">
      <c r="A64" s="146" t="s">
        <v>1732</v>
      </c>
      <c r="B64" s="155" t="s">
        <v>3550</v>
      </c>
      <c r="C64" s="622" t="s">
        <v>3551</v>
      </c>
      <c r="D64" s="623" t="s">
        <v>2328</v>
      </c>
      <c r="E64" s="155" t="s">
        <v>2328</v>
      </c>
      <c r="F64" s="167" t="s">
        <v>2330</v>
      </c>
    </row>
    <row r="65" spans="1:6">
      <c r="A65" s="54"/>
      <c r="B65" s="32" t="s">
        <v>3552</v>
      </c>
      <c r="C65" s="63" t="s">
        <v>3021</v>
      </c>
      <c r="D65" s="64" t="s">
        <v>3022</v>
      </c>
      <c r="E65" s="32" t="s">
        <v>3023</v>
      </c>
      <c r="F65" s="56" t="s">
        <v>2346</v>
      </c>
    </row>
    <row r="66" spans="1:6">
      <c r="A66" s="146" t="s">
        <v>1755</v>
      </c>
      <c r="B66" s="30"/>
      <c r="C66" s="48"/>
      <c r="D66" s="65"/>
      <c r="E66" s="30"/>
      <c r="F66" s="49"/>
    </row>
    <row r="67" spans="1:6">
      <c r="A67" s="146" t="s">
        <v>1756</v>
      </c>
      <c r="B67" s="30"/>
      <c r="C67" s="48"/>
      <c r="D67" s="65"/>
      <c r="E67" s="30"/>
      <c r="F67" s="49"/>
    </row>
    <row r="68" spans="1:6">
      <c r="A68" s="146" t="s">
        <v>589</v>
      </c>
      <c r="B68" s="30"/>
      <c r="C68" s="48"/>
      <c r="D68" s="65"/>
      <c r="E68" s="30"/>
      <c r="F68" s="49"/>
    </row>
    <row r="69" spans="1:6">
      <c r="A69" s="146" t="s">
        <v>590</v>
      </c>
      <c r="B69" s="30"/>
      <c r="C69" s="48"/>
      <c r="D69" s="65"/>
      <c r="E69" s="30"/>
      <c r="F69" s="49"/>
    </row>
    <row r="70" spans="1:6">
      <c r="A70" s="146" t="s">
        <v>591</v>
      </c>
      <c r="B70" s="30"/>
      <c r="C70" s="48"/>
      <c r="D70" s="65"/>
      <c r="E70" s="30"/>
      <c r="F70" s="49"/>
    </row>
    <row r="71" spans="1:6">
      <c r="A71" s="146" t="s">
        <v>592</v>
      </c>
      <c r="B71" s="30"/>
      <c r="C71" s="48"/>
      <c r="D71" s="65"/>
      <c r="E71" s="30"/>
      <c r="F71" s="49"/>
    </row>
    <row r="72" spans="1:6">
      <c r="A72" s="146" t="s">
        <v>593</v>
      </c>
      <c r="B72" s="30"/>
      <c r="C72" s="48"/>
      <c r="D72" s="65"/>
      <c r="E72" s="30"/>
      <c r="F72" s="49"/>
    </row>
    <row r="73" spans="1:6">
      <c r="A73" s="146" t="s">
        <v>594</v>
      </c>
      <c r="B73" s="30"/>
      <c r="C73" s="48"/>
      <c r="D73" s="65"/>
      <c r="E73" s="30"/>
      <c r="F73" s="49"/>
    </row>
    <row r="74" spans="1:6">
      <c r="A74" s="146" t="s">
        <v>595</v>
      </c>
      <c r="B74" s="30"/>
      <c r="C74" s="61"/>
      <c r="D74" s="62"/>
      <c r="E74" s="35"/>
      <c r="F74" s="53"/>
    </row>
    <row r="75" spans="1:6">
      <c r="A75" s="146" t="s">
        <v>2371</v>
      </c>
      <c r="B75" s="30"/>
      <c r="C75" s="48"/>
      <c r="D75" s="65"/>
      <c r="E75" s="30"/>
      <c r="F75" s="49"/>
    </row>
    <row r="76" spans="1:6">
      <c r="A76" s="146" t="s">
        <v>2372</v>
      </c>
      <c r="B76" s="30"/>
      <c r="C76" s="48"/>
      <c r="D76" s="65"/>
      <c r="E76" s="30"/>
      <c r="F76" s="49"/>
    </row>
    <row r="77" spans="1:6">
      <c r="A77" s="146" t="s">
        <v>2373</v>
      </c>
      <c r="B77" s="30"/>
      <c r="C77" s="48"/>
      <c r="D77" s="65"/>
      <c r="E77" s="30"/>
      <c r="F77" s="49"/>
    </row>
    <row r="78" spans="1:6">
      <c r="A78" s="146" t="s">
        <v>2374</v>
      </c>
      <c r="B78" s="30"/>
      <c r="C78" s="48"/>
      <c r="D78" s="65"/>
      <c r="E78" s="30"/>
      <c r="F78" s="49"/>
    </row>
    <row r="79" spans="1:6">
      <c r="A79" s="146" t="s">
        <v>2375</v>
      </c>
      <c r="B79" s="30"/>
      <c r="C79" s="48"/>
      <c r="D79" s="65"/>
      <c r="E79" s="30"/>
      <c r="F79" s="49"/>
    </row>
    <row r="80" spans="1:6">
      <c r="A80" s="146" t="s">
        <v>2376</v>
      </c>
      <c r="B80" s="30"/>
      <c r="C80" s="48"/>
      <c r="D80" s="65"/>
      <c r="E80" s="30"/>
      <c r="F80" s="49"/>
    </row>
    <row r="81" spans="1:6">
      <c r="A81" s="146" t="s">
        <v>2377</v>
      </c>
      <c r="B81" s="30"/>
      <c r="C81" s="48"/>
      <c r="D81" s="65"/>
      <c r="E81" s="30"/>
      <c r="F81" s="49"/>
    </row>
    <row r="82" spans="1:6">
      <c r="A82" s="146" t="s">
        <v>2378</v>
      </c>
      <c r="B82" s="30"/>
      <c r="C82" s="48"/>
      <c r="D82" s="65"/>
      <c r="E82" s="30"/>
      <c r="F82" s="49"/>
    </row>
    <row r="83" spans="1:6">
      <c r="A83" s="146" t="s">
        <v>2379</v>
      </c>
      <c r="B83" s="30"/>
      <c r="C83" s="48"/>
      <c r="D83" s="65"/>
      <c r="E83" s="30"/>
      <c r="F83" s="49"/>
    </row>
    <row r="84" spans="1:6">
      <c r="A84" s="146" t="s">
        <v>2380</v>
      </c>
      <c r="B84" s="30"/>
      <c r="C84" s="48"/>
      <c r="D84" s="65"/>
      <c r="E84" s="30"/>
      <c r="F84" s="49"/>
    </row>
    <row r="85" spans="1:6">
      <c r="A85" s="146" t="s">
        <v>2381</v>
      </c>
      <c r="B85" s="30"/>
      <c r="C85" s="48"/>
      <c r="D85" s="65"/>
      <c r="E85" s="30"/>
      <c r="F85" s="49"/>
    </row>
    <row r="86" spans="1:6">
      <c r="A86" s="146" t="s">
        <v>2382</v>
      </c>
      <c r="B86" s="30"/>
      <c r="C86" s="48"/>
      <c r="D86" s="65"/>
      <c r="E86" s="30"/>
      <c r="F86" s="49"/>
    </row>
    <row r="87" spans="1:6">
      <c r="A87" s="146" t="s">
        <v>2383</v>
      </c>
      <c r="B87" s="30"/>
      <c r="C87" s="48"/>
      <c r="D87" s="65"/>
      <c r="E87" s="30"/>
      <c r="F87" s="49"/>
    </row>
    <row r="88" spans="1:6">
      <c r="A88" s="146" t="s">
        <v>2384</v>
      </c>
      <c r="B88" s="30"/>
      <c r="C88" s="48"/>
      <c r="D88" s="65"/>
      <c r="E88" s="30"/>
      <c r="F88" s="49"/>
    </row>
    <row r="89" spans="1:6">
      <c r="A89" s="146" t="s">
        <v>2385</v>
      </c>
      <c r="B89" s="30"/>
      <c r="C89" s="48"/>
      <c r="D89" s="65"/>
      <c r="E89" s="30"/>
      <c r="F89" s="49"/>
    </row>
    <row r="90" spans="1:6">
      <c r="A90" s="146" t="s">
        <v>2386</v>
      </c>
      <c r="B90" s="30"/>
      <c r="C90" s="48"/>
      <c r="D90" s="65"/>
      <c r="E90" s="30"/>
      <c r="F90" s="49"/>
    </row>
    <row r="91" spans="1:6">
      <c r="A91" s="146" t="s">
        <v>2387</v>
      </c>
      <c r="B91" s="30"/>
      <c r="C91" s="48"/>
      <c r="D91" s="65"/>
      <c r="E91" s="30"/>
      <c r="F91" s="49"/>
    </row>
    <row r="92" spans="1:6">
      <c r="A92" s="146" t="s">
        <v>2388</v>
      </c>
      <c r="B92" s="30"/>
      <c r="C92" s="48"/>
      <c r="D92" s="65"/>
      <c r="E92" s="30"/>
      <c r="F92" s="49"/>
    </row>
    <row r="93" spans="1:6">
      <c r="A93" s="146" t="s">
        <v>2389</v>
      </c>
      <c r="B93" s="30"/>
      <c r="C93" s="48"/>
      <c r="D93" s="65"/>
      <c r="E93" s="30"/>
      <c r="F93" s="49"/>
    </row>
    <row r="94" spans="1:6">
      <c r="A94" s="146" t="s">
        <v>2390</v>
      </c>
      <c r="B94" s="30"/>
      <c r="C94" s="48"/>
      <c r="D94" s="65"/>
      <c r="E94" s="30"/>
      <c r="F94" s="49"/>
    </row>
    <row r="95" spans="1:6">
      <c r="A95" s="146" t="s">
        <v>2391</v>
      </c>
      <c r="B95" s="30"/>
      <c r="C95" s="48"/>
      <c r="D95" s="65"/>
      <c r="E95" s="30"/>
      <c r="F95" s="49"/>
    </row>
    <row r="96" spans="1:6">
      <c r="A96" s="146" t="s">
        <v>2392</v>
      </c>
      <c r="B96" s="30"/>
      <c r="C96" s="48"/>
      <c r="D96" s="65"/>
      <c r="E96" s="30"/>
      <c r="F96" s="49"/>
    </row>
    <row r="97" spans="1:6">
      <c r="A97" s="146" t="s">
        <v>2393</v>
      </c>
      <c r="B97" s="30"/>
      <c r="C97" s="48"/>
      <c r="D97" s="65"/>
      <c r="E97" s="30"/>
      <c r="F97" s="49"/>
    </row>
    <row r="98" spans="1:6">
      <c r="A98" s="146" t="s">
        <v>3559</v>
      </c>
      <c r="B98" s="30"/>
      <c r="C98" s="48"/>
      <c r="D98" s="65"/>
      <c r="E98" s="30"/>
      <c r="F98" s="49"/>
    </row>
    <row r="99" spans="1:6">
      <c r="A99" s="146" t="s">
        <v>3560</v>
      </c>
      <c r="B99" s="30"/>
      <c r="C99" s="48"/>
      <c r="D99" s="65"/>
      <c r="E99" s="30"/>
      <c r="F99" s="49"/>
    </row>
    <row r="100" spans="1:6">
      <c r="A100" s="147" t="s">
        <v>3561</v>
      </c>
      <c r="B100" s="38"/>
      <c r="C100" s="50"/>
      <c r="D100" s="111"/>
      <c r="E100" s="38"/>
      <c r="F100" s="129"/>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75" thickBot="1">
      <c r="A112" s="107"/>
      <c r="B112" s="108"/>
      <c r="C112" s="108"/>
      <c r="D112" s="108"/>
      <c r="E112" s="108"/>
      <c r="F112" s="109"/>
    </row>
    <row r="113" spans="1:6">
      <c r="A113" s="17"/>
      <c r="B113" s="17"/>
      <c r="C113" s="17"/>
      <c r="D113" s="17"/>
      <c r="E113" s="17"/>
      <c r="F113" s="17"/>
    </row>
    <row r="114" spans="1:6">
      <c r="A114" s="17" t="s">
        <v>3562</v>
      </c>
      <c r="B114" s="17"/>
      <c r="C114" s="17"/>
      <c r="D114" s="17"/>
      <c r="E114" s="17"/>
      <c r="F114" s="17"/>
    </row>
    <row r="115" spans="1:6">
      <c r="A115" s="69" t="s">
        <v>3563</v>
      </c>
      <c r="B115" s="69"/>
      <c r="C115" s="69"/>
      <c r="D115" s="69"/>
      <c r="E115" s="69"/>
      <c r="F115" s="69"/>
    </row>
    <row r="116" spans="1:6">
      <c r="A116" s="17"/>
      <c r="B116" s="17"/>
      <c r="C116" s="30"/>
      <c r="D116" s="30"/>
      <c r="E116" s="30"/>
      <c r="F116" s="30"/>
    </row>
    <row r="117" spans="1:6" ht="15.75">
      <c r="A117" s="1232" t="s">
        <v>2612</v>
      </c>
      <c r="B117" s="17"/>
      <c r="C117" s="30"/>
      <c r="D117" s="30"/>
      <c r="E117" s="30"/>
      <c r="F117" s="30"/>
    </row>
    <row r="118" spans="1:6">
      <c r="A118" s="17"/>
      <c r="B118" s="17"/>
      <c r="C118" s="30"/>
      <c r="D118" s="30"/>
      <c r="E118" s="30"/>
      <c r="F118" s="30"/>
    </row>
    <row r="119" spans="1:6">
      <c r="A119" s="30"/>
      <c r="B119" s="131"/>
      <c r="C119" s="30"/>
      <c r="D119" s="30"/>
      <c r="E119" s="30"/>
      <c r="F119" s="30"/>
    </row>
    <row r="120" spans="1:6" ht="15.75" thickBot="1">
      <c r="A120" s="30"/>
      <c r="B120" s="17" t="str">
        <f>'Data Sheet'!$C$25</f>
        <v>CENTRAL HUDSON GAS &amp; ELECTRIC CORPORATION</v>
      </c>
      <c r="C120" s="30"/>
      <c r="D120" s="30"/>
      <c r="E120" s="664" t="str">
        <f>'Data Sheet'!$C$40</f>
        <v>4/18/2018</v>
      </c>
      <c r="F120" s="9" t="str">
        <f>'Data Sheet'!$C$38</f>
        <v>12/31/2017</v>
      </c>
    </row>
    <row r="121" spans="1:6">
      <c r="A121" s="43"/>
      <c r="B121" s="46"/>
      <c r="C121" s="46"/>
      <c r="D121" s="46"/>
      <c r="E121" s="46"/>
      <c r="F121" s="60"/>
    </row>
    <row r="122" spans="1:6" ht="15.75">
      <c r="A122" s="137" t="s">
        <v>3060</v>
      </c>
      <c r="B122" s="136"/>
      <c r="C122" s="136"/>
      <c r="D122" s="136"/>
      <c r="E122" s="136"/>
      <c r="F122" s="138"/>
    </row>
    <row r="123" spans="1:6" ht="15.75">
      <c r="A123" s="137" t="s">
        <v>1085</v>
      </c>
      <c r="B123" s="136"/>
      <c r="C123" s="136"/>
      <c r="D123" s="136"/>
      <c r="E123" s="136"/>
      <c r="F123" s="138"/>
    </row>
    <row r="124" spans="1:6">
      <c r="A124" s="31"/>
      <c r="B124" s="32"/>
      <c r="C124" s="32"/>
      <c r="D124" s="32"/>
      <c r="E124" s="32"/>
      <c r="F124" s="33"/>
    </row>
    <row r="125" spans="1:6">
      <c r="A125" s="34"/>
      <c r="B125" s="30"/>
      <c r="C125" s="30"/>
      <c r="D125" s="30"/>
      <c r="E125" s="30"/>
      <c r="F125" s="39"/>
    </row>
    <row r="126" spans="1:6">
      <c r="A126" s="34"/>
      <c r="B126" s="831" t="s">
        <v>5783</v>
      </c>
      <c r="C126" s="30"/>
      <c r="D126" s="30"/>
      <c r="E126" s="30"/>
      <c r="F126" s="39"/>
    </row>
    <row r="127" spans="1:6">
      <c r="A127" s="34"/>
      <c r="B127" s="831" t="s">
        <v>5784</v>
      </c>
      <c r="C127" s="35"/>
      <c r="D127" s="35"/>
      <c r="E127" s="35"/>
      <c r="F127" s="36"/>
    </row>
    <row r="128" spans="1:6">
      <c r="A128" s="34"/>
      <c r="B128" s="831" t="s">
        <v>5785</v>
      </c>
      <c r="C128" s="30"/>
      <c r="D128" s="30"/>
      <c r="E128" s="30"/>
      <c r="F128" s="39"/>
    </row>
    <row r="129" spans="1:6">
      <c r="A129" s="34"/>
      <c r="B129" s="821"/>
      <c r="C129" s="30"/>
      <c r="D129" s="30"/>
      <c r="E129" s="30"/>
      <c r="F129" s="39"/>
    </row>
    <row r="130" spans="1:6">
      <c r="A130" s="34"/>
      <c r="B130" s="831" t="s">
        <v>5786</v>
      </c>
      <c r="C130" s="30"/>
      <c r="D130" s="30"/>
      <c r="E130" s="30"/>
      <c r="F130" s="39"/>
    </row>
    <row r="131" spans="1:6">
      <c r="A131" s="34"/>
      <c r="B131" s="831" t="s">
        <v>5787</v>
      </c>
      <c r="C131" s="30"/>
      <c r="D131" s="30"/>
      <c r="E131" s="30"/>
      <c r="F131" s="39"/>
    </row>
    <row r="132" spans="1:6">
      <c r="A132" s="34"/>
      <c r="B132" s="831" t="s">
        <v>5788</v>
      </c>
      <c r="C132" s="30"/>
      <c r="D132" s="30"/>
      <c r="E132" s="30"/>
      <c r="F132" s="39"/>
    </row>
    <row r="133" spans="1:6">
      <c r="A133" s="34"/>
      <c r="B133" s="831" t="s">
        <v>5789</v>
      </c>
      <c r="C133" s="30"/>
      <c r="D133" s="30"/>
      <c r="E133" s="30"/>
      <c r="F133" s="39"/>
    </row>
    <row r="134" spans="1:6">
      <c r="A134" s="34"/>
      <c r="B134" s="831" t="s">
        <v>5790</v>
      </c>
      <c r="C134" s="30"/>
      <c r="D134" s="30"/>
      <c r="E134" s="30"/>
      <c r="F134" s="39"/>
    </row>
    <row r="135" spans="1:6">
      <c r="A135" s="34"/>
      <c r="B135" s="831" t="s">
        <v>5791</v>
      </c>
      <c r="C135" s="30"/>
      <c r="D135" s="30"/>
      <c r="E135" s="30"/>
      <c r="F135" s="39"/>
    </row>
    <row r="136" spans="1:6">
      <c r="A136" s="34"/>
      <c r="B136" s="831" t="s">
        <v>5792</v>
      </c>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75" thickBot="1">
      <c r="A172" s="107"/>
      <c r="B172" s="108"/>
      <c r="C172" s="108"/>
      <c r="D172" s="108"/>
      <c r="E172" s="108"/>
      <c r="F172" s="109"/>
    </row>
    <row r="173" spans="1:6">
      <c r="A173" s="17"/>
      <c r="B173" s="17"/>
      <c r="C173" s="17"/>
      <c r="D173" s="17"/>
      <c r="E173" s="17"/>
      <c r="F173" s="17"/>
    </row>
    <row r="174" spans="1:6">
      <c r="A174" s="17" t="s">
        <v>1717</v>
      </c>
      <c r="B174" s="17"/>
      <c r="C174" s="17"/>
      <c r="D174" s="17"/>
      <c r="E174" s="17"/>
      <c r="F174" s="17"/>
    </row>
    <row r="175" spans="1:6">
      <c r="A175" s="69" t="s">
        <v>1086</v>
      </c>
      <c r="B175" s="69"/>
      <c r="C175" s="69"/>
      <c r="D175" s="69"/>
      <c r="E175" s="69"/>
      <c r="F175" s="69"/>
    </row>
  </sheetData>
  <customSheetViews>
    <customSheetView guid="{8BA73436-2F9B-4210-BD10-5C9B0EE18A6F}"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
      <headerFooter alignWithMargins="0"/>
    </customSheetView>
    <customSheetView guid="{7923C648-7509-4E75-B568-BE9D1A032E56}"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2"/>
      <headerFooter alignWithMargins="0"/>
    </customSheetView>
    <customSheetView guid="{393B765C-BB60-4CEF-9B1B-1517D80E77BC}"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3"/>
      <headerFooter alignWithMargins="0"/>
    </customSheetView>
    <customSheetView guid="{63051384-6030-4837-BDE8-8D47319E9310}"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4"/>
      <headerFooter alignWithMargins="0"/>
    </customSheetView>
    <customSheetView guid="{4E7170B9-0E13-4551-BA0F-F43020F5D14F}"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5"/>
      <headerFooter alignWithMargins="0"/>
    </customSheetView>
    <customSheetView guid="{438078D9-73AC-4065-AD12-33C545097290}" colorId="22"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6"/>
      <headerFooter alignWithMargins="0"/>
    </customSheetView>
    <customSheetView guid="{5CF51FF9-A1DC-465C-8702-577480B671DB}" colorId="22"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7"/>
      <headerFooter alignWithMargins="0"/>
    </customSheetView>
    <customSheetView guid="{B94A4E40-0E04-4C7F-92F0-F173BDD19C5E}" colorId="22"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8"/>
      <headerFooter alignWithMargins="0"/>
    </customSheetView>
    <customSheetView guid="{8C259C24-A4E4-4974-8C90-A0F5B4CE3394}"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9"/>
      <headerFooter alignWithMargins="0"/>
    </customSheetView>
    <customSheetView guid="{FA103E5D-8B2E-472D-A37D-606A91A24206}" colorId="22"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0"/>
      <headerFooter alignWithMargins="0"/>
    </customSheetView>
    <customSheetView guid="{FD677025-12D2-4A8C-898E-C8C7B61A1761}"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1"/>
      <headerFooter alignWithMargins="0"/>
    </customSheetView>
    <customSheetView guid="{8A94D2EC-B2C5-4234-9443-0DC03802E12D}"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2"/>
      <headerFooter alignWithMargins="0"/>
    </customSheetView>
    <customSheetView guid="{C7AF6775-1D27-4B5E-A593-2A35D0B4D89B}" colorId="22"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3"/>
      <headerFooter alignWithMargins="0"/>
    </customSheetView>
    <customSheetView guid="{96E61F17-B7D0-43DF-A042-AB82DEADF71D}"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4"/>
      <headerFooter alignWithMargins="0"/>
    </customSheetView>
    <customSheetView guid="{0F6F7749-E5E2-402C-A332-F358E9F52431}"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5"/>
      <headerFooter alignWithMargins="0"/>
    </customSheetView>
    <customSheetView guid="{665C0630-746D-4A38-99D5-558A3A80C435}"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6"/>
      <headerFooter alignWithMargins="0"/>
    </customSheetView>
    <customSheetView guid="{7BB49942-3332-4916-8C9A-7E0718D9BD15}"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7"/>
      <headerFooter alignWithMargins="0"/>
    </customSheetView>
    <customSheetView guid="{84131046-9492-4BD4-95BF-1101D54B6750}"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8"/>
      <headerFooter alignWithMargins="0"/>
    </customSheetView>
    <customSheetView guid="{CDDD69AD-D96A-45A7-95A3-6DE883419332}"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19"/>
      <headerFooter alignWithMargins="0"/>
    </customSheetView>
    <customSheetView guid="{4AA2BC72-2A29-463C-9964-91A7BC9A705D}" colorId="22" showPageBreaks="1" printArea="1" topLeftCell="A43">
      <selection activeCell="E60" sqref="E60"/>
      <rowBreaks count="1" manualBreakCount="1">
        <brk id="58" max="16383" man="1"/>
      </rowBreaks>
      <pageMargins left="0.5" right="0.5" top="0" bottom="0" header="0.25" footer="0.25"/>
      <printOptions horizontalCentered="1" verticalCentered="1"/>
      <pageSetup scale="74" fitToHeight="3" orientation="portrait" horizontalDpi="300" verticalDpi="300" r:id="rId20"/>
      <headerFooter alignWithMargins="0"/>
    </customSheetView>
  </customSheetViews>
  <printOptions horizontalCentered="1" verticalCentered="1"/>
  <pageMargins left="0.5" right="0.5" top="0" bottom="0" header="0.25" footer="0.25"/>
  <pageSetup scale="69" fitToHeight="3" orientation="portrait" horizontalDpi="300" verticalDpi="300" r:id="rId21"/>
  <headerFooter alignWithMargins="0"/>
  <rowBreaks count="2" manualBreakCount="2">
    <brk id="58" max="16383" man="1"/>
    <brk id="119"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08"/>
  <sheetViews>
    <sheetView defaultGridColor="0" colorId="22" zoomScaleNormal="100" zoomScaleSheetLayoutView="50" workbookViewId="0">
      <selection activeCell="E5" sqref="E5:H7"/>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15.6640625" customWidth="1"/>
  </cols>
  <sheetData>
    <row r="1" spans="1:8">
      <c r="A1" s="43"/>
      <c r="B1" s="44" t="s">
        <v>1800</v>
      </c>
      <c r="C1" s="59" t="s">
        <v>1345</v>
      </c>
      <c r="D1" s="46"/>
      <c r="E1" s="46"/>
      <c r="F1" s="44"/>
      <c r="G1" s="852" t="s">
        <v>1722</v>
      </c>
      <c r="H1" s="60" t="s">
        <v>1803</v>
      </c>
    </row>
    <row r="2" spans="1:8">
      <c r="A2" s="34"/>
      <c r="B2" s="81" t="str">
        <f>'Data Sheet'!$C$25</f>
        <v>CENTRAL HUDSON GAS &amp; ELECTRIC CORPORATION</v>
      </c>
      <c r="C2" s="166" t="s">
        <v>1346</v>
      </c>
      <c r="D2" s="30" t="s">
        <v>5344</v>
      </c>
      <c r="E2" s="17"/>
      <c r="F2" s="65" t="s">
        <v>1348</v>
      </c>
      <c r="G2" s="854" t="s">
        <v>1725</v>
      </c>
      <c r="H2" s="39"/>
    </row>
    <row r="3" spans="1:8" ht="15" customHeight="1">
      <c r="A3" s="37"/>
      <c r="B3" s="38"/>
      <c r="C3" s="151" t="s">
        <v>1349</v>
      </c>
      <c r="D3" s="38" t="s">
        <v>1347</v>
      </c>
      <c r="E3" s="77"/>
      <c r="F3" s="111" t="s">
        <v>1350</v>
      </c>
      <c r="G3" s="674" t="str">
        <f>'Data Sheet'!$C$40</f>
        <v>4/18/2018</v>
      </c>
      <c r="H3" s="1242" t="str">
        <f>'Data Sheet'!$C$38</f>
        <v>12/31/2017</v>
      </c>
    </row>
    <row r="4" spans="1:8" ht="15" customHeight="1">
      <c r="A4" s="31" t="s">
        <v>1087</v>
      </c>
      <c r="B4" s="32"/>
      <c r="C4" s="32"/>
      <c r="D4" s="32"/>
      <c r="E4" s="32"/>
      <c r="F4" s="32"/>
      <c r="G4" s="32"/>
      <c r="H4" s="33"/>
    </row>
    <row r="5" spans="1:8">
      <c r="A5" s="34"/>
      <c r="B5" s="3446" t="s">
        <v>2952</v>
      </c>
      <c r="C5" s="3447"/>
      <c r="D5" s="116" t="s">
        <v>1088</v>
      </c>
      <c r="E5" s="3448" t="s">
        <v>2953</v>
      </c>
      <c r="F5" s="3448"/>
      <c r="G5" s="3448"/>
      <c r="H5" s="3449"/>
    </row>
    <row r="6" spans="1:8">
      <c r="A6" s="34"/>
      <c r="B6" s="3437"/>
      <c r="C6" s="3437"/>
      <c r="D6" s="116"/>
      <c r="E6" s="3450"/>
      <c r="F6" s="3450"/>
      <c r="G6" s="3450"/>
      <c r="H6" s="3439"/>
    </row>
    <row r="7" spans="1:8">
      <c r="A7" s="34"/>
      <c r="B7" s="3437"/>
      <c r="C7" s="3437"/>
      <c r="D7" s="116"/>
      <c r="E7" s="3450"/>
      <c r="F7" s="3450"/>
      <c r="G7" s="3450"/>
      <c r="H7" s="3439"/>
    </row>
    <row r="8" spans="1:8">
      <c r="A8" s="34"/>
      <c r="B8" s="3437"/>
      <c r="C8" s="3437"/>
      <c r="D8" s="116"/>
      <c r="E8" s="3451" t="s">
        <v>2954</v>
      </c>
      <c r="F8" s="3451"/>
      <c r="G8" s="3451"/>
      <c r="H8" s="3452"/>
    </row>
    <row r="9" spans="1:8">
      <c r="A9" s="34"/>
      <c r="B9" s="3437"/>
      <c r="C9" s="3437"/>
      <c r="D9" s="116"/>
      <c r="E9" s="3451"/>
      <c r="F9" s="3451"/>
      <c r="G9" s="3451"/>
      <c r="H9" s="3452"/>
    </row>
    <row r="10" spans="1:8">
      <c r="A10" s="34"/>
      <c r="B10" s="3437"/>
      <c r="C10" s="3437"/>
      <c r="D10" s="116"/>
      <c r="E10" s="3451"/>
      <c r="F10" s="3451"/>
      <c r="G10" s="3451"/>
      <c r="H10" s="3452"/>
    </row>
    <row r="11" spans="1:8">
      <c r="A11" s="34"/>
      <c r="B11" s="1088"/>
      <c r="C11" s="1088"/>
      <c r="D11" s="116"/>
      <c r="E11" s="3451"/>
      <c r="F11" s="3451"/>
      <c r="G11" s="3451"/>
      <c r="H11" s="3452"/>
    </row>
    <row r="12" spans="1:8">
      <c r="A12" s="34"/>
      <c r="B12" s="3438" t="s">
        <v>2955</v>
      </c>
      <c r="C12" s="3423"/>
      <c r="D12" s="116"/>
      <c r="E12" s="3451"/>
      <c r="F12" s="3451"/>
      <c r="G12" s="3451"/>
      <c r="H12" s="3452"/>
    </row>
    <row r="13" spans="1:8">
      <c r="A13" s="34"/>
      <c r="B13" s="3423"/>
      <c r="C13" s="3423"/>
      <c r="D13" s="116"/>
      <c r="E13" s="1118"/>
      <c r="F13" s="1119"/>
      <c r="G13" s="1119"/>
      <c r="H13" s="1120"/>
    </row>
    <row r="14" spans="1:8" ht="21" customHeight="1">
      <c r="A14" s="34"/>
      <c r="B14" s="3423"/>
      <c r="C14" s="3423"/>
      <c r="D14" s="116"/>
      <c r="E14" s="3453" t="s">
        <v>2956</v>
      </c>
      <c r="F14" s="3454"/>
      <c r="G14" s="3454"/>
      <c r="H14" s="3455"/>
    </row>
    <row r="15" spans="1:8">
      <c r="A15" s="34"/>
      <c r="B15" s="1122"/>
      <c r="C15" s="1122"/>
      <c r="D15" s="116"/>
      <c r="E15" s="3454"/>
      <c r="F15" s="3454"/>
      <c r="G15" s="3454"/>
      <c r="H15" s="3455"/>
    </row>
    <row r="16" spans="1:8">
      <c r="A16" s="34"/>
      <c r="B16" s="3436" t="s">
        <v>3224</v>
      </c>
      <c r="C16" s="3437"/>
      <c r="D16" s="116"/>
      <c r="E16" s="1121"/>
      <c r="F16" s="1121"/>
      <c r="G16" s="1121"/>
      <c r="H16" s="1120"/>
    </row>
    <row r="17" spans="1:8">
      <c r="A17" s="34"/>
      <c r="B17" s="3437"/>
      <c r="C17" s="3437"/>
      <c r="D17" s="116"/>
      <c r="E17" s="1119"/>
      <c r="F17" s="1119"/>
      <c r="G17" s="1119"/>
      <c r="H17" s="1120"/>
    </row>
    <row r="18" spans="1:8">
      <c r="A18" s="34"/>
      <c r="B18" s="3437"/>
      <c r="C18" s="3437"/>
      <c r="D18" s="116"/>
      <c r="E18" s="3438" t="s">
        <v>2957</v>
      </c>
      <c r="F18" s="3438"/>
      <c r="G18" s="3438"/>
      <c r="H18" s="3439"/>
    </row>
    <row r="19" spans="1:8">
      <c r="A19" s="34"/>
      <c r="B19" s="3437"/>
      <c r="C19" s="3437"/>
      <c r="D19" s="116"/>
      <c r="E19" s="3438"/>
      <c r="F19" s="3438"/>
      <c r="G19" s="3438"/>
      <c r="H19" s="3439"/>
    </row>
    <row r="20" spans="1:8">
      <c r="A20" s="34"/>
      <c r="B20" s="116"/>
      <c r="C20" s="116"/>
      <c r="D20" s="116"/>
      <c r="E20" s="1119"/>
      <c r="F20" s="1119"/>
      <c r="G20" s="1119"/>
      <c r="H20" s="1120"/>
    </row>
    <row r="21" spans="1:8">
      <c r="A21" s="34"/>
      <c r="B21" s="3436" t="s">
        <v>2958</v>
      </c>
      <c r="C21" s="3437"/>
      <c r="D21" s="116"/>
      <c r="E21" s="3438" t="s">
        <v>2959</v>
      </c>
      <c r="F21" s="3438"/>
      <c r="G21" s="3438"/>
      <c r="H21" s="3439"/>
    </row>
    <row r="22" spans="1:8">
      <c r="A22" s="34"/>
      <c r="B22" s="3437"/>
      <c r="C22" s="3437"/>
      <c r="D22" s="116"/>
      <c r="E22" s="3438"/>
      <c r="F22" s="3438"/>
      <c r="G22" s="3438"/>
      <c r="H22" s="3439"/>
    </row>
    <row r="23" spans="1:8">
      <c r="A23" s="34"/>
      <c r="B23" s="3437"/>
      <c r="C23" s="3437"/>
      <c r="D23" s="116"/>
      <c r="E23" s="3438"/>
      <c r="F23" s="3438"/>
      <c r="G23" s="3438"/>
      <c r="H23" s="3439"/>
    </row>
    <row r="24" spans="1:8">
      <c r="A24" s="34"/>
      <c r="B24" s="3437"/>
      <c r="C24" s="3437"/>
      <c r="D24" s="116"/>
      <c r="H24" s="1120"/>
    </row>
    <row r="25" spans="1:8">
      <c r="A25" s="34"/>
      <c r="B25" s="1085"/>
      <c r="C25" s="1085"/>
      <c r="D25" s="116"/>
      <c r="E25" s="3436" t="s">
        <v>1809</v>
      </c>
      <c r="F25" s="3436"/>
      <c r="G25" s="3436"/>
      <c r="H25" s="3440"/>
    </row>
    <row r="26" spans="1:8">
      <c r="A26" s="34"/>
      <c r="B26" s="3436" t="s">
        <v>1810</v>
      </c>
      <c r="C26" s="3436"/>
      <c r="D26" s="116"/>
      <c r="E26" s="3436"/>
      <c r="F26" s="3436"/>
      <c r="G26" s="3436"/>
      <c r="H26" s="3440"/>
    </row>
    <row r="27" spans="1:8">
      <c r="A27" s="34"/>
      <c r="B27" s="3436"/>
      <c r="C27" s="3436"/>
      <c r="D27" s="116"/>
      <c r="E27" s="3436"/>
      <c r="F27" s="3436"/>
      <c r="G27" s="3436"/>
      <c r="H27" s="3440"/>
    </row>
    <row r="28" spans="1:8">
      <c r="A28" s="34"/>
      <c r="B28" s="3436"/>
      <c r="C28" s="3436"/>
      <c r="D28" s="116"/>
      <c r="E28" s="3436"/>
      <c r="F28" s="3436"/>
      <c r="G28" s="3436"/>
      <c r="H28" s="3440"/>
    </row>
    <row r="29" spans="1:8">
      <c r="A29" s="34"/>
      <c r="B29" s="3436"/>
      <c r="C29" s="3436"/>
      <c r="D29" s="116"/>
      <c r="E29" s="3436"/>
      <c r="F29" s="3436"/>
      <c r="G29" s="3436"/>
      <c r="H29" s="3440"/>
    </row>
    <row r="30" spans="1:8">
      <c r="A30" s="34"/>
      <c r="B30" s="1088"/>
      <c r="C30" s="1088"/>
      <c r="D30" s="116"/>
      <c r="F30" s="808"/>
      <c r="G30" s="808"/>
      <c r="H30" s="838"/>
    </row>
    <row r="31" spans="1:8">
      <c r="A31" s="34"/>
      <c r="B31" s="3436" t="s">
        <v>1811</v>
      </c>
      <c r="C31" s="3417"/>
      <c r="D31" s="116"/>
      <c r="E31" s="115" t="s">
        <v>1812</v>
      </c>
      <c r="F31" s="808"/>
      <c r="G31" s="808"/>
      <c r="H31" s="838"/>
    </row>
    <row r="32" spans="1:8">
      <c r="A32" s="34"/>
      <c r="B32" s="3417"/>
      <c r="C32" s="3417"/>
      <c r="D32" s="116"/>
      <c r="E32" s="1123"/>
      <c r="F32" s="1119"/>
      <c r="G32" s="1119"/>
      <c r="H32" s="1120"/>
    </row>
    <row r="33" spans="1:8">
      <c r="A33" s="34"/>
      <c r="B33" s="3417"/>
      <c r="C33" s="3417"/>
      <c r="D33" s="116"/>
      <c r="E33" s="3441" t="s">
        <v>1813</v>
      </c>
      <c r="F33" s="3442"/>
      <c r="G33" s="3442"/>
      <c r="H33" s="3443"/>
    </row>
    <row r="34" spans="1:8">
      <c r="A34" s="34"/>
      <c r="B34" s="3417"/>
      <c r="C34" s="3417"/>
      <c r="D34" s="116"/>
      <c r="E34" s="3442"/>
      <c r="F34" s="3442"/>
      <c r="G34" s="3442"/>
      <c r="H34" s="3443"/>
    </row>
    <row r="35" spans="1:8">
      <c r="A35" s="34"/>
      <c r="B35" s="3417"/>
      <c r="C35" s="3417"/>
      <c r="D35" s="116"/>
      <c r="E35" s="3442"/>
      <c r="F35" s="3442"/>
      <c r="G35" s="3442"/>
      <c r="H35" s="3443"/>
    </row>
    <row r="36" spans="1:8">
      <c r="A36" s="34"/>
      <c r="B36" s="3417"/>
      <c r="C36" s="3417"/>
      <c r="D36" s="116"/>
      <c r="E36" s="3442"/>
      <c r="F36" s="3442"/>
      <c r="G36" s="3442"/>
      <c r="H36" s="3443"/>
    </row>
    <row r="37" spans="1:8">
      <c r="A37" s="37"/>
      <c r="B37" s="3429"/>
      <c r="C37" s="3429"/>
      <c r="D37" s="121"/>
      <c r="E37" s="3444"/>
      <c r="F37" s="3444"/>
      <c r="G37" s="3444"/>
      <c r="H37" s="3445"/>
    </row>
    <row r="38" spans="1:8">
      <c r="A38" s="34"/>
      <c r="B38" s="35"/>
      <c r="C38" s="35"/>
      <c r="D38" s="35"/>
      <c r="E38" s="35"/>
      <c r="F38" s="30"/>
      <c r="G38" s="139"/>
      <c r="H38" s="140"/>
    </row>
    <row r="39" spans="1:8">
      <c r="A39" s="34"/>
      <c r="B39" s="35"/>
      <c r="C39" s="35"/>
      <c r="D39" s="35"/>
      <c r="E39" s="35"/>
      <c r="F39" s="30"/>
      <c r="G39" s="139"/>
      <c r="H39" s="140"/>
    </row>
    <row r="40" spans="1:8">
      <c r="A40" s="34"/>
      <c r="B40" s="35"/>
      <c r="C40" s="35"/>
      <c r="D40" s="35"/>
      <c r="E40" s="35"/>
      <c r="F40" s="30"/>
      <c r="G40" s="139"/>
      <c r="H40" s="140"/>
    </row>
    <row r="41" spans="1:8">
      <c r="A41" s="34"/>
      <c r="B41" s="35"/>
      <c r="C41" s="35"/>
      <c r="D41" s="35"/>
      <c r="E41" s="35"/>
      <c r="F41" s="30"/>
      <c r="G41" s="139"/>
      <c r="H41" s="140"/>
    </row>
    <row r="42" spans="1:8">
      <c r="A42" s="34"/>
      <c r="B42" s="35"/>
      <c r="C42" s="35"/>
      <c r="D42" s="35"/>
      <c r="E42" s="35"/>
      <c r="F42" s="30"/>
      <c r="G42" s="139"/>
      <c r="H42" s="140"/>
    </row>
    <row r="43" spans="1:8">
      <c r="A43" s="34"/>
      <c r="B43" s="35"/>
      <c r="C43" s="35"/>
      <c r="D43" s="35"/>
      <c r="E43" s="35"/>
      <c r="F43" s="30"/>
      <c r="G43" s="139"/>
      <c r="H43" s="140"/>
    </row>
    <row r="44" spans="1:8">
      <c r="A44" s="34"/>
      <c r="B44" s="30"/>
      <c r="C44" s="35"/>
      <c r="D44" s="35"/>
      <c r="E44" s="35"/>
      <c r="F44" s="30"/>
      <c r="G44" s="139"/>
      <c r="H44" s="140"/>
    </row>
    <row r="45" spans="1:8">
      <c r="A45" s="34"/>
      <c r="B45" s="30"/>
      <c r="C45" s="35"/>
      <c r="D45" s="35"/>
      <c r="E45" s="35"/>
      <c r="F45" s="30"/>
      <c r="G45" s="139"/>
      <c r="H45" s="140"/>
    </row>
    <row r="46" spans="1:8">
      <c r="A46" s="34"/>
      <c r="B46" s="30"/>
      <c r="C46" s="35"/>
      <c r="D46" s="35"/>
      <c r="E46" s="35"/>
      <c r="F46" s="30"/>
      <c r="G46" s="139"/>
      <c r="H46" s="140"/>
    </row>
    <row r="47" spans="1:8">
      <c r="A47" s="34"/>
      <c r="B47" s="30"/>
      <c r="C47" s="35"/>
      <c r="D47" s="35"/>
      <c r="E47" s="35"/>
      <c r="F47" s="30"/>
      <c r="G47" s="139"/>
      <c r="H47" s="140"/>
    </row>
    <row r="48" spans="1:8">
      <c r="A48" s="34"/>
      <c r="B48" s="30"/>
      <c r="C48" s="35"/>
      <c r="D48" s="35"/>
      <c r="E48" s="35"/>
      <c r="F48" s="30"/>
      <c r="G48" s="139"/>
      <c r="H48" s="140"/>
    </row>
    <row r="49" spans="1:8">
      <c r="A49" s="34"/>
      <c r="B49" s="30"/>
      <c r="C49" s="35"/>
      <c r="D49" s="35"/>
      <c r="E49" s="35"/>
      <c r="F49" s="30"/>
      <c r="G49" s="139"/>
      <c r="H49" s="140"/>
    </row>
    <row r="50" spans="1:8" ht="15.75" thickBot="1">
      <c r="A50" s="40"/>
      <c r="B50" s="41"/>
      <c r="C50" s="42"/>
      <c r="D50" s="42"/>
      <c r="E50" s="42"/>
      <c r="F50" s="41"/>
      <c r="G50" s="141"/>
      <c r="H50" s="142"/>
    </row>
    <row r="51" spans="1:8">
      <c r="A51" s="30" t="s">
        <v>1089</v>
      </c>
      <c r="B51" s="30"/>
      <c r="C51" s="35"/>
      <c r="D51" s="35"/>
      <c r="E51" s="35"/>
      <c r="F51" s="30"/>
      <c r="G51" s="139"/>
      <c r="H51" s="139"/>
    </row>
    <row r="52" spans="1:8" ht="15.75" thickBot="1">
      <c r="A52" s="35" t="s">
        <v>1090</v>
      </c>
      <c r="B52" s="35"/>
      <c r="C52" s="35"/>
      <c r="D52" s="69"/>
      <c r="E52" s="35"/>
      <c r="F52" s="143"/>
      <c r="G52" s="69"/>
      <c r="H52" s="143"/>
    </row>
    <row r="53" spans="1:8">
      <c r="A53" s="29"/>
      <c r="B53" s="44" t="s">
        <v>1800</v>
      </c>
      <c r="C53" s="59" t="s">
        <v>1345</v>
      </c>
      <c r="D53" s="46"/>
      <c r="E53" s="46"/>
      <c r="F53" s="44"/>
      <c r="G53" s="44" t="s">
        <v>1722</v>
      </c>
      <c r="H53" s="60" t="s">
        <v>1723</v>
      </c>
    </row>
    <row r="54" spans="1:8">
      <c r="A54" s="72"/>
      <c r="B54" s="81" t="str">
        <f>'Data Sheet'!$C$25</f>
        <v>CENTRAL HUDSON GAS &amp; ELECTRIC CORPORATION</v>
      </c>
      <c r="C54" s="166" t="s">
        <v>1346</v>
      </c>
      <c r="D54" s="30" t="s">
        <v>5344</v>
      </c>
      <c r="E54" s="17"/>
      <c r="F54" s="65" t="s">
        <v>1348</v>
      </c>
      <c r="G54" s="65" t="s">
        <v>1725</v>
      </c>
      <c r="H54" s="39"/>
    </row>
    <row r="55" spans="1:8">
      <c r="A55" s="74"/>
      <c r="B55" s="38"/>
      <c r="C55" s="151" t="s">
        <v>1349</v>
      </c>
      <c r="D55" s="38" t="s">
        <v>1347</v>
      </c>
      <c r="E55" s="32"/>
      <c r="F55" s="111" t="s">
        <v>1350</v>
      </c>
      <c r="G55" s="674" t="str">
        <f>'Data Sheet'!$C$40</f>
        <v>4/18/2018</v>
      </c>
      <c r="H55" s="1242" t="str">
        <f>'Data Sheet'!$C$38</f>
        <v>12/31/2017</v>
      </c>
    </row>
    <row r="56" spans="1:8">
      <c r="A56" s="144" t="s">
        <v>1830</v>
      </c>
      <c r="B56" s="32"/>
      <c r="C56" s="32"/>
      <c r="D56" s="32"/>
      <c r="E56" s="32"/>
      <c r="F56" s="32"/>
      <c r="G56" s="32"/>
      <c r="H56" s="33"/>
    </row>
    <row r="57" spans="1:8">
      <c r="A57" s="72"/>
      <c r="B57" s="69"/>
      <c r="C57" s="69"/>
      <c r="D57" s="69"/>
      <c r="E57" s="69"/>
      <c r="F57" s="69"/>
      <c r="G57" s="69"/>
      <c r="H57" s="70"/>
    </row>
    <row r="58" spans="1:8">
      <c r="A58" s="72"/>
      <c r="B58" s="3382" t="s">
        <v>5827</v>
      </c>
      <c r="C58" s="69"/>
      <c r="D58" s="69"/>
      <c r="E58" s="69"/>
      <c r="F58" s="69"/>
      <c r="G58" s="69"/>
      <c r="H58" s="70"/>
    </row>
    <row r="59" spans="1:8">
      <c r="A59" s="72"/>
      <c r="B59" s="3382"/>
      <c r="C59" s="69"/>
      <c r="D59" s="69"/>
      <c r="E59" s="69"/>
      <c r="F59" s="69"/>
      <c r="G59" s="69"/>
      <c r="H59" s="70"/>
    </row>
    <row r="60" spans="1:8">
      <c r="A60" s="72"/>
      <c r="B60" s="3382" t="s">
        <v>5814</v>
      </c>
      <c r="C60" s="69"/>
      <c r="D60" s="69"/>
      <c r="E60" s="69"/>
      <c r="F60" s="69"/>
      <c r="G60" s="69"/>
      <c r="H60" s="70"/>
    </row>
    <row r="61" spans="1:8">
      <c r="A61" s="72"/>
      <c r="B61" s="3382"/>
      <c r="C61" s="69"/>
      <c r="D61" s="69"/>
      <c r="E61" s="69"/>
      <c r="F61" s="69"/>
      <c r="G61" s="69"/>
      <c r="H61" s="70"/>
    </row>
    <row r="62" spans="1:8">
      <c r="A62" s="72"/>
      <c r="B62" s="3382" t="s">
        <v>5815</v>
      </c>
      <c r="C62" s="69"/>
      <c r="D62" s="69"/>
      <c r="E62" s="69"/>
      <c r="F62" s="69"/>
      <c r="G62" s="69"/>
      <c r="H62" s="70"/>
    </row>
    <row r="63" spans="1:8">
      <c r="A63" s="72"/>
      <c r="B63" s="3382"/>
      <c r="C63" s="69"/>
      <c r="D63" s="69"/>
      <c r="E63" s="69"/>
      <c r="F63" s="69"/>
      <c r="G63" s="69"/>
      <c r="H63" s="70"/>
    </row>
    <row r="64" spans="1:8">
      <c r="A64" s="72"/>
      <c r="B64" s="3382" t="s">
        <v>5816</v>
      </c>
      <c r="C64" s="69"/>
      <c r="D64" s="69"/>
      <c r="E64" s="69"/>
      <c r="F64" s="69"/>
      <c r="G64" s="69"/>
      <c r="H64" s="70"/>
    </row>
    <row r="65" spans="1:8">
      <c r="A65" s="72"/>
      <c r="B65" s="3382"/>
      <c r="C65" s="69"/>
      <c r="D65" s="69"/>
      <c r="E65" s="69"/>
      <c r="F65" s="69"/>
      <c r="G65" s="69"/>
      <c r="H65" s="70"/>
    </row>
    <row r="66" spans="1:8">
      <c r="A66" s="72"/>
      <c r="B66" s="3381" t="s">
        <v>5817</v>
      </c>
      <c r="C66" s="69"/>
      <c r="D66" s="69"/>
      <c r="E66" s="69"/>
      <c r="F66" s="69"/>
      <c r="G66" s="69"/>
      <c r="H66" s="70"/>
    </row>
    <row r="67" spans="1:8">
      <c r="A67" s="72"/>
      <c r="B67" s="3382" t="s">
        <v>5818</v>
      </c>
      <c r="C67" s="69"/>
      <c r="D67" s="69"/>
      <c r="E67" s="69"/>
      <c r="F67" s="69"/>
      <c r="G67" s="69"/>
      <c r="H67" s="70"/>
    </row>
    <row r="68" spans="1:8">
      <c r="A68" s="72"/>
      <c r="B68" s="3382" t="s">
        <v>5819</v>
      </c>
      <c r="C68" s="69"/>
      <c r="D68" s="69"/>
      <c r="E68" s="69"/>
      <c r="F68" s="69"/>
      <c r="G68" s="69"/>
      <c r="H68" s="70"/>
    </row>
    <row r="69" spans="1:8">
      <c r="A69" s="72"/>
      <c r="B69" s="3382" t="s">
        <v>5828</v>
      </c>
      <c r="C69" s="69"/>
      <c r="D69" s="69"/>
      <c r="E69" s="69"/>
      <c r="F69" s="69"/>
      <c r="G69" s="69"/>
      <c r="H69" s="70"/>
    </row>
    <row r="70" spans="1:8">
      <c r="A70" s="72"/>
      <c r="B70" s="3382" t="s">
        <v>5829</v>
      </c>
      <c r="C70" s="69"/>
      <c r="D70" s="69"/>
      <c r="E70" s="69"/>
      <c r="F70" s="69"/>
      <c r="G70" s="69"/>
      <c r="H70" s="70"/>
    </row>
    <row r="71" spans="1:8">
      <c r="A71" s="72"/>
      <c r="B71" s="3382"/>
      <c r="C71" s="69"/>
      <c r="D71" s="69"/>
      <c r="E71" s="69"/>
      <c r="F71" s="69"/>
      <c r="G71" s="69"/>
      <c r="H71" s="70"/>
    </row>
    <row r="72" spans="1:8">
      <c r="A72" s="72"/>
      <c r="B72" s="3382" t="s">
        <v>5820</v>
      </c>
      <c r="C72" s="69"/>
      <c r="D72" s="69"/>
      <c r="E72" s="69"/>
      <c r="F72" s="69"/>
      <c r="G72" s="69"/>
      <c r="H72" s="70"/>
    </row>
    <row r="73" spans="1:8">
      <c r="A73" s="72"/>
      <c r="B73" s="3382"/>
      <c r="C73" s="69"/>
      <c r="D73" s="69"/>
      <c r="E73" s="69"/>
      <c r="F73" s="69"/>
      <c r="G73" s="69"/>
      <c r="H73" s="70"/>
    </row>
    <row r="74" spans="1:8">
      <c r="A74" s="72"/>
      <c r="B74" s="3382" t="s">
        <v>5821</v>
      </c>
      <c r="C74" s="69"/>
      <c r="D74" s="69"/>
      <c r="E74" s="69"/>
      <c r="F74" s="69"/>
      <c r="G74" s="69"/>
      <c r="H74" s="70"/>
    </row>
    <row r="75" spans="1:8">
      <c r="A75" s="72"/>
      <c r="B75" s="3382"/>
      <c r="C75" s="69"/>
      <c r="D75" s="69"/>
      <c r="E75" s="69"/>
      <c r="F75" s="69"/>
      <c r="G75" s="69"/>
      <c r="H75" s="70"/>
    </row>
    <row r="76" spans="1:8">
      <c r="A76" s="72"/>
      <c r="B76" s="3382" t="s">
        <v>5822</v>
      </c>
      <c r="C76" s="69"/>
      <c r="D76" s="69"/>
      <c r="E76" s="69"/>
      <c r="F76" s="69"/>
      <c r="G76" s="69"/>
      <c r="H76" s="70"/>
    </row>
    <row r="77" spans="1:8">
      <c r="A77" s="72"/>
      <c r="B77" s="3382"/>
      <c r="C77" s="69"/>
      <c r="D77" s="69"/>
      <c r="E77" s="69"/>
      <c r="F77" s="69"/>
      <c r="G77" s="69"/>
      <c r="H77" s="70"/>
    </row>
    <row r="78" spans="1:8">
      <c r="A78" s="72"/>
      <c r="B78" s="3382" t="s">
        <v>5823</v>
      </c>
      <c r="C78" s="69"/>
      <c r="D78" s="69"/>
      <c r="E78" s="69"/>
      <c r="F78" s="69"/>
      <c r="G78" s="69"/>
      <c r="H78" s="70"/>
    </row>
    <row r="79" spans="1:8">
      <c r="A79" s="72"/>
      <c r="B79" s="3382"/>
      <c r="C79" s="69"/>
      <c r="D79" s="69"/>
      <c r="E79" s="69"/>
      <c r="F79" s="69"/>
      <c r="G79" s="69"/>
      <c r="H79" s="70"/>
    </row>
    <row r="80" spans="1:8">
      <c r="A80" s="72"/>
      <c r="B80" s="3382"/>
      <c r="C80" s="69"/>
      <c r="D80" s="69"/>
      <c r="E80" s="69"/>
      <c r="F80" s="69"/>
      <c r="G80" s="69"/>
      <c r="H80" s="70"/>
    </row>
    <row r="81" spans="1:8">
      <c r="A81" s="72"/>
      <c r="B81" s="3382" t="s">
        <v>5824</v>
      </c>
      <c r="C81" s="69"/>
      <c r="D81" s="69"/>
      <c r="E81" s="69"/>
      <c r="F81" s="69"/>
      <c r="G81" s="69"/>
      <c r="H81" s="70"/>
    </row>
    <row r="82" spans="1:8">
      <c r="A82" s="72"/>
      <c r="B82" s="3382"/>
      <c r="C82" s="69"/>
      <c r="D82" s="69"/>
      <c r="E82" s="69"/>
      <c r="F82" s="69"/>
      <c r="G82" s="69"/>
      <c r="H82" s="70"/>
    </row>
    <row r="83" spans="1:8">
      <c r="A83" s="72"/>
      <c r="B83" s="3382" t="s">
        <v>5825</v>
      </c>
      <c r="C83" s="69"/>
      <c r="D83" s="69"/>
      <c r="E83" s="69"/>
      <c r="F83" s="69"/>
      <c r="G83" s="69"/>
      <c r="H83" s="70"/>
    </row>
    <row r="84" spans="1:8">
      <c r="A84" s="72"/>
      <c r="B84" s="3382"/>
      <c r="C84" s="69"/>
      <c r="D84" s="69"/>
      <c r="E84" s="69"/>
      <c r="F84" s="69"/>
      <c r="G84" s="69"/>
      <c r="H84" s="70"/>
    </row>
    <row r="85" spans="1:8">
      <c r="A85" s="72"/>
      <c r="B85" s="3382" t="s">
        <v>5826</v>
      </c>
      <c r="C85" s="69"/>
      <c r="D85" s="69"/>
      <c r="E85" s="69"/>
      <c r="F85" s="69"/>
      <c r="G85" s="69"/>
      <c r="H85" s="70"/>
    </row>
    <row r="86" spans="1:8">
      <c r="A86" s="72"/>
      <c r="B86" s="69"/>
      <c r="C86" s="69"/>
      <c r="D86" s="69"/>
      <c r="E86" s="69"/>
      <c r="F86" s="69"/>
      <c r="G86" s="69"/>
      <c r="H86" s="70"/>
    </row>
    <row r="87" spans="1:8">
      <c r="A87" s="72"/>
      <c r="B87" s="69"/>
      <c r="C87" s="69"/>
      <c r="D87" s="69"/>
      <c r="E87" s="69"/>
      <c r="F87" s="69"/>
      <c r="G87" s="69"/>
      <c r="H87" s="70"/>
    </row>
    <row r="88" spans="1:8">
      <c r="A88" s="72"/>
      <c r="B88" s="69"/>
      <c r="C88" s="69"/>
      <c r="D88" s="69"/>
      <c r="E88" s="69"/>
      <c r="F88" s="69"/>
      <c r="G88" s="69"/>
      <c r="H88" s="70"/>
    </row>
    <row r="89" spans="1:8">
      <c r="A89" s="72"/>
      <c r="B89" s="69"/>
      <c r="C89" s="69"/>
      <c r="D89" s="69"/>
      <c r="E89" s="69"/>
      <c r="F89" s="69"/>
      <c r="G89" s="69"/>
      <c r="H89" s="70"/>
    </row>
    <row r="90" spans="1:8">
      <c r="A90" s="72"/>
      <c r="B90" s="69"/>
      <c r="C90" s="69"/>
      <c r="D90" s="69"/>
      <c r="E90" s="69"/>
      <c r="F90" s="69"/>
      <c r="G90" s="69"/>
      <c r="H90" s="70"/>
    </row>
    <row r="91" spans="1:8">
      <c r="A91" s="72"/>
      <c r="B91" s="69"/>
      <c r="C91" s="69"/>
      <c r="D91" s="69"/>
      <c r="E91" s="69"/>
      <c r="F91" s="69"/>
      <c r="G91" s="69"/>
      <c r="H91" s="70"/>
    </row>
    <row r="92" spans="1:8">
      <c r="A92" s="72"/>
      <c r="B92" s="69"/>
      <c r="C92" s="69"/>
      <c r="D92" s="69"/>
      <c r="E92" s="69"/>
      <c r="F92" s="69"/>
      <c r="G92" s="69"/>
      <c r="H92" s="70"/>
    </row>
    <row r="93" spans="1:8">
      <c r="A93" s="72"/>
      <c r="B93" s="69"/>
      <c r="C93" s="69"/>
      <c r="D93" s="69"/>
      <c r="E93" s="69"/>
      <c r="F93" s="69"/>
      <c r="G93" s="69"/>
      <c r="H93" s="70"/>
    </row>
    <row r="94" spans="1:8">
      <c r="A94" s="72"/>
      <c r="B94" s="69"/>
      <c r="C94" s="69"/>
      <c r="D94" s="69"/>
      <c r="E94" s="69"/>
      <c r="F94" s="69"/>
      <c r="G94" s="69"/>
      <c r="H94" s="70"/>
    </row>
    <row r="95" spans="1:8">
      <c r="A95" s="72"/>
      <c r="B95" s="69"/>
      <c r="C95" s="69"/>
      <c r="D95" s="69"/>
      <c r="E95" s="69"/>
      <c r="F95" s="69"/>
      <c r="G95" s="69"/>
      <c r="H95" s="70"/>
    </row>
    <row r="96" spans="1:8">
      <c r="A96" s="72"/>
      <c r="B96" s="69"/>
      <c r="C96" s="69"/>
      <c r="D96" s="69"/>
      <c r="E96" s="69"/>
      <c r="F96" s="69"/>
      <c r="G96" s="69"/>
      <c r="H96" s="70"/>
    </row>
    <row r="97" spans="1:8">
      <c r="A97" s="72"/>
      <c r="B97" s="69"/>
      <c r="C97" s="69"/>
      <c r="D97" s="69"/>
      <c r="E97" s="69"/>
      <c r="F97" s="69"/>
      <c r="G97" s="69"/>
      <c r="H97" s="70"/>
    </row>
    <row r="98" spans="1:8">
      <c r="A98" s="72"/>
      <c r="B98" s="69"/>
      <c r="C98" s="69"/>
      <c r="D98" s="69"/>
      <c r="E98" s="69"/>
      <c r="F98" s="69"/>
      <c r="G98" s="69"/>
      <c r="H98" s="70"/>
    </row>
    <row r="99" spans="1:8">
      <c r="A99" s="72"/>
      <c r="B99" s="69"/>
      <c r="C99" s="69"/>
      <c r="D99" s="69"/>
      <c r="E99" s="69"/>
      <c r="F99" s="69"/>
      <c r="G99" s="69"/>
      <c r="H99" s="70"/>
    </row>
    <row r="100" spans="1:8">
      <c r="A100" s="72"/>
      <c r="B100" s="17"/>
      <c r="C100" s="69"/>
      <c r="D100" s="69"/>
      <c r="E100" s="69"/>
      <c r="F100" s="69"/>
      <c r="G100" s="69"/>
      <c r="H100" s="70"/>
    </row>
    <row r="101" spans="1:8" ht="15.75" thickBot="1">
      <c r="A101" s="107"/>
      <c r="B101" s="108"/>
      <c r="C101" s="513"/>
      <c r="D101" s="513"/>
      <c r="E101" s="513"/>
      <c r="F101" s="513"/>
      <c r="G101" s="513"/>
      <c r="H101" s="514"/>
    </row>
    <row r="102" spans="1:8" ht="15.75">
      <c r="A102" s="145" t="str">
        <f>A51</f>
        <v>FERC FORM NO.1 (ED. 12-96) NYPSC Modified-96</v>
      </c>
      <c r="B102" s="17"/>
      <c r="C102" s="69"/>
      <c r="D102" s="69"/>
      <c r="E102" s="69"/>
      <c r="F102" s="69"/>
      <c r="G102" s="69"/>
      <c r="H102" s="69"/>
    </row>
    <row r="103" spans="1:8">
      <c r="A103" s="69" t="s">
        <v>1831</v>
      </c>
      <c r="B103" s="69"/>
      <c r="C103" s="69"/>
      <c r="D103" s="69"/>
      <c r="E103" s="69"/>
      <c r="F103" s="69"/>
      <c r="G103" s="69"/>
      <c r="H103" s="69"/>
    </row>
    <row r="104" spans="1:8" ht="15.75">
      <c r="A104" s="136" t="s">
        <v>2370</v>
      </c>
      <c r="B104" s="35"/>
      <c r="C104" s="35"/>
      <c r="D104" s="35"/>
      <c r="E104" s="35"/>
      <c r="F104" s="35"/>
      <c r="G104" s="35"/>
      <c r="H104" s="35"/>
    </row>
    <row r="105" spans="1:8" ht="15.75" thickBot="1">
      <c r="A105" s="30"/>
      <c r="B105" s="30"/>
      <c r="C105" s="30"/>
      <c r="D105" s="30"/>
      <c r="E105" s="30"/>
      <c r="F105" s="30"/>
      <c r="G105" s="30"/>
      <c r="H105" s="30"/>
    </row>
    <row r="106" spans="1:8">
      <c r="A106" s="29"/>
      <c r="B106" s="44" t="s">
        <v>1800</v>
      </c>
      <c r="C106" s="59" t="s">
        <v>1345</v>
      </c>
      <c r="D106" s="46"/>
      <c r="E106" s="46"/>
      <c r="F106" s="44"/>
      <c r="G106" s="44" t="s">
        <v>1722</v>
      </c>
      <c r="H106" s="60" t="s">
        <v>1723</v>
      </c>
    </row>
    <row r="107" spans="1:8">
      <c r="A107" s="72"/>
      <c r="B107" s="81" t="str">
        <f>'Data Sheet'!$C$25</f>
        <v>CENTRAL HUDSON GAS &amp; ELECTRIC CORPORATION</v>
      </c>
      <c r="C107" s="57">
        <v>-1</v>
      </c>
      <c r="D107" s="30" t="s">
        <v>1347</v>
      </c>
      <c r="E107" s="17"/>
      <c r="F107" s="65" t="s">
        <v>1348</v>
      </c>
      <c r="G107" s="65" t="s">
        <v>1725</v>
      </c>
      <c r="H107" s="39"/>
    </row>
    <row r="108" spans="1:8">
      <c r="A108" s="74"/>
      <c r="B108" s="38"/>
      <c r="C108" s="112">
        <v>-2</v>
      </c>
      <c r="D108" s="38" t="s">
        <v>1347</v>
      </c>
      <c r="E108" s="32"/>
      <c r="F108" s="111" t="s">
        <v>1350</v>
      </c>
      <c r="G108" s="674" t="str">
        <f>'Data Sheet'!$C$40</f>
        <v>4/18/2018</v>
      </c>
      <c r="H108" s="1297" t="str">
        <f>'Data Sheet'!$C$38</f>
        <v>12/31/2017</v>
      </c>
    </row>
    <row r="109" spans="1:8">
      <c r="A109" s="144" t="s">
        <v>1830</v>
      </c>
      <c r="B109" s="32"/>
      <c r="C109" s="32"/>
      <c r="D109" s="32"/>
      <c r="E109" s="32"/>
      <c r="F109" s="32"/>
      <c r="G109" s="32"/>
      <c r="H109" s="33"/>
    </row>
    <row r="110" spans="1:8">
      <c r="A110" s="72"/>
      <c r="B110" s="69"/>
      <c r="C110" s="69"/>
      <c r="D110" s="69"/>
      <c r="E110" s="69"/>
      <c r="F110" s="69"/>
      <c r="G110" s="69"/>
      <c r="H110" s="70"/>
    </row>
    <row r="111" spans="1:8">
      <c r="A111" s="72"/>
      <c r="B111" s="69"/>
      <c r="C111" s="69"/>
      <c r="D111" s="69"/>
      <c r="E111" s="69"/>
      <c r="F111" s="69"/>
      <c r="G111" s="69"/>
      <c r="H111" s="70"/>
    </row>
    <row r="112" spans="1:8">
      <c r="A112" s="72"/>
      <c r="B112" s="69"/>
      <c r="C112" s="69"/>
      <c r="D112" s="69"/>
      <c r="E112" s="69"/>
      <c r="F112" s="69"/>
      <c r="G112" s="69"/>
      <c r="H112" s="70"/>
    </row>
    <row r="113" spans="1:8">
      <c r="A113" s="72"/>
      <c r="B113" s="69"/>
      <c r="C113" s="69"/>
      <c r="D113" s="69"/>
      <c r="E113" s="69"/>
      <c r="F113" s="69"/>
      <c r="G113" s="69"/>
      <c r="H113" s="70"/>
    </row>
    <row r="114" spans="1:8">
      <c r="A114" s="72"/>
      <c r="B114" s="69"/>
      <c r="C114" s="69"/>
      <c r="D114" s="69"/>
      <c r="E114" s="69"/>
      <c r="F114" s="69"/>
      <c r="G114" s="69"/>
      <c r="H114" s="70"/>
    </row>
    <row r="115" spans="1:8">
      <c r="A115" s="72"/>
      <c r="B115" s="69"/>
      <c r="C115" s="69"/>
      <c r="D115" s="69"/>
      <c r="E115" s="69"/>
      <c r="F115" s="69"/>
      <c r="G115" s="69"/>
      <c r="H115" s="70"/>
    </row>
    <row r="116" spans="1:8">
      <c r="A116" s="72"/>
      <c r="B116" s="69"/>
      <c r="C116" s="69"/>
      <c r="D116" s="69"/>
      <c r="E116" s="69"/>
      <c r="F116" s="69"/>
      <c r="G116" s="69"/>
      <c r="H116" s="70"/>
    </row>
    <row r="117" spans="1:8">
      <c r="A117" s="72"/>
      <c r="B117" s="69"/>
      <c r="C117" s="69"/>
      <c r="D117" s="69"/>
      <c r="E117" s="69"/>
      <c r="F117" s="69"/>
      <c r="G117" s="69"/>
      <c r="H117" s="70"/>
    </row>
    <row r="118" spans="1:8">
      <c r="A118" s="72"/>
      <c r="B118" s="69"/>
      <c r="C118" s="69"/>
      <c r="D118" s="69"/>
      <c r="E118" s="69"/>
      <c r="F118" s="69"/>
      <c r="G118" s="69"/>
      <c r="H118" s="70"/>
    </row>
    <row r="119" spans="1:8">
      <c r="A119" s="72"/>
      <c r="B119" s="69"/>
      <c r="C119" s="69"/>
      <c r="D119" s="69"/>
      <c r="E119" s="69"/>
      <c r="F119" s="69"/>
      <c r="G119" s="69"/>
      <c r="H119" s="70"/>
    </row>
    <row r="120" spans="1:8">
      <c r="A120" s="72"/>
      <c r="B120" s="69"/>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17"/>
      <c r="C153" s="69"/>
      <c r="D153" s="69"/>
      <c r="E153" s="69"/>
      <c r="F153" s="69"/>
      <c r="G153" s="69"/>
      <c r="H153" s="70"/>
    </row>
    <row r="154" spans="1:8" ht="15.75" thickBot="1">
      <c r="A154" s="107"/>
      <c r="B154" s="108"/>
      <c r="C154" s="513"/>
      <c r="D154" s="513"/>
      <c r="E154" s="513"/>
      <c r="F154" s="513"/>
      <c r="G154" s="513"/>
      <c r="H154" s="514"/>
    </row>
    <row r="155" spans="1:8" ht="15.75">
      <c r="A155" s="145" t="str">
        <f>A51</f>
        <v>FERC FORM NO.1 (ED. 12-96) NYPSC Modified-96</v>
      </c>
      <c r="B155" s="17"/>
      <c r="C155" s="69"/>
      <c r="D155" s="69"/>
      <c r="E155" s="69"/>
      <c r="F155" s="69"/>
      <c r="G155" s="69"/>
      <c r="H155" s="69"/>
    </row>
    <row r="156" spans="1:8" ht="15.75" thickBot="1">
      <c r="A156" s="69" t="s">
        <v>1832</v>
      </c>
      <c r="B156" s="69"/>
      <c r="C156" s="69"/>
      <c r="D156" s="69"/>
      <c r="E156" s="69"/>
      <c r="F156" s="69"/>
      <c r="G156" s="69"/>
      <c r="H156" s="69"/>
    </row>
    <row r="157" spans="1:8">
      <c r="A157" s="29"/>
      <c r="B157" s="44" t="s">
        <v>1800</v>
      </c>
      <c r="C157" s="59" t="s">
        <v>1345</v>
      </c>
      <c r="D157" s="46"/>
      <c r="E157" s="46"/>
      <c r="F157" s="44"/>
      <c r="G157" s="44" t="s">
        <v>1722</v>
      </c>
      <c r="H157" s="60" t="s">
        <v>1723</v>
      </c>
    </row>
    <row r="158" spans="1:8">
      <c r="A158" s="72"/>
      <c r="B158" s="81" t="str">
        <f>'Data Sheet'!$C$25</f>
        <v>CENTRAL HUDSON GAS &amp; ELECTRIC CORPORATION</v>
      </c>
      <c r="C158" s="57">
        <v>-1</v>
      </c>
      <c r="D158" s="30" t="s">
        <v>1347</v>
      </c>
      <c r="E158" s="17"/>
      <c r="F158" s="65" t="s">
        <v>1348</v>
      </c>
      <c r="G158" s="65" t="s">
        <v>1725</v>
      </c>
      <c r="H158" s="39"/>
    </row>
    <row r="159" spans="1:8">
      <c r="A159" s="74"/>
      <c r="B159" s="38"/>
      <c r="C159" s="112">
        <v>-2</v>
      </c>
      <c r="D159" s="38" t="s">
        <v>1347</v>
      </c>
      <c r="E159" s="32"/>
      <c r="F159" s="111" t="s">
        <v>1350</v>
      </c>
      <c r="G159" s="674" t="str">
        <f>'Data Sheet'!$C$40</f>
        <v>4/18/2018</v>
      </c>
      <c r="H159" s="1296" t="str">
        <f>'Data Sheet'!$C$38</f>
        <v>12/31/2017</v>
      </c>
    </row>
    <row r="160" spans="1:8">
      <c r="A160" s="144" t="s">
        <v>1830</v>
      </c>
      <c r="B160" s="32"/>
      <c r="C160" s="32"/>
      <c r="D160" s="32"/>
      <c r="E160" s="32"/>
      <c r="F160" s="32"/>
      <c r="G160" s="32"/>
      <c r="H160" s="33"/>
    </row>
    <row r="161" spans="1:8">
      <c r="A161" s="72"/>
      <c r="B161" s="69"/>
      <c r="C161" s="69"/>
      <c r="D161" s="69"/>
      <c r="E161" s="69"/>
      <c r="F161" s="69"/>
      <c r="G161" s="69"/>
      <c r="H161" s="70"/>
    </row>
    <row r="162" spans="1:8">
      <c r="A162" s="72"/>
      <c r="B162" s="69"/>
      <c r="C162" s="69"/>
      <c r="D162" s="69"/>
      <c r="E162" s="69"/>
      <c r="F162" s="69"/>
      <c r="G162" s="69"/>
      <c r="H162" s="70"/>
    </row>
    <row r="163" spans="1:8">
      <c r="A163" s="72"/>
      <c r="B163" s="69"/>
      <c r="C163" s="69"/>
      <c r="D163" s="69"/>
      <c r="E163" s="69"/>
      <c r="F163" s="69"/>
      <c r="G163" s="69"/>
      <c r="H163" s="70"/>
    </row>
    <row r="164" spans="1:8">
      <c r="A164" s="72"/>
      <c r="B164" s="69"/>
      <c r="C164" s="69"/>
      <c r="D164" s="69"/>
      <c r="E164" s="69"/>
      <c r="F164" s="69"/>
      <c r="G164" s="69"/>
      <c r="H164" s="70"/>
    </row>
    <row r="165" spans="1:8">
      <c r="A165" s="72"/>
      <c r="B165" s="69"/>
      <c r="C165" s="69"/>
      <c r="D165" s="69"/>
      <c r="E165" s="69"/>
      <c r="F165" s="69"/>
      <c r="G165" s="69"/>
      <c r="H165" s="70"/>
    </row>
    <row r="166" spans="1:8">
      <c r="A166" s="72"/>
      <c r="B166" s="69"/>
      <c r="C166" s="69"/>
      <c r="D166" s="69"/>
      <c r="E166" s="69"/>
      <c r="F166" s="69"/>
      <c r="G166" s="69"/>
      <c r="H166" s="70"/>
    </row>
    <row r="167" spans="1:8">
      <c r="A167" s="72"/>
      <c r="B167" s="69"/>
      <c r="C167" s="69"/>
      <c r="D167" s="69"/>
      <c r="E167" s="69"/>
      <c r="F167" s="69"/>
      <c r="G167" s="69"/>
      <c r="H167" s="70"/>
    </row>
    <row r="168" spans="1:8">
      <c r="A168" s="72"/>
      <c r="B168" s="69"/>
      <c r="C168" s="69"/>
      <c r="D168" s="69"/>
      <c r="E168" s="69"/>
      <c r="F168" s="69"/>
      <c r="G168" s="69"/>
      <c r="H168" s="70"/>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17"/>
      <c r="C205" s="69"/>
      <c r="D205" s="69"/>
      <c r="E205" s="69"/>
      <c r="F205" s="69"/>
      <c r="G205" s="69"/>
      <c r="H205" s="70"/>
    </row>
    <row r="206" spans="1:8" ht="15.75" thickBot="1">
      <c r="A206" s="107"/>
      <c r="B206" s="108"/>
      <c r="C206" s="513"/>
      <c r="D206" s="513"/>
      <c r="E206" s="513"/>
      <c r="F206" s="513"/>
      <c r="G206" s="513"/>
      <c r="H206" s="514"/>
    </row>
    <row r="207" spans="1:8" ht="15.75">
      <c r="A207" s="145" t="str">
        <f>A51</f>
        <v>FERC FORM NO.1 (ED. 12-96) NYPSC Modified-96</v>
      </c>
      <c r="B207" s="17"/>
      <c r="C207" s="69"/>
      <c r="D207" s="69"/>
      <c r="E207" s="69"/>
      <c r="F207" s="69"/>
      <c r="G207" s="69"/>
      <c r="H207" s="69"/>
    </row>
    <row r="208" spans="1:8">
      <c r="A208" s="69" t="s">
        <v>1833</v>
      </c>
      <c r="B208" s="69"/>
      <c r="C208" s="69"/>
      <c r="D208" s="69"/>
      <c r="E208" s="69"/>
      <c r="F208" s="69"/>
      <c r="G208" s="69"/>
      <c r="H208" s="69"/>
    </row>
  </sheetData>
  <customSheetViews>
    <customSheetView guid="{8BA73436-2F9B-4210-BD10-5C9B0EE18A6F}"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
      <headerFooter alignWithMargins="0"/>
    </customSheetView>
    <customSheetView guid="{7923C648-7509-4E75-B568-BE9D1A032E56}"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2"/>
      <headerFooter alignWithMargins="0"/>
    </customSheetView>
    <customSheetView guid="{393B765C-BB60-4CEF-9B1B-1517D80E77BC}"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3"/>
      <headerFooter alignWithMargins="0"/>
    </customSheetView>
    <customSheetView guid="{63051384-6030-4837-BDE8-8D47319E9310}"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4"/>
      <headerFooter alignWithMargins="0"/>
    </customSheetView>
    <customSheetView guid="{4E7170B9-0E13-4551-BA0F-F43020F5D14F}"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5"/>
      <headerFooter alignWithMargins="0"/>
    </customSheetView>
    <customSheetView guid="{438078D9-73AC-4065-AD12-33C545097290}" colorId="22"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6"/>
      <headerFooter alignWithMargins="0"/>
    </customSheetView>
    <customSheetView guid="{5CF51FF9-A1DC-465C-8702-577480B671DB}" colorId="22"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7"/>
      <headerFooter alignWithMargins="0"/>
    </customSheetView>
    <customSheetView guid="{B94A4E40-0E04-4C7F-92F0-F173BDD19C5E}" colorId="22"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8"/>
      <headerFooter alignWithMargins="0"/>
    </customSheetView>
    <customSheetView guid="{8C259C24-A4E4-4974-8C90-A0F5B4CE3394}"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9"/>
      <headerFooter alignWithMargins="0"/>
    </customSheetView>
    <customSheetView guid="{FA103E5D-8B2E-472D-A37D-606A91A24206}" colorId="22"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0"/>
      <headerFooter alignWithMargins="0"/>
    </customSheetView>
    <customSheetView guid="{FD677025-12D2-4A8C-898E-C8C7B61A1761}"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1"/>
      <headerFooter alignWithMargins="0"/>
    </customSheetView>
    <customSheetView guid="{8A94D2EC-B2C5-4234-9443-0DC03802E12D}"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2"/>
      <headerFooter alignWithMargins="0"/>
    </customSheetView>
    <customSheetView guid="{C7AF6775-1D27-4B5E-A593-2A35D0B4D89B}" colorId="22"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3"/>
      <headerFooter alignWithMargins="0"/>
    </customSheetView>
    <customSheetView guid="{96E61F17-B7D0-43DF-A042-AB82DEADF71D}"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4"/>
      <headerFooter alignWithMargins="0"/>
    </customSheetView>
    <customSheetView guid="{0F6F7749-E5E2-402C-A332-F358E9F52431}"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5"/>
      <headerFooter alignWithMargins="0"/>
    </customSheetView>
    <customSheetView guid="{665C0630-746D-4A38-99D5-558A3A80C435}"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6"/>
      <headerFooter alignWithMargins="0"/>
    </customSheetView>
    <customSheetView guid="{7BB49942-3332-4916-8C9A-7E0718D9BD15}"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7"/>
      <headerFooter alignWithMargins="0"/>
    </customSheetView>
    <customSheetView guid="{84131046-9492-4BD4-95BF-1101D54B6750}"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8"/>
      <headerFooter alignWithMargins="0"/>
    </customSheetView>
    <customSheetView guid="{CDDD69AD-D96A-45A7-95A3-6DE883419332}"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9"/>
      <headerFooter alignWithMargins="0"/>
    </customSheetView>
    <customSheetView guid="{4AA2BC72-2A29-463C-9964-91A7BC9A705D}" colorId="22" showPageBreaks="1" printArea="1" topLeftCell="A141">
      <selection activeCell="G158" sqref="G1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20"/>
      <headerFooter alignWithMargins="0"/>
    </customSheetView>
  </customSheetViews>
  <mergeCells count="13">
    <mergeCell ref="B16:C19"/>
    <mergeCell ref="E18:H19"/>
    <mergeCell ref="B5:C10"/>
    <mergeCell ref="E5:H7"/>
    <mergeCell ref="E8:H12"/>
    <mergeCell ref="B12:C14"/>
    <mergeCell ref="E14:H15"/>
    <mergeCell ref="B21:C24"/>
    <mergeCell ref="E21:H23"/>
    <mergeCell ref="E25:H29"/>
    <mergeCell ref="B26:C29"/>
    <mergeCell ref="B31:C37"/>
    <mergeCell ref="E33:H37"/>
  </mergeCells>
  <printOptions horizontalCentered="1" verticalCentered="1"/>
  <pageMargins left="0.5" right="0.5" top="0" bottom="0" header="0.5" footer="0.5"/>
  <pageSetup scale="87" fitToHeight="4" orientation="portrait" horizontalDpi="300" verticalDpi="300" r:id="rId21"/>
  <headerFooter alignWithMargins="0"/>
  <rowBreaks count="3" manualBreakCount="3">
    <brk id="52" max="16383" man="1"/>
    <brk id="104" max="16383" man="1"/>
    <brk id="15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253"/>
  <sheetViews>
    <sheetView defaultGridColor="0" topLeftCell="A169" colorId="22" zoomScale="80" zoomScaleNormal="100" zoomScaleSheetLayoutView="40" workbookViewId="0">
      <selection activeCell="F232" sqref="F232"/>
    </sheetView>
  </sheetViews>
  <sheetFormatPr defaultColWidth="9.6640625" defaultRowHeight="15"/>
  <cols>
    <col min="1" max="1" width="4.6640625" style="1560" customWidth="1"/>
    <col min="2" max="2" width="54.88671875" style="1560" customWidth="1"/>
    <col min="3" max="3" width="4.5546875" style="1560" customWidth="1"/>
    <col min="4" max="4" width="2.6640625" style="1560" customWidth="1"/>
    <col min="5" max="5" width="1.6640625" style="1560" customWidth="1"/>
    <col min="6" max="6" width="14.5546875" style="1560" customWidth="1"/>
    <col min="7" max="8" width="14.6640625" style="1560" customWidth="1"/>
    <col min="9" max="16384" width="9.6640625" style="1560"/>
  </cols>
  <sheetData>
    <row r="1" spans="1:8">
      <c r="A1" s="1561"/>
      <c r="B1" s="1562" t="s">
        <v>1800</v>
      </c>
      <c r="C1" s="1563" t="s">
        <v>1345</v>
      </c>
      <c r="D1" s="1564"/>
      <c r="E1" s="1564"/>
      <c r="F1" s="1562"/>
      <c r="G1" s="1565" t="s">
        <v>1722</v>
      </c>
      <c r="H1" s="1566" t="s">
        <v>1723</v>
      </c>
    </row>
    <row r="2" spans="1:8">
      <c r="A2" s="1567"/>
      <c r="B2" s="1568" t="str">
        <f>'Data Sheet'!$C$25</f>
        <v>CENTRAL HUDSON GAS &amp; ELECTRIC CORPORATION</v>
      </c>
      <c r="C2" s="1569" t="s">
        <v>1346</v>
      </c>
      <c r="D2" s="1570" t="s">
        <v>5344</v>
      </c>
      <c r="E2" s="1570"/>
      <c r="F2" s="1515" t="s">
        <v>1348</v>
      </c>
      <c r="G2" s="1571" t="s">
        <v>1725</v>
      </c>
      <c r="H2" s="1572"/>
    </row>
    <row r="3" spans="1:8" ht="15" customHeight="1">
      <c r="A3" s="1573"/>
      <c r="B3" s="1574"/>
      <c r="C3" s="1575" t="s">
        <v>1349</v>
      </c>
      <c r="D3" s="1574" t="s">
        <v>1347</v>
      </c>
      <c r="E3" s="1574"/>
      <c r="F3" s="1576" t="s">
        <v>1350</v>
      </c>
      <c r="G3" s="1577" t="str">
        <f>'Data Sheet'!$C$40</f>
        <v>4/18/2018</v>
      </c>
      <c r="H3" s="1578" t="str">
        <f>'Data Sheet'!$C$38</f>
        <v>12/31/2017</v>
      </c>
    </row>
    <row r="4" spans="1:8" ht="15" customHeight="1">
      <c r="A4" s="1579" t="s">
        <v>1834</v>
      </c>
      <c r="B4" s="1580"/>
      <c r="C4" s="1580"/>
      <c r="D4" s="1580"/>
      <c r="E4" s="1580"/>
      <c r="F4" s="1580"/>
      <c r="G4" s="1580"/>
      <c r="H4" s="1581"/>
    </row>
    <row r="5" spans="1:8">
      <c r="A5" s="1582"/>
      <c r="B5" s="1583"/>
      <c r="C5" s="1583"/>
      <c r="D5" s="1583"/>
      <c r="E5" s="1583"/>
      <c r="F5" s="1584" t="s">
        <v>1736</v>
      </c>
      <c r="G5" s="1584" t="s">
        <v>1835</v>
      </c>
      <c r="H5" s="1585" t="s">
        <v>1835</v>
      </c>
    </row>
    <row r="6" spans="1:8">
      <c r="A6" s="1582" t="s">
        <v>1729</v>
      </c>
      <c r="B6" s="1583" t="s">
        <v>271</v>
      </c>
      <c r="C6" s="1583"/>
      <c r="D6" s="1583"/>
      <c r="E6" s="1583"/>
      <c r="F6" s="1584" t="s">
        <v>3018</v>
      </c>
      <c r="G6" s="1584" t="s">
        <v>1836</v>
      </c>
      <c r="H6" s="1585" t="s">
        <v>2517</v>
      </c>
    </row>
    <row r="7" spans="1:8">
      <c r="A7" s="1586" t="s">
        <v>1732</v>
      </c>
      <c r="B7" s="1580" t="s">
        <v>3020</v>
      </c>
      <c r="C7" s="1580"/>
      <c r="D7" s="1580"/>
      <c r="E7" s="1580"/>
      <c r="F7" s="1587" t="s">
        <v>3021</v>
      </c>
      <c r="G7" s="1587" t="s">
        <v>3022</v>
      </c>
      <c r="H7" s="1588" t="s">
        <v>3023</v>
      </c>
    </row>
    <row r="8" spans="1:8" ht="15.75">
      <c r="A8" s="1589" t="s">
        <v>2518</v>
      </c>
      <c r="B8" s="1590" t="s">
        <v>2519</v>
      </c>
      <c r="C8" s="1580"/>
      <c r="D8" s="1580"/>
      <c r="E8" s="1580"/>
      <c r="F8" s="1587"/>
      <c r="G8" s="1591"/>
      <c r="H8" s="1592"/>
    </row>
    <row r="9" spans="1:8">
      <c r="A9" s="1589" t="s">
        <v>2520</v>
      </c>
      <c r="B9" s="1593" t="s">
        <v>2521</v>
      </c>
      <c r="C9" s="1580"/>
      <c r="D9" s="1580"/>
      <c r="E9" s="1580"/>
      <c r="F9" s="1594" t="s">
        <v>1288</v>
      </c>
      <c r="G9" s="1595">
        <v>1974202130</v>
      </c>
      <c r="H9" s="1596">
        <v>2107174758</v>
      </c>
    </row>
    <row r="10" spans="1:8">
      <c r="A10" s="1589" t="s">
        <v>2522</v>
      </c>
      <c r="B10" s="1593" t="s">
        <v>2523</v>
      </c>
      <c r="C10" s="1580"/>
      <c r="D10" s="1580"/>
      <c r="E10" s="1580"/>
      <c r="F10" s="1594" t="s">
        <v>1288</v>
      </c>
      <c r="G10" s="1597">
        <v>73273098</v>
      </c>
      <c r="H10" s="1598">
        <v>81968048</v>
      </c>
    </row>
    <row r="11" spans="1:8">
      <c r="A11" s="1589" t="s">
        <v>2524</v>
      </c>
      <c r="B11" s="1593" t="s">
        <v>1846</v>
      </c>
      <c r="C11" s="1580"/>
      <c r="D11" s="1580"/>
      <c r="E11" s="1580"/>
      <c r="F11" s="1594"/>
      <c r="G11" s="1597">
        <f>SUM(G9:G10)</f>
        <v>2047475228</v>
      </c>
      <c r="H11" s="1598">
        <f>SUM(H9:H10)</f>
        <v>2189142806</v>
      </c>
    </row>
    <row r="12" spans="1:8">
      <c r="A12" s="1589" t="s">
        <v>1847</v>
      </c>
      <c r="B12" s="1593" t="s">
        <v>1848</v>
      </c>
      <c r="C12" s="1580"/>
      <c r="D12" s="1580"/>
      <c r="E12" s="1580"/>
      <c r="F12" s="1594" t="s">
        <v>1288</v>
      </c>
      <c r="G12" s="1597">
        <v>547037500</v>
      </c>
      <c r="H12" s="1598">
        <v>569114847</v>
      </c>
    </row>
    <row r="13" spans="1:8">
      <c r="A13" s="1589" t="s">
        <v>1849</v>
      </c>
      <c r="B13" s="1593" t="s">
        <v>1850</v>
      </c>
      <c r="C13" s="1580"/>
      <c r="D13" s="1580"/>
      <c r="E13" s="1580"/>
      <c r="F13" s="1594" t="s">
        <v>1851</v>
      </c>
      <c r="G13" s="1597">
        <f>G11-G12</f>
        <v>1500437728</v>
      </c>
      <c r="H13" s="1598">
        <f>H11-H12</f>
        <v>1620027959</v>
      </c>
    </row>
    <row r="14" spans="1:8">
      <c r="A14" s="1589" t="s">
        <v>1852</v>
      </c>
      <c r="B14" s="1593" t="s">
        <v>1853</v>
      </c>
      <c r="C14" s="1580"/>
      <c r="D14" s="1580"/>
      <c r="E14" s="1580"/>
      <c r="F14" s="1594" t="s">
        <v>1291</v>
      </c>
      <c r="G14" s="1597" t="s">
        <v>1789</v>
      </c>
      <c r="H14" s="1598"/>
    </row>
    <row r="15" spans="1:8">
      <c r="A15" s="1589" t="s">
        <v>1854</v>
      </c>
      <c r="B15" s="1593" t="s">
        <v>1855</v>
      </c>
      <c r="C15" s="1580"/>
      <c r="D15" s="1580"/>
      <c r="E15" s="1580"/>
      <c r="F15" s="1594" t="s">
        <v>1291</v>
      </c>
      <c r="G15" s="1597"/>
      <c r="H15" s="1598"/>
    </row>
    <row r="16" spans="1:8">
      <c r="A16" s="1589" t="s">
        <v>1856</v>
      </c>
      <c r="B16" s="1593" t="s">
        <v>1857</v>
      </c>
      <c r="C16" s="1580"/>
      <c r="D16" s="1580"/>
      <c r="E16" s="1580"/>
      <c r="F16" s="1594" t="s">
        <v>1851</v>
      </c>
      <c r="G16" s="1597">
        <f>G14-G15</f>
        <v>0</v>
      </c>
      <c r="H16" s="1598">
        <f>H14-H15</f>
        <v>0</v>
      </c>
    </row>
    <row r="17" spans="1:9">
      <c r="A17" s="1589" t="s">
        <v>1858</v>
      </c>
      <c r="B17" s="1593" t="s">
        <v>1859</v>
      </c>
      <c r="C17" s="1580"/>
      <c r="D17" s="1580"/>
      <c r="E17" s="1580"/>
      <c r="F17" s="1594" t="s">
        <v>1851</v>
      </c>
      <c r="G17" s="1597">
        <f>G13+G16</f>
        <v>1500437728</v>
      </c>
      <c r="H17" s="1598">
        <f>H13+H16</f>
        <v>1620027959</v>
      </c>
    </row>
    <row r="18" spans="1:9">
      <c r="A18" s="1589" t="s">
        <v>1860</v>
      </c>
      <c r="B18" s="1593" t="s">
        <v>1861</v>
      </c>
      <c r="C18" s="1580"/>
      <c r="D18" s="1580"/>
      <c r="E18" s="1580"/>
      <c r="F18" s="2490" t="s">
        <v>1000</v>
      </c>
      <c r="G18" s="1597" t="s">
        <v>1789</v>
      </c>
      <c r="H18" s="1598"/>
    </row>
    <row r="19" spans="1:9">
      <c r="A19" s="1589" t="s">
        <v>1862</v>
      </c>
      <c r="B19" s="1593" t="s">
        <v>1863</v>
      </c>
      <c r="C19" s="1580"/>
      <c r="D19" s="1580"/>
      <c r="E19" s="1580"/>
      <c r="F19" s="1594" t="s">
        <v>1851</v>
      </c>
      <c r="G19" s="1597"/>
      <c r="H19" s="1598"/>
    </row>
    <row r="20" spans="1:9" ht="15.75">
      <c r="A20" s="1589" t="s">
        <v>1864</v>
      </c>
      <c r="B20" s="1590" t="s">
        <v>1865</v>
      </c>
      <c r="C20" s="1580"/>
      <c r="D20" s="1580"/>
      <c r="E20" s="1580"/>
      <c r="F20" s="1594"/>
      <c r="G20" s="1591"/>
      <c r="H20" s="1592"/>
    </row>
    <row r="21" spans="1:9">
      <c r="A21" s="1589" t="s">
        <v>1866</v>
      </c>
      <c r="B21" s="1593" t="s">
        <v>1867</v>
      </c>
      <c r="C21" s="1580"/>
      <c r="D21" s="1580"/>
      <c r="E21" s="1580"/>
      <c r="F21" s="1594">
        <v>221</v>
      </c>
      <c r="G21" s="1599">
        <v>524237</v>
      </c>
      <c r="H21" s="1598">
        <v>524237</v>
      </c>
    </row>
    <row r="22" spans="1:9">
      <c r="A22" s="1589" t="s">
        <v>1868</v>
      </c>
      <c r="B22" s="1593" t="s">
        <v>1869</v>
      </c>
      <c r="C22" s="1580"/>
      <c r="D22" s="1580"/>
      <c r="E22" s="1580"/>
      <c r="F22" s="1594" t="s">
        <v>1851</v>
      </c>
      <c r="G22" s="1599"/>
      <c r="H22" s="1598"/>
    </row>
    <row r="23" spans="1:9">
      <c r="A23" s="1589" t="s">
        <v>1870</v>
      </c>
      <c r="B23" s="1593" t="s">
        <v>1871</v>
      </c>
      <c r="C23" s="1580"/>
      <c r="D23" s="1580"/>
      <c r="E23" s="1580"/>
      <c r="F23" s="1594" t="s">
        <v>1851</v>
      </c>
      <c r="G23" s="1599"/>
      <c r="H23" s="1598"/>
    </row>
    <row r="24" spans="1:9">
      <c r="A24" s="1589" t="s">
        <v>1872</v>
      </c>
      <c r="B24" s="1593" t="s">
        <v>1873</v>
      </c>
      <c r="C24" s="1580"/>
      <c r="D24" s="1580"/>
      <c r="E24" s="1580"/>
      <c r="F24" s="1594" t="s">
        <v>1303</v>
      </c>
      <c r="G24" s="1599"/>
      <c r="H24" s="1598"/>
    </row>
    <row r="25" spans="1:9">
      <c r="A25" s="1589" t="s">
        <v>1874</v>
      </c>
      <c r="B25" s="1593" t="s">
        <v>1875</v>
      </c>
      <c r="C25" s="1580"/>
      <c r="D25" s="1580"/>
      <c r="E25" s="1580"/>
      <c r="F25" s="1594" t="s">
        <v>1851</v>
      </c>
      <c r="G25" s="1591"/>
      <c r="H25" s="1592"/>
    </row>
    <row r="26" spans="1:9">
      <c r="A26" s="1589" t="s">
        <v>1876</v>
      </c>
      <c r="B26" s="1593" t="s">
        <v>1877</v>
      </c>
      <c r="C26" s="1580"/>
      <c r="D26" s="1580"/>
      <c r="E26" s="1580"/>
      <c r="F26" s="1594" t="s">
        <v>1851</v>
      </c>
      <c r="G26" s="1599"/>
      <c r="H26" s="1598"/>
    </row>
    <row r="27" spans="1:9">
      <c r="A27" s="1589" t="s">
        <v>1878</v>
      </c>
      <c r="B27" s="1593" t="s">
        <v>1879</v>
      </c>
      <c r="C27" s="1580"/>
      <c r="D27" s="1580"/>
      <c r="E27" s="1580"/>
      <c r="F27" s="1594"/>
      <c r="G27" s="1599">
        <v>19485590</v>
      </c>
      <c r="H27" s="1598">
        <v>23451318</v>
      </c>
    </row>
    <row r="28" spans="1:9">
      <c r="A28" s="1589" t="s">
        <v>1880</v>
      </c>
      <c r="B28" s="1593" t="s">
        <v>1881</v>
      </c>
      <c r="C28" s="1580"/>
      <c r="D28" s="1580"/>
      <c r="E28" s="1580"/>
      <c r="F28" s="1594" t="s">
        <v>1851</v>
      </c>
      <c r="G28" s="1599">
        <v>35953679</v>
      </c>
      <c r="H28" s="1598">
        <v>28962586</v>
      </c>
    </row>
    <row r="29" spans="1:9">
      <c r="A29" s="1600" t="s">
        <v>1882</v>
      </c>
      <c r="B29" s="1601" t="s">
        <v>3869</v>
      </c>
      <c r="C29" s="1602"/>
      <c r="D29" s="1602"/>
      <c r="E29" s="1602"/>
      <c r="F29" s="2526"/>
      <c r="G29" s="1631"/>
      <c r="H29" s="1632"/>
      <c r="I29" s="1515"/>
    </row>
    <row r="30" spans="1:9">
      <c r="A30" s="1600" t="s">
        <v>1883</v>
      </c>
      <c r="B30" s="1601" t="s">
        <v>3870</v>
      </c>
      <c r="C30" s="1602"/>
      <c r="D30" s="1602"/>
      <c r="E30" s="1602"/>
      <c r="F30" s="2526"/>
      <c r="G30" s="1631"/>
      <c r="H30" s="1632"/>
      <c r="I30" s="1515"/>
    </row>
    <row r="31" spans="1:9">
      <c r="A31" s="1600" t="s">
        <v>1885</v>
      </c>
      <c r="B31" s="1601" t="s">
        <v>3868</v>
      </c>
      <c r="C31" s="1602"/>
      <c r="D31" s="1602"/>
      <c r="E31" s="1602"/>
      <c r="F31" s="1594"/>
      <c r="G31" s="1599">
        <f>G21-G22+G23+G24+SUM(G26:G30)</f>
        <v>55963506</v>
      </c>
      <c r="H31" s="1598">
        <f>H21-H22+H23+H24+SUM(H26:H30)</f>
        <v>52938141</v>
      </c>
    </row>
    <row r="32" spans="1:9" ht="15.75">
      <c r="A32" s="1600" t="s">
        <v>1887</v>
      </c>
      <c r="B32" s="1603" t="s">
        <v>1884</v>
      </c>
      <c r="C32" s="1602"/>
      <c r="D32" s="1602"/>
      <c r="E32" s="1602"/>
      <c r="F32" s="1594"/>
      <c r="G32" s="1591"/>
      <c r="H32" s="1592"/>
    </row>
    <row r="33" spans="1:8">
      <c r="A33" s="1600" t="s">
        <v>1889</v>
      </c>
      <c r="B33" s="1601" t="s">
        <v>1886</v>
      </c>
      <c r="C33" s="1602"/>
      <c r="D33" s="1602"/>
      <c r="E33" s="1602"/>
      <c r="F33" s="1594" t="s">
        <v>1851</v>
      </c>
      <c r="G33" s="1599">
        <v>12430295</v>
      </c>
      <c r="H33" s="1598">
        <v>4510171</v>
      </c>
    </row>
    <row r="34" spans="1:8">
      <c r="A34" s="1600" t="s">
        <v>1891</v>
      </c>
      <c r="B34" s="1601" t="s">
        <v>1888</v>
      </c>
      <c r="C34" s="1602"/>
      <c r="D34" s="1602"/>
      <c r="E34" s="1602"/>
      <c r="F34" s="1594" t="s">
        <v>1851</v>
      </c>
      <c r="G34" s="1599">
        <v>1314451</v>
      </c>
      <c r="H34" s="1598">
        <v>1288757</v>
      </c>
    </row>
    <row r="35" spans="1:8">
      <c r="A35" s="1600" t="s">
        <v>1893</v>
      </c>
      <c r="B35" s="1601" t="s">
        <v>1890</v>
      </c>
      <c r="C35" s="1602"/>
      <c r="D35" s="1602"/>
      <c r="E35" s="1602"/>
      <c r="F35" s="1594" t="s">
        <v>1851</v>
      </c>
      <c r="G35" s="1599">
        <v>391206</v>
      </c>
      <c r="H35" s="1598">
        <v>15009</v>
      </c>
    </row>
    <row r="36" spans="1:8">
      <c r="A36" s="1600" t="s">
        <v>1895</v>
      </c>
      <c r="B36" s="1601" t="s">
        <v>1892</v>
      </c>
      <c r="C36" s="1602"/>
      <c r="D36" s="1602"/>
      <c r="E36" s="1602"/>
      <c r="F36" s="1594" t="s">
        <v>1851</v>
      </c>
      <c r="G36" s="1599"/>
      <c r="H36" s="1598">
        <v>9014331</v>
      </c>
    </row>
    <row r="37" spans="1:8">
      <c r="A37" s="1600" t="s">
        <v>1897</v>
      </c>
      <c r="B37" s="1601" t="s">
        <v>1894</v>
      </c>
      <c r="C37" s="1602"/>
      <c r="D37" s="1602"/>
      <c r="E37" s="1602"/>
      <c r="F37" s="1594"/>
      <c r="G37" s="1599"/>
      <c r="H37" s="1598"/>
    </row>
    <row r="38" spans="1:8">
      <c r="A38" s="1600" t="s">
        <v>197</v>
      </c>
      <c r="B38" s="1601" t="s">
        <v>1896</v>
      </c>
      <c r="C38" s="1602"/>
      <c r="D38" s="1602"/>
      <c r="E38" s="1602"/>
      <c r="F38" s="1594" t="s">
        <v>1851</v>
      </c>
      <c r="G38" s="1599">
        <v>47628122</v>
      </c>
      <c r="H38" s="1598">
        <v>54479963</v>
      </c>
    </row>
    <row r="39" spans="1:8">
      <c r="A39" s="1600" t="s">
        <v>199</v>
      </c>
      <c r="B39" s="1601" t="s">
        <v>196</v>
      </c>
      <c r="C39" s="1602"/>
      <c r="D39" s="1602"/>
      <c r="E39" s="1602"/>
      <c r="F39" s="1594" t="s">
        <v>1851</v>
      </c>
      <c r="G39" s="1599">
        <v>5927305</v>
      </c>
      <c r="H39" s="1598">
        <v>9720470</v>
      </c>
    </row>
    <row r="40" spans="1:8">
      <c r="A40" s="1600" t="s">
        <v>201</v>
      </c>
      <c r="B40" s="1601" t="s">
        <v>198</v>
      </c>
      <c r="C40" s="1602"/>
      <c r="D40" s="1602"/>
      <c r="E40" s="1602"/>
      <c r="F40" s="1594" t="s">
        <v>1851</v>
      </c>
      <c r="G40" s="1599">
        <v>4100000</v>
      </c>
      <c r="H40" s="1598">
        <v>3000000</v>
      </c>
    </row>
    <row r="41" spans="1:8">
      <c r="A41" s="1600" t="s">
        <v>203</v>
      </c>
      <c r="B41" s="1601" t="s">
        <v>200</v>
      </c>
      <c r="C41" s="1602"/>
      <c r="D41" s="1602"/>
      <c r="E41" s="1602"/>
      <c r="F41" s="1594" t="s">
        <v>1851</v>
      </c>
      <c r="G41" s="1599"/>
      <c r="H41" s="1598"/>
    </row>
    <row r="42" spans="1:8">
      <c r="A42" s="1600" t="s">
        <v>205</v>
      </c>
      <c r="B42" s="1601" t="s">
        <v>202</v>
      </c>
      <c r="C42" s="1602"/>
      <c r="D42" s="1602"/>
      <c r="E42" s="1602"/>
      <c r="F42" s="1594" t="s">
        <v>1851</v>
      </c>
      <c r="G42" s="1599">
        <v>-55620</v>
      </c>
      <c r="H42" s="1598">
        <v>70593</v>
      </c>
    </row>
    <row r="43" spans="1:8">
      <c r="A43" s="1600" t="s">
        <v>207</v>
      </c>
      <c r="B43" s="1601" t="s">
        <v>204</v>
      </c>
      <c r="C43" s="1602"/>
      <c r="D43" s="1602"/>
      <c r="E43" s="1602"/>
      <c r="F43" s="1594">
        <v>227</v>
      </c>
      <c r="G43" s="1599">
        <v>461888</v>
      </c>
      <c r="H43" s="1598">
        <v>441132</v>
      </c>
    </row>
    <row r="44" spans="1:8">
      <c r="A44" s="1600" t="s">
        <v>963</v>
      </c>
      <c r="B44" s="1601" t="s">
        <v>206</v>
      </c>
      <c r="C44" s="1602"/>
      <c r="D44" s="1602"/>
      <c r="E44" s="1602"/>
      <c r="F44" s="1594">
        <v>227</v>
      </c>
      <c r="G44" s="1599"/>
      <c r="H44" s="1598"/>
    </row>
    <row r="45" spans="1:8">
      <c r="A45" s="1600" t="s">
        <v>965</v>
      </c>
      <c r="B45" s="1601" t="s">
        <v>208</v>
      </c>
      <c r="C45" s="1602"/>
      <c r="D45" s="1602"/>
      <c r="E45" s="1602"/>
      <c r="F45" s="1594">
        <v>227</v>
      </c>
      <c r="G45" s="1599"/>
      <c r="H45" s="1598"/>
    </row>
    <row r="46" spans="1:8">
      <c r="A46" s="1600" t="s">
        <v>967</v>
      </c>
      <c r="B46" s="1601" t="s">
        <v>964</v>
      </c>
      <c r="C46" s="1602"/>
      <c r="D46" s="1602"/>
      <c r="E46" s="1602"/>
      <c r="F46" s="1594">
        <v>227</v>
      </c>
      <c r="G46" s="1599">
        <v>19494744</v>
      </c>
      <c r="H46" s="1598">
        <v>18251780</v>
      </c>
    </row>
    <row r="47" spans="1:8">
      <c r="A47" s="1600" t="s">
        <v>969</v>
      </c>
      <c r="B47" s="1601" t="s">
        <v>966</v>
      </c>
      <c r="C47" s="1602"/>
      <c r="D47" s="1602"/>
      <c r="E47" s="1602"/>
      <c r="F47" s="1594">
        <v>227</v>
      </c>
      <c r="G47" s="1599"/>
      <c r="H47" s="1598"/>
    </row>
    <row r="48" spans="1:8">
      <c r="A48" s="1600" t="s">
        <v>972</v>
      </c>
      <c r="B48" s="1601" t="s">
        <v>968</v>
      </c>
      <c r="C48" s="1602"/>
      <c r="D48" s="1602"/>
      <c r="E48" s="1602"/>
      <c r="F48" s="1594">
        <v>227</v>
      </c>
      <c r="G48" s="1599"/>
      <c r="H48" s="1598"/>
    </row>
    <row r="49" spans="1:9">
      <c r="A49" s="1600" t="s">
        <v>974</v>
      </c>
      <c r="B49" s="1601" t="s">
        <v>970</v>
      </c>
      <c r="C49" s="1602"/>
      <c r="D49" s="1602"/>
      <c r="E49" s="1602"/>
      <c r="F49" s="1594" t="s">
        <v>971</v>
      </c>
      <c r="G49" s="1599"/>
      <c r="H49" s="1598"/>
    </row>
    <row r="50" spans="1:9">
      <c r="A50" s="1600" t="s">
        <v>976</v>
      </c>
      <c r="B50" s="1601" t="s">
        <v>973</v>
      </c>
      <c r="C50" s="1602"/>
      <c r="D50" s="1602"/>
      <c r="E50" s="1602"/>
      <c r="F50" s="1594" t="s">
        <v>1306</v>
      </c>
      <c r="G50" s="1599"/>
      <c r="H50" s="1598"/>
    </row>
    <row r="51" spans="1:9">
      <c r="A51" s="1600" t="s">
        <v>978</v>
      </c>
      <c r="B51" s="1601" t="s">
        <v>975</v>
      </c>
      <c r="C51" s="1602"/>
      <c r="D51" s="1602"/>
      <c r="E51" s="1602"/>
      <c r="F51" s="1594" t="s">
        <v>1306</v>
      </c>
      <c r="G51" s="1599"/>
      <c r="H51" s="1598"/>
    </row>
    <row r="52" spans="1:9">
      <c r="A52" s="1600" t="s">
        <v>980</v>
      </c>
      <c r="B52" s="1601" t="s">
        <v>977</v>
      </c>
      <c r="C52" s="1602"/>
      <c r="D52" s="1602"/>
      <c r="E52" s="1602"/>
      <c r="F52" s="1594" t="s">
        <v>1851</v>
      </c>
      <c r="G52" s="1599">
        <v>-1367</v>
      </c>
      <c r="H52" s="1598">
        <v>-26017</v>
      </c>
    </row>
    <row r="53" spans="1:9">
      <c r="A53" s="1600" t="s">
        <v>981</v>
      </c>
      <c r="B53" s="1601" t="s">
        <v>979</v>
      </c>
      <c r="C53" s="1602"/>
      <c r="D53" s="1602"/>
      <c r="E53" s="1602"/>
      <c r="F53" s="1594" t="s">
        <v>1851</v>
      </c>
      <c r="G53" s="1599">
        <v>4054107</v>
      </c>
      <c r="H53" s="1598">
        <v>5074920</v>
      </c>
    </row>
    <row r="54" spans="1:9">
      <c r="A54" s="1600" t="s">
        <v>983</v>
      </c>
      <c r="B54" s="1601" t="s">
        <v>1814</v>
      </c>
      <c r="C54" s="1602"/>
      <c r="D54" s="1602"/>
      <c r="E54" s="1602"/>
      <c r="F54" s="1594" t="s">
        <v>1851</v>
      </c>
      <c r="G54" s="1599"/>
      <c r="H54" s="1598"/>
    </row>
    <row r="55" spans="1:9">
      <c r="A55" s="1600" t="s">
        <v>985</v>
      </c>
      <c r="B55" s="1601" t="s">
        <v>982</v>
      </c>
      <c r="C55" s="1602"/>
      <c r="D55" s="1602"/>
      <c r="E55" s="1602"/>
      <c r="F55" s="1594" t="s">
        <v>1851</v>
      </c>
      <c r="G55" s="1599">
        <v>23980142</v>
      </c>
      <c r="H55" s="1598">
        <v>24544666</v>
      </c>
    </row>
    <row r="56" spans="1:9">
      <c r="A56" s="1600" t="s">
        <v>987</v>
      </c>
      <c r="B56" s="1601" t="s">
        <v>984</v>
      </c>
      <c r="C56" s="1602"/>
      <c r="D56" s="1602"/>
      <c r="E56" s="1602"/>
      <c r="F56" s="1594" t="s">
        <v>1851</v>
      </c>
      <c r="G56" s="1599"/>
      <c r="H56" s="1598"/>
    </row>
    <row r="57" spans="1:9">
      <c r="A57" s="1600" t="s">
        <v>989</v>
      </c>
      <c r="B57" s="1601" t="s">
        <v>986</v>
      </c>
      <c r="C57" s="1602"/>
      <c r="D57" s="1602"/>
      <c r="E57" s="1602"/>
      <c r="F57" s="1594" t="s">
        <v>1851</v>
      </c>
      <c r="G57" s="1599"/>
      <c r="H57" s="1598"/>
    </row>
    <row r="58" spans="1:9">
      <c r="A58" s="1600" t="s">
        <v>991</v>
      </c>
      <c r="B58" s="1601" t="s">
        <v>988</v>
      </c>
      <c r="C58" s="1602"/>
      <c r="D58" s="1602"/>
      <c r="E58" s="1602"/>
      <c r="F58" s="1594" t="s">
        <v>1851</v>
      </c>
      <c r="G58" s="1599">
        <v>664648</v>
      </c>
      <c r="H58" s="1598">
        <v>52787</v>
      </c>
    </row>
    <row r="59" spans="1:9">
      <c r="A59" s="1600" t="s">
        <v>993</v>
      </c>
      <c r="B59" s="1601" t="s">
        <v>990</v>
      </c>
      <c r="C59" s="1602"/>
      <c r="D59" s="1602"/>
      <c r="E59" s="1602"/>
      <c r="F59" s="1594" t="s">
        <v>1851</v>
      </c>
      <c r="G59" s="1599">
        <v>19775201</v>
      </c>
      <c r="H59" s="1598">
        <v>22514995</v>
      </c>
    </row>
    <row r="60" spans="1:9">
      <c r="A60" s="1600" t="s">
        <v>996</v>
      </c>
      <c r="B60" s="1601" t="s">
        <v>992</v>
      </c>
      <c r="C60" s="1602"/>
      <c r="D60" s="1602"/>
      <c r="E60" s="1602"/>
      <c r="F60" s="1594"/>
      <c r="G60" s="1599">
        <v>3082544</v>
      </c>
      <c r="H60" s="1598">
        <v>75749</v>
      </c>
    </row>
    <row r="61" spans="1:9">
      <c r="A61" s="1600" t="s">
        <v>998</v>
      </c>
      <c r="B61" s="1601" t="s">
        <v>3871</v>
      </c>
      <c r="C61" s="1602"/>
      <c r="D61" s="1602"/>
      <c r="E61" s="1602"/>
      <c r="F61" s="2526"/>
      <c r="G61" s="1631">
        <v>1368775</v>
      </c>
      <c r="H61" s="1632"/>
      <c r="I61" s="1515"/>
    </row>
    <row r="62" spans="1:9">
      <c r="A62" s="1600" t="s">
        <v>1001</v>
      </c>
      <c r="B62" s="1601" t="s">
        <v>3872</v>
      </c>
      <c r="C62" s="1602"/>
      <c r="D62" s="1602"/>
      <c r="E62" s="1602"/>
      <c r="F62" s="2526"/>
      <c r="G62" s="1631"/>
      <c r="H62" s="1632"/>
      <c r="I62" s="1515"/>
    </row>
    <row r="63" spans="1:9">
      <c r="A63" s="1600" t="s">
        <v>1003</v>
      </c>
      <c r="B63" s="1601" t="s">
        <v>3873</v>
      </c>
      <c r="C63" s="1602"/>
      <c r="D63" s="1602"/>
      <c r="E63" s="1602"/>
      <c r="F63" s="2526"/>
      <c r="G63" s="1631"/>
      <c r="H63" s="1632"/>
      <c r="I63" s="1515"/>
    </row>
    <row r="64" spans="1:9">
      <c r="A64" s="1600" t="s">
        <v>1005</v>
      </c>
      <c r="B64" s="1601" t="s">
        <v>3874</v>
      </c>
      <c r="C64" s="1602"/>
      <c r="D64" s="1602"/>
      <c r="E64" s="1602"/>
      <c r="F64" s="2526"/>
      <c r="G64" s="1631"/>
      <c r="H64" s="1632"/>
      <c r="I64" s="1515"/>
    </row>
    <row r="65" spans="1:9" ht="15.75" thickBot="1">
      <c r="A65" s="1600" t="s">
        <v>1007</v>
      </c>
      <c r="B65" s="1604" t="s">
        <v>3885</v>
      </c>
      <c r="C65" s="1605"/>
      <c r="D65" s="1605"/>
      <c r="E65" s="1605"/>
      <c r="F65" s="1606"/>
      <c r="G65" s="1607">
        <f>SUM(G33:G39)-G40+SUM(G41:G50)-G51+SUM(G52:G61)-G62+G63-G64</f>
        <v>136416441</v>
      </c>
      <c r="H65" s="3067">
        <f>SUM(H33:H39)-H40+SUM(H41:H50)-H51+SUM(H52:H61)-H62+H63-H64</f>
        <v>147029306</v>
      </c>
      <c r="I65" s="1880"/>
    </row>
    <row r="66" spans="1:9">
      <c r="A66" s="1608"/>
      <c r="B66" s="1609"/>
      <c r="C66" s="1610"/>
      <c r="D66" s="1610"/>
      <c r="E66" s="1610"/>
      <c r="F66" s="1611"/>
      <c r="G66" s="1612"/>
      <c r="H66" s="1612"/>
    </row>
    <row r="67" spans="1:9">
      <c r="A67" s="1633" t="s">
        <v>4663</v>
      </c>
      <c r="B67" s="1650"/>
      <c r="C67" s="1583"/>
      <c r="D67" s="1583"/>
      <c r="E67" s="1583"/>
      <c r="F67" s="1583"/>
      <c r="G67" s="1614"/>
      <c r="H67" s="1614"/>
    </row>
    <row r="68" spans="1:9">
      <c r="A68" s="1583" t="s">
        <v>994</v>
      </c>
      <c r="B68" s="1583"/>
      <c r="C68" s="1583"/>
      <c r="D68" s="1615"/>
      <c r="E68" s="1583"/>
      <c r="F68" s="1583"/>
      <c r="G68" s="1614"/>
      <c r="H68" s="1614"/>
    </row>
    <row r="69" spans="1:9">
      <c r="A69" s="1583"/>
      <c r="B69" s="1583"/>
      <c r="C69" s="1583"/>
      <c r="D69" s="1615"/>
      <c r="E69" s="1583"/>
      <c r="F69" s="1583"/>
      <c r="G69" s="1614"/>
      <c r="H69" s="1614"/>
    </row>
    <row r="70" spans="1:9" ht="15.75" thickBot="1">
      <c r="A70" s="1570"/>
      <c r="B70" s="1570"/>
      <c r="C70" s="1570"/>
      <c r="D70" s="1570"/>
      <c r="E70" s="1570"/>
      <c r="F70" s="1570"/>
      <c r="G70" s="1616"/>
      <c r="H70" s="1616"/>
    </row>
    <row r="71" spans="1:9">
      <c r="A71" s="1617"/>
      <c r="B71" s="1562" t="s">
        <v>1800</v>
      </c>
      <c r="C71" s="1563" t="s">
        <v>1345</v>
      </c>
      <c r="D71" s="1564"/>
      <c r="E71" s="1564"/>
      <c r="F71" s="1562"/>
      <c r="G71" s="1562" t="s">
        <v>1722</v>
      </c>
      <c r="H71" s="1618" t="s">
        <v>1723</v>
      </c>
    </row>
    <row r="72" spans="1:9">
      <c r="A72" s="1567"/>
      <c r="B72" s="1568" t="str">
        <f>'Data Sheet'!$C$25</f>
        <v>CENTRAL HUDSON GAS &amp; ELECTRIC CORPORATION</v>
      </c>
      <c r="C72" s="1569" t="s">
        <v>1346</v>
      </c>
      <c r="D72" s="1570" t="s">
        <v>5344</v>
      </c>
      <c r="E72" s="1570"/>
      <c r="F72" s="1619" t="s">
        <v>1348</v>
      </c>
      <c r="G72" s="1619" t="s">
        <v>1725</v>
      </c>
      <c r="H72" s="1572"/>
    </row>
    <row r="73" spans="1:9">
      <c r="A73" s="1573"/>
      <c r="B73" s="1574"/>
      <c r="C73" s="1575" t="s">
        <v>1349</v>
      </c>
      <c r="D73" s="1574" t="s">
        <v>1347</v>
      </c>
      <c r="E73" s="1574"/>
      <c r="F73" s="1620" t="s">
        <v>1350</v>
      </c>
      <c r="G73" s="1621" t="str">
        <f>'Data Sheet'!$C$40</f>
        <v>4/18/2018</v>
      </c>
      <c r="H73" s="1622" t="str">
        <f>'Data Sheet'!$C$38</f>
        <v>12/31/2017</v>
      </c>
    </row>
    <row r="74" spans="1:9" ht="15.75">
      <c r="A74" s="1579" t="s">
        <v>995</v>
      </c>
      <c r="B74" s="1623"/>
      <c r="C74" s="1580"/>
      <c r="D74" s="1580"/>
      <c r="E74" s="1580"/>
      <c r="F74" s="1580"/>
      <c r="G74" s="1580"/>
      <c r="H74" s="1581"/>
    </row>
    <row r="75" spans="1:9">
      <c r="A75" s="1624"/>
      <c r="B75" s="1583"/>
      <c r="C75" s="1583"/>
      <c r="D75" s="1583"/>
      <c r="E75" s="1583"/>
      <c r="F75" s="1584" t="s">
        <v>1736</v>
      </c>
      <c r="G75" s="1584" t="s">
        <v>1835</v>
      </c>
      <c r="H75" s="1585" t="s">
        <v>1835</v>
      </c>
    </row>
    <row r="76" spans="1:9">
      <c r="A76" s="1624" t="s">
        <v>1729</v>
      </c>
      <c r="B76" s="1583" t="s">
        <v>271</v>
      </c>
      <c r="C76" s="1583"/>
      <c r="D76" s="1583"/>
      <c r="E76" s="1583"/>
      <c r="F76" s="1584" t="s">
        <v>3018</v>
      </c>
      <c r="G76" s="1584" t="s">
        <v>1836</v>
      </c>
      <c r="H76" s="1585" t="s">
        <v>2517</v>
      </c>
    </row>
    <row r="77" spans="1:9">
      <c r="A77" s="1589" t="s">
        <v>1732</v>
      </c>
      <c r="B77" s="1580" t="s">
        <v>3020</v>
      </c>
      <c r="C77" s="1580"/>
      <c r="D77" s="1580"/>
      <c r="E77" s="1580"/>
      <c r="F77" s="1587" t="s">
        <v>3021</v>
      </c>
      <c r="G77" s="1587" t="s">
        <v>3022</v>
      </c>
      <c r="H77" s="1588" t="s">
        <v>3023</v>
      </c>
    </row>
    <row r="78" spans="1:9" ht="15.75">
      <c r="A78" s="1600" t="s">
        <v>1009</v>
      </c>
      <c r="B78" s="1603" t="s">
        <v>997</v>
      </c>
      <c r="C78" s="1602"/>
      <c r="D78" s="1602"/>
      <c r="E78" s="1602"/>
      <c r="F78" s="1625"/>
      <c r="G78" s="1626"/>
      <c r="H78" s="1627"/>
    </row>
    <row r="79" spans="1:9">
      <c r="A79" s="1600" t="s">
        <v>1011</v>
      </c>
      <c r="B79" s="1601" t="s">
        <v>999</v>
      </c>
      <c r="C79" s="1602"/>
      <c r="D79" s="1602"/>
      <c r="E79" s="1602"/>
      <c r="F79" s="1628" t="s">
        <v>1000</v>
      </c>
      <c r="G79" s="1629">
        <v>3938125</v>
      </c>
      <c r="H79" s="1630">
        <v>3925559</v>
      </c>
    </row>
    <row r="80" spans="1:9">
      <c r="A80" s="1600" t="s">
        <v>1013</v>
      </c>
      <c r="B80" s="1601" t="s">
        <v>1002</v>
      </c>
      <c r="C80" s="1602"/>
      <c r="D80" s="1602"/>
      <c r="E80" s="1602"/>
      <c r="F80" s="1628">
        <v>230</v>
      </c>
      <c r="G80" s="1631"/>
      <c r="H80" s="1632"/>
    </row>
    <row r="81" spans="1:8">
      <c r="A81" s="1600" t="s">
        <v>1015</v>
      </c>
      <c r="B81" s="1601" t="s">
        <v>1004</v>
      </c>
      <c r="C81" s="1602"/>
      <c r="D81" s="1602"/>
      <c r="E81" s="1602"/>
      <c r="F81" s="1628">
        <v>230</v>
      </c>
      <c r="G81" s="1631"/>
      <c r="H81" s="1632"/>
    </row>
    <row r="82" spans="1:8">
      <c r="A82" s="1600" t="s">
        <v>1017</v>
      </c>
      <c r="B82" s="1601" t="s">
        <v>1006</v>
      </c>
      <c r="C82" s="1602"/>
      <c r="D82" s="1602"/>
      <c r="E82" s="1602"/>
      <c r="F82" s="1628">
        <v>232</v>
      </c>
      <c r="G82" s="1631">
        <v>191094309</v>
      </c>
      <c r="H82" s="1632">
        <v>196218092</v>
      </c>
    </row>
    <row r="83" spans="1:8">
      <c r="A83" s="1600" t="s">
        <v>1019</v>
      </c>
      <c r="B83" s="1601" t="s">
        <v>1008</v>
      </c>
      <c r="C83" s="1602"/>
      <c r="D83" s="1602"/>
      <c r="E83" s="1602"/>
      <c r="F83" s="1628" t="s">
        <v>1000</v>
      </c>
      <c r="G83" s="1631">
        <v>6397</v>
      </c>
      <c r="H83" s="1632">
        <v>25977</v>
      </c>
    </row>
    <row r="84" spans="1:8">
      <c r="A84" s="1600" t="s">
        <v>1021</v>
      </c>
      <c r="B84" s="1601" t="s">
        <v>1010</v>
      </c>
      <c r="C84" s="1602"/>
      <c r="D84" s="1602"/>
      <c r="E84" s="1602"/>
      <c r="F84" s="1628" t="s">
        <v>1000</v>
      </c>
      <c r="G84" s="1631"/>
      <c r="H84" s="1632"/>
    </row>
    <row r="85" spans="1:8">
      <c r="A85" s="1600" t="s">
        <v>1023</v>
      </c>
      <c r="B85" s="1601" t="s">
        <v>1012</v>
      </c>
      <c r="C85" s="1602"/>
      <c r="D85" s="1602"/>
      <c r="E85" s="1602"/>
      <c r="F85" s="1628" t="s">
        <v>1000</v>
      </c>
      <c r="G85" s="1631">
        <v>955870</v>
      </c>
      <c r="H85" s="1632">
        <v>861630</v>
      </c>
    </row>
    <row r="86" spans="1:8">
      <c r="A86" s="1600" t="s">
        <v>1025</v>
      </c>
      <c r="B86" s="1601" t="s">
        <v>1014</v>
      </c>
      <c r="C86" s="1602"/>
      <c r="D86" s="1602"/>
      <c r="E86" s="1602"/>
      <c r="F86" s="1628" t="s">
        <v>1000</v>
      </c>
      <c r="G86" s="1631"/>
      <c r="H86" s="1632"/>
    </row>
    <row r="87" spans="1:8">
      <c r="A87" s="1600" t="s">
        <v>1027</v>
      </c>
      <c r="B87" s="1601" t="s">
        <v>1016</v>
      </c>
      <c r="C87" s="1602"/>
      <c r="D87" s="1602"/>
      <c r="E87" s="1602"/>
      <c r="F87" s="1628">
        <v>233</v>
      </c>
      <c r="G87" s="1631">
        <v>2461190</v>
      </c>
      <c r="H87" s="1632">
        <v>5175586</v>
      </c>
    </row>
    <row r="88" spans="1:8">
      <c r="A88" s="1600" t="s">
        <v>1028</v>
      </c>
      <c r="B88" s="1601" t="s">
        <v>1018</v>
      </c>
      <c r="C88" s="1602"/>
      <c r="D88" s="1602"/>
      <c r="E88" s="1602"/>
      <c r="F88" s="1628" t="s">
        <v>1000</v>
      </c>
      <c r="G88" s="1631"/>
      <c r="H88" s="1632"/>
    </row>
    <row r="89" spans="1:8">
      <c r="A89" s="1600" t="s">
        <v>2265</v>
      </c>
      <c r="B89" s="1601" t="s">
        <v>1020</v>
      </c>
      <c r="C89" s="1602"/>
      <c r="D89" s="1602"/>
      <c r="E89" s="1602"/>
      <c r="F89" s="1628" t="s">
        <v>2131</v>
      </c>
      <c r="G89" s="1631">
        <v>-382312</v>
      </c>
      <c r="H89" s="1632">
        <v>665242</v>
      </c>
    </row>
    <row r="90" spans="1:8">
      <c r="A90" s="1600" t="s">
        <v>2267</v>
      </c>
      <c r="B90" s="1601" t="s">
        <v>1022</v>
      </c>
      <c r="C90" s="1602"/>
      <c r="D90" s="1602"/>
      <c r="E90" s="1602"/>
      <c r="F90" s="1628" t="s">
        <v>1000</v>
      </c>
      <c r="G90" s="1631">
        <v>3938325</v>
      </c>
      <c r="H90" s="1632">
        <v>3417720</v>
      </c>
    </row>
    <row r="91" spans="1:8">
      <c r="A91" s="1600" t="s">
        <v>2268</v>
      </c>
      <c r="B91" s="1601" t="s">
        <v>1024</v>
      </c>
      <c r="C91" s="1602"/>
      <c r="D91" s="1602"/>
      <c r="E91" s="1602"/>
      <c r="F91" s="1628">
        <v>234</v>
      </c>
      <c r="G91" s="1631">
        <v>112367395</v>
      </c>
      <c r="H91" s="1632">
        <v>140537850</v>
      </c>
    </row>
    <row r="92" spans="1:8">
      <c r="A92" s="1600" t="s">
        <v>3876</v>
      </c>
      <c r="B92" s="1601" t="s">
        <v>1026</v>
      </c>
      <c r="C92" s="1602"/>
      <c r="D92" s="1602"/>
      <c r="E92" s="1602"/>
      <c r="F92" s="1628" t="s">
        <v>1000</v>
      </c>
      <c r="G92" s="1631"/>
      <c r="H92" s="1632" t="s">
        <v>1789</v>
      </c>
    </row>
    <row r="93" spans="1:8">
      <c r="A93" s="1600" t="s">
        <v>3877</v>
      </c>
      <c r="B93" s="1601" t="s">
        <v>4580</v>
      </c>
      <c r="C93" s="1602"/>
      <c r="D93" s="1602"/>
      <c r="E93" s="1602"/>
      <c r="F93" s="1625"/>
      <c r="G93" s="1631">
        <f>SUM(G79:G92)</f>
        <v>314379299</v>
      </c>
      <c r="H93" s="1632">
        <f>SUM(H79:H92)</f>
        <v>350827656</v>
      </c>
    </row>
    <row r="94" spans="1:8">
      <c r="A94" s="1600" t="s">
        <v>3878</v>
      </c>
      <c r="B94" s="1633" t="s">
        <v>3875</v>
      </c>
      <c r="C94" s="1634"/>
      <c r="D94" s="1634"/>
      <c r="E94" s="1634"/>
      <c r="F94" s="1635"/>
      <c r="G94" s="1636"/>
      <c r="H94" s="1637"/>
    </row>
    <row r="95" spans="1:8">
      <c r="A95" s="1600"/>
      <c r="B95" s="1601" t="s">
        <v>3879</v>
      </c>
      <c r="C95" s="1602"/>
      <c r="D95" s="1602"/>
      <c r="E95" s="1602"/>
      <c r="F95" s="1625"/>
      <c r="G95" s="1629">
        <f>G17+G18+G19+G31+G65+G93</f>
        <v>2007196974</v>
      </c>
      <c r="H95" s="1630">
        <f>H17+H18+H19+H31+H65+H93</f>
        <v>2170823062</v>
      </c>
    </row>
    <row r="96" spans="1:8">
      <c r="A96" s="1567"/>
      <c r="B96" s="1583"/>
      <c r="C96" s="1583"/>
      <c r="D96" s="1583"/>
      <c r="E96" s="1583"/>
      <c r="F96" s="1570"/>
      <c r="G96" s="1616"/>
      <c r="H96" s="1638"/>
    </row>
    <row r="97" spans="1:8">
      <c r="A97" s="1567"/>
      <c r="B97" s="1583"/>
      <c r="C97" s="1583"/>
      <c r="D97" s="1583"/>
      <c r="E97" s="1583"/>
      <c r="F97" s="1570"/>
      <c r="G97" s="1616"/>
      <c r="H97" s="1638"/>
    </row>
    <row r="98" spans="1:8">
      <c r="A98" s="1567"/>
      <c r="B98" s="1583"/>
      <c r="C98" s="1583"/>
      <c r="D98" s="1583"/>
      <c r="E98" s="1583"/>
      <c r="F98" s="1570"/>
      <c r="G98" s="1616"/>
      <c r="H98" s="1638"/>
    </row>
    <row r="99" spans="1:8">
      <c r="A99" s="1567"/>
      <c r="B99" s="1583"/>
      <c r="C99" s="1583"/>
      <c r="D99" s="1583"/>
      <c r="E99" s="1583"/>
      <c r="F99" s="1570"/>
      <c r="G99" s="1616"/>
      <c r="H99" s="1638"/>
    </row>
    <row r="100" spans="1:8">
      <c r="A100" s="1567"/>
      <c r="B100" s="1583"/>
      <c r="C100" s="1583"/>
      <c r="D100" s="1583"/>
      <c r="E100" s="1583"/>
      <c r="F100" s="1570"/>
      <c r="G100" s="1616"/>
      <c r="H100" s="1638"/>
    </row>
    <row r="101" spans="1:8">
      <c r="A101" s="1567"/>
      <c r="B101" s="1583"/>
      <c r="C101" s="1583"/>
      <c r="D101" s="1583"/>
      <c r="E101" s="1583"/>
      <c r="F101" s="1570"/>
      <c r="G101" s="1616"/>
      <c r="H101" s="1638"/>
    </row>
    <row r="102" spans="1:8">
      <c r="A102" s="1567"/>
      <c r="B102" s="1583"/>
      <c r="C102" s="1583"/>
      <c r="D102" s="1583"/>
      <c r="E102" s="1583"/>
      <c r="F102" s="1570"/>
      <c r="G102" s="1616"/>
      <c r="H102" s="1638"/>
    </row>
    <row r="103" spans="1:8">
      <c r="A103" s="1567"/>
      <c r="B103" s="1583"/>
      <c r="C103" s="1583"/>
      <c r="D103" s="1583"/>
      <c r="E103" s="1583"/>
      <c r="F103" s="1570"/>
      <c r="G103" s="1616"/>
      <c r="H103" s="1638"/>
    </row>
    <row r="104" spans="1:8">
      <c r="A104" s="1567"/>
      <c r="B104" s="1583"/>
      <c r="C104" s="1583"/>
      <c r="D104" s="1583"/>
      <c r="E104" s="1583"/>
      <c r="F104" s="1570"/>
      <c r="G104" s="1616"/>
      <c r="H104" s="1638"/>
    </row>
    <row r="105" spans="1:8">
      <c r="A105" s="1567"/>
      <c r="B105" s="1583"/>
      <c r="C105" s="1583"/>
      <c r="D105" s="1583"/>
      <c r="E105" s="1583"/>
      <c r="F105" s="1570"/>
      <c r="G105" s="1616"/>
      <c r="H105" s="1638"/>
    </row>
    <row r="106" spans="1:8">
      <c r="A106" s="1567"/>
      <c r="B106" s="1583"/>
      <c r="C106" s="1583"/>
      <c r="D106" s="1583"/>
      <c r="E106" s="1583"/>
      <c r="F106" s="1570"/>
      <c r="G106" s="1616"/>
      <c r="H106" s="1638"/>
    </row>
    <row r="107" spans="1:8">
      <c r="A107" s="1567"/>
      <c r="B107" s="1583"/>
      <c r="C107" s="1583"/>
      <c r="D107" s="1583"/>
      <c r="E107" s="1583"/>
      <c r="F107" s="1570"/>
      <c r="G107" s="1616"/>
      <c r="H107" s="1638"/>
    </row>
    <row r="108" spans="1:8">
      <c r="A108" s="1567"/>
      <c r="B108" s="1583"/>
      <c r="C108" s="1583"/>
      <c r="D108" s="1583"/>
      <c r="E108" s="1583"/>
      <c r="F108" s="1570"/>
      <c r="G108" s="1616"/>
      <c r="H108" s="1638"/>
    </row>
    <row r="109" spans="1:8">
      <c r="A109" s="1567"/>
      <c r="B109" s="1583"/>
      <c r="C109" s="1583"/>
      <c r="D109" s="1583"/>
      <c r="E109" s="1583"/>
      <c r="F109" s="1570"/>
      <c r="G109" s="1616"/>
      <c r="H109" s="1638"/>
    </row>
    <row r="110" spans="1:8">
      <c r="A110" s="1567"/>
      <c r="B110" s="1583"/>
      <c r="C110" s="1583"/>
      <c r="D110" s="1583"/>
      <c r="E110" s="1583"/>
      <c r="F110" s="1570"/>
      <c r="G110" s="1616"/>
      <c r="H110" s="1638"/>
    </row>
    <row r="111" spans="1:8">
      <c r="A111" s="1567"/>
      <c r="B111" s="1583"/>
      <c r="C111" s="1583"/>
      <c r="D111" s="1583"/>
      <c r="E111" s="1583"/>
      <c r="F111" s="1570"/>
      <c r="G111" s="1616"/>
      <c r="H111" s="1638"/>
    </row>
    <row r="112" spans="1:8">
      <c r="A112" s="1567"/>
      <c r="B112" s="1583"/>
      <c r="C112" s="1583"/>
      <c r="D112" s="1583"/>
      <c r="E112" s="1583"/>
      <c r="F112" s="1570"/>
      <c r="G112" s="1616"/>
      <c r="H112" s="1638"/>
    </row>
    <row r="113" spans="1:8">
      <c r="A113" s="1567"/>
      <c r="B113" s="1583"/>
      <c r="C113" s="1583"/>
      <c r="D113" s="1583"/>
      <c r="E113" s="1583"/>
      <c r="F113" s="1570"/>
      <c r="G113" s="1616"/>
      <c r="H113" s="1638"/>
    </row>
    <row r="114" spans="1:8">
      <c r="A114" s="1567"/>
      <c r="B114" s="1583"/>
      <c r="C114" s="1583"/>
      <c r="D114" s="1583"/>
      <c r="E114" s="1583"/>
      <c r="F114" s="1570"/>
      <c r="G114" s="1616"/>
      <c r="H114" s="1638"/>
    </row>
    <row r="115" spans="1:8">
      <c r="A115" s="1567"/>
      <c r="B115" s="1583"/>
      <c r="C115" s="1583"/>
      <c r="D115" s="1583"/>
      <c r="E115" s="1583"/>
      <c r="F115" s="1570"/>
      <c r="G115" s="1616"/>
      <c r="H115" s="1638"/>
    </row>
    <row r="116" spans="1:8">
      <c r="A116" s="1567"/>
      <c r="B116" s="1583"/>
      <c r="C116" s="1583"/>
      <c r="D116" s="1583"/>
      <c r="E116" s="1583"/>
      <c r="F116" s="1570"/>
      <c r="G116" s="1616"/>
      <c r="H116" s="1638"/>
    </row>
    <row r="117" spans="1:8">
      <c r="A117" s="1567"/>
      <c r="B117" s="1583"/>
      <c r="C117" s="1583"/>
      <c r="D117" s="1583"/>
      <c r="E117" s="1583"/>
      <c r="F117" s="1570"/>
      <c r="G117" s="1616"/>
      <c r="H117" s="1638"/>
    </row>
    <row r="118" spans="1:8">
      <c r="A118" s="1567"/>
      <c r="B118" s="1570"/>
      <c r="C118" s="1583"/>
      <c r="D118" s="1583"/>
      <c r="E118" s="1583"/>
      <c r="F118" s="1570"/>
      <c r="G118" s="1616"/>
      <c r="H118" s="1638"/>
    </row>
    <row r="119" spans="1:8">
      <c r="A119" s="1567"/>
      <c r="B119" s="1570"/>
      <c r="C119" s="1583"/>
      <c r="D119" s="1583"/>
      <c r="E119" s="1583"/>
      <c r="F119" s="1570"/>
      <c r="G119" s="1616"/>
      <c r="H119" s="1638"/>
    </row>
    <row r="120" spans="1:8">
      <c r="A120" s="1567"/>
      <c r="B120" s="1570"/>
      <c r="C120" s="1583"/>
      <c r="D120" s="1583"/>
      <c r="E120" s="1583"/>
      <c r="F120" s="1570"/>
      <c r="G120" s="1616"/>
      <c r="H120" s="1638"/>
    </row>
    <row r="121" spans="1:8">
      <c r="A121" s="1567"/>
      <c r="B121" s="1570"/>
      <c r="C121" s="1583"/>
      <c r="D121" s="1583"/>
      <c r="E121" s="1583"/>
      <c r="F121" s="1570"/>
      <c r="G121" s="1616"/>
      <c r="H121" s="1638"/>
    </row>
    <row r="122" spans="1:8">
      <c r="A122" s="1567"/>
      <c r="B122" s="1570"/>
      <c r="C122" s="1583"/>
      <c r="D122" s="1583"/>
      <c r="E122" s="1583"/>
      <c r="F122" s="1570"/>
      <c r="G122" s="1616"/>
      <c r="H122" s="1638"/>
    </row>
    <row r="123" spans="1:8">
      <c r="A123" s="1567"/>
      <c r="B123" s="1570"/>
      <c r="C123" s="1583"/>
      <c r="D123" s="1583"/>
      <c r="E123" s="1583"/>
      <c r="F123" s="1570"/>
      <c r="G123" s="1616"/>
      <c r="H123" s="1638"/>
    </row>
    <row r="124" spans="1:8">
      <c r="A124" s="1567"/>
      <c r="B124" s="1570"/>
      <c r="C124" s="1583"/>
      <c r="D124" s="1583"/>
      <c r="E124" s="1583"/>
      <c r="F124" s="1570"/>
      <c r="G124" s="1616"/>
      <c r="H124" s="1638"/>
    </row>
    <row r="125" spans="1:8">
      <c r="A125" s="1567"/>
      <c r="B125" s="1570"/>
      <c r="C125" s="1583"/>
      <c r="D125" s="1583"/>
      <c r="E125" s="1583"/>
      <c r="F125" s="1570"/>
      <c r="G125" s="1616"/>
      <c r="H125" s="1638"/>
    </row>
    <row r="126" spans="1:8" ht="15.75" thickBot="1">
      <c r="A126" s="1639"/>
      <c r="B126" s="1640"/>
      <c r="C126" s="1641"/>
      <c r="D126" s="1641"/>
      <c r="E126" s="1641"/>
      <c r="F126" s="1640"/>
      <c r="G126" s="1642"/>
      <c r="H126" s="1643"/>
    </row>
    <row r="127" spans="1:8">
      <c r="A127" s="1633" t="s">
        <v>4663</v>
      </c>
      <c r="B127" s="1650"/>
      <c r="C127" s="1583"/>
      <c r="D127" s="1583"/>
      <c r="E127" s="1583"/>
      <c r="F127" s="1570"/>
      <c r="G127" s="1616"/>
      <c r="H127" s="1616"/>
    </row>
    <row r="128" spans="1:8">
      <c r="A128" s="1583" t="s">
        <v>1029</v>
      </c>
      <c r="B128" s="1583"/>
      <c r="C128" s="1583"/>
      <c r="D128" s="1583"/>
      <c r="E128" s="1583"/>
      <c r="F128" s="1583"/>
      <c r="G128" s="1614"/>
      <c r="H128" s="1614"/>
    </row>
    <row r="129" spans="1:8">
      <c r="A129" s="1583"/>
      <c r="B129" s="1583"/>
      <c r="C129" s="1583"/>
      <c r="D129" s="1583"/>
      <c r="E129" s="1583"/>
      <c r="F129" s="1583"/>
      <c r="G129" s="1614"/>
      <c r="H129" s="1614"/>
    </row>
    <row r="130" spans="1:8" ht="15.75" thickBot="1">
      <c r="A130" s="1570"/>
      <c r="B130" s="1570"/>
      <c r="C130" s="1570"/>
      <c r="D130" s="1570"/>
      <c r="E130" s="1570"/>
      <c r="F130" s="1570"/>
      <c r="G130" s="1616"/>
      <c r="H130" s="1616"/>
    </row>
    <row r="131" spans="1:8">
      <c r="A131" s="1617"/>
      <c r="B131" s="1562" t="s">
        <v>1800</v>
      </c>
      <c r="C131" s="1563" t="s">
        <v>1345</v>
      </c>
      <c r="D131" s="1564"/>
      <c r="E131" s="1564"/>
      <c r="F131" s="1562"/>
      <c r="G131" s="1562" t="s">
        <v>1722</v>
      </c>
      <c r="H131" s="1618" t="s">
        <v>1723</v>
      </c>
    </row>
    <row r="132" spans="1:8">
      <c r="A132" s="1567"/>
      <c r="B132" s="1568" t="str">
        <f>'Data Sheet'!$C$25</f>
        <v>CENTRAL HUDSON GAS &amp; ELECTRIC CORPORATION</v>
      </c>
      <c r="C132" s="1569" t="s">
        <v>1346</v>
      </c>
      <c r="D132" s="1570" t="s">
        <v>5344</v>
      </c>
      <c r="E132" s="1570"/>
      <c r="F132" s="1619" t="s">
        <v>1348</v>
      </c>
      <c r="G132" s="1619" t="s">
        <v>1725</v>
      </c>
      <c r="H132" s="1572"/>
    </row>
    <row r="133" spans="1:8">
      <c r="A133" s="1573"/>
      <c r="B133" s="1574"/>
      <c r="C133" s="1575" t="s">
        <v>1349</v>
      </c>
      <c r="D133" s="1574" t="s">
        <v>1347</v>
      </c>
      <c r="E133" s="1574"/>
      <c r="F133" s="1620" t="s">
        <v>1350</v>
      </c>
      <c r="G133" s="1621" t="str">
        <f>'Data Sheet'!$C$40</f>
        <v>4/18/2018</v>
      </c>
      <c r="H133" s="1622" t="str">
        <f>'Data Sheet'!$C$38</f>
        <v>12/31/2017</v>
      </c>
    </row>
    <row r="134" spans="1:8" ht="15.75">
      <c r="A134" s="1579" t="s">
        <v>1030</v>
      </c>
      <c r="B134" s="1580"/>
      <c r="C134" s="1580"/>
      <c r="D134" s="1580"/>
      <c r="E134" s="1580"/>
      <c r="F134" s="1580"/>
      <c r="G134" s="1580"/>
      <c r="H134" s="1581"/>
    </row>
    <row r="135" spans="1:8">
      <c r="A135" s="1624"/>
      <c r="B135" s="1583"/>
      <c r="C135" s="1583"/>
      <c r="D135" s="1583"/>
      <c r="E135" s="1583"/>
      <c r="F135" s="1584" t="s">
        <v>1736</v>
      </c>
      <c r="G135" s="1584" t="s">
        <v>1835</v>
      </c>
      <c r="H135" s="1585" t="s">
        <v>1835</v>
      </c>
    </row>
    <row r="136" spans="1:8">
      <c r="A136" s="1624" t="s">
        <v>1729</v>
      </c>
      <c r="B136" s="1583" t="s">
        <v>271</v>
      </c>
      <c r="C136" s="1583"/>
      <c r="D136" s="1583"/>
      <c r="E136" s="1583"/>
      <c r="F136" s="1584" t="s">
        <v>3018</v>
      </c>
      <c r="G136" s="1584" t="s">
        <v>1836</v>
      </c>
      <c r="H136" s="1585" t="s">
        <v>2517</v>
      </c>
    </row>
    <row r="137" spans="1:8">
      <c r="A137" s="1589" t="s">
        <v>1732</v>
      </c>
      <c r="B137" s="1580" t="s">
        <v>3020</v>
      </c>
      <c r="C137" s="1580"/>
      <c r="D137" s="1580"/>
      <c r="E137" s="1580"/>
      <c r="F137" s="1587" t="s">
        <v>3021</v>
      </c>
      <c r="G137" s="1587" t="s">
        <v>3022</v>
      </c>
      <c r="H137" s="1588" t="s">
        <v>3023</v>
      </c>
    </row>
    <row r="138" spans="1:8" ht="15.75">
      <c r="A138" s="1589" t="s">
        <v>2518</v>
      </c>
      <c r="B138" s="1590" t="s">
        <v>1031</v>
      </c>
      <c r="C138" s="1580"/>
      <c r="D138" s="1580"/>
      <c r="E138" s="1580"/>
      <c r="F138" s="1644"/>
      <c r="G138" s="1591"/>
      <c r="H138" s="1592"/>
    </row>
    <row r="139" spans="1:8">
      <c r="A139" s="1589" t="s">
        <v>2520</v>
      </c>
      <c r="B139" s="1593" t="s">
        <v>1032</v>
      </c>
      <c r="C139" s="1580"/>
      <c r="D139" s="1580"/>
      <c r="E139" s="1580"/>
      <c r="F139" s="1575" t="s">
        <v>1659</v>
      </c>
      <c r="G139" s="1645">
        <v>84310435</v>
      </c>
      <c r="H139" s="1596">
        <v>84310435</v>
      </c>
    </row>
    <row r="140" spans="1:8">
      <c r="A140" s="1589" t="s">
        <v>2522</v>
      </c>
      <c r="B140" s="1593" t="s">
        <v>1033</v>
      </c>
      <c r="C140" s="1580"/>
      <c r="D140" s="1580"/>
      <c r="E140" s="1580"/>
      <c r="F140" s="1575" t="s">
        <v>1659</v>
      </c>
      <c r="G140" s="1599">
        <v>100</v>
      </c>
      <c r="H140" s="1598">
        <v>100</v>
      </c>
    </row>
    <row r="141" spans="1:8">
      <c r="A141" s="1589" t="s">
        <v>2524</v>
      </c>
      <c r="B141" s="1593" t="s">
        <v>1034</v>
      </c>
      <c r="C141" s="1580"/>
      <c r="D141" s="1580"/>
      <c r="E141" s="1580"/>
      <c r="F141" s="1646">
        <v>252</v>
      </c>
      <c r="G141" s="1599"/>
      <c r="H141" s="1598"/>
    </row>
    <row r="142" spans="1:8">
      <c r="A142" s="1589" t="s">
        <v>1847</v>
      </c>
      <c r="B142" s="1593" t="s">
        <v>1035</v>
      </c>
      <c r="C142" s="1580"/>
      <c r="D142" s="1580"/>
      <c r="E142" s="1580"/>
      <c r="F142" s="1646">
        <v>252</v>
      </c>
      <c r="G142" s="1599"/>
      <c r="H142" s="1598"/>
    </row>
    <row r="143" spans="1:8">
      <c r="A143" s="1589" t="s">
        <v>1849</v>
      </c>
      <c r="B143" s="1593" t="s">
        <v>1036</v>
      </c>
      <c r="C143" s="1580"/>
      <c r="D143" s="1580"/>
      <c r="E143" s="1580"/>
      <c r="F143" s="1646">
        <v>252</v>
      </c>
      <c r="G143" s="1599">
        <v>63840146</v>
      </c>
      <c r="H143" s="1598">
        <v>63840146</v>
      </c>
    </row>
    <row r="144" spans="1:8">
      <c r="A144" s="1589" t="s">
        <v>1852</v>
      </c>
      <c r="B144" s="1593" t="s">
        <v>1757</v>
      </c>
      <c r="C144" s="1580"/>
      <c r="D144" s="1580"/>
      <c r="E144" s="1580"/>
      <c r="F144" s="1575">
        <v>253</v>
      </c>
      <c r="G144" s="1599">
        <v>176111522</v>
      </c>
      <c r="H144" s="1598">
        <v>176111522</v>
      </c>
    </row>
    <row r="145" spans="1:8">
      <c r="A145" s="1589" t="s">
        <v>1854</v>
      </c>
      <c r="B145" s="1593" t="s">
        <v>2399</v>
      </c>
      <c r="C145" s="1580"/>
      <c r="D145" s="1580"/>
      <c r="E145" s="1580"/>
      <c r="F145" s="1646">
        <v>252</v>
      </c>
      <c r="G145" s="1599"/>
      <c r="H145" s="1598"/>
    </row>
    <row r="146" spans="1:8">
      <c r="A146" s="1589" t="s">
        <v>1856</v>
      </c>
      <c r="B146" s="1593" t="s">
        <v>2400</v>
      </c>
      <c r="C146" s="1580"/>
      <c r="D146" s="1580"/>
      <c r="E146" s="1580"/>
      <c r="F146" s="1646">
        <v>254</v>
      </c>
      <c r="G146" s="1599"/>
      <c r="H146" s="1598"/>
    </row>
    <row r="147" spans="1:8">
      <c r="A147" s="1589" t="s">
        <v>1858</v>
      </c>
      <c r="B147" s="1593" t="s">
        <v>2401</v>
      </c>
      <c r="C147" s="1580"/>
      <c r="D147" s="1580"/>
      <c r="E147" s="1580"/>
      <c r="F147" s="1575">
        <v>254</v>
      </c>
      <c r="G147" s="1599">
        <v>4632842</v>
      </c>
      <c r="H147" s="1598">
        <v>4632842</v>
      </c>
    </row>
    <row r="148" spans="1:8">
      <c r="A148" s="1589" t="s">
        <v>1860</v>
      </c>
      <c r="B148" s="1593" t="s">
        <v>2402</v>
      </c>
      <c r="C148" s="1580"/>
      <c r="D148" s="1580"/>
      <c r="E148" s="1580"/>
      <c r="F148" s="1575" t="s">
        <v>495</v>
      </c>
      <c r="G148" s="1599">
        <v>265639755</v>
      </c>
      <c r="H148" s="1598">
        <v>307413880</v>
      </c>
    </row>
    <row r="149" spans="1:8">
      <c r="A149" s="1589" t="s">
        <v>1862</v>
      </c>
      <c r="B149" s="1593" t="s">
        <v>2403</v>
      </c>
      <c r="C149" s="1580"/>
      <c r="D149" s="1580"/>
      <c r="E149" s="1580"/>
      <c r="F149" s="1575" t="s">
        <v>495</v>
      </c>
      <c r="G149" s="1599"/>
      <c r="H149" s="1598"/>
    </row>
    <row r="150" spans="1:8">
      <c r="A150" s="1589" t="s">
        <v>1864</v>
      </c>
      <c r="B150" s="1593" t="s">
        <v>2404</v>
      </c>
      <c r="C150" s="1580"/>
      <c r="D150" s="1580"/>
      <c r="E150" s="1580"/>
      <c r="F150" s="1575" t="s">
        <v>1659</v>
      </c>
      <c r="G150" s="1599"/>
      <c r="H150" s="1598"/>
    </row>
    <row r="151" spans="1:8">
      <c r="A151" s="1600" t="s">
        <v>1866</v>
      </c>
      <c r="B151" s="1601" t="s">
        <v>3880</v>
      </c>
      <c r="C151" s="1602"/>
      <c r="D151" s="1602"/>
      <c r="E151" s="1602"/>
      <c r="F151" s="1628" t="s">
        <v>3881</v>
      </c>
      <c r="G151" s="1631"/>
      <c r="H151" s="1632"/>
    </row>
    <row r="152" spans="1:8">
      <c r="A152" s="1600" t="s">
        <v>1868</v>
      </c>
      <c r="B152" s="1601" t="s">
        <v>4579</v>
      </c>
      <c r="C152" s="1602"/>
      <c r="D152" s="1602"/>
      <c r="E152" s="1602"/>
      <c r="F152" s="1628" t="s">
        <v>1000</v>
      </c>
      <c r="G152" s="1631">
        <f>SUM(G139:G145)-G146-G147+SUM(G148:G149)-G150+G151</f>
        <v>585269116</v>
      </c>
      <c r="H152" s="2531">
        <f>SUM(H139:H145)-H146-H147+SUM(H148:H149)-H150+H151</f>
        <v>627043241</v>
      </c>
    </row>
    <row r="153" spans="1:8" ht="15.75">
      <c r="A153" s="1600" t="s">
        <v>1870</v>
      </c>
      <c r="B153" s="1590" t="s">
        <v>2405</v>
      </c>
      <c r="C153" s="1580"/>
      <c r="D153" s="1580"/>
      <c r="E153" s="1580"/>
      <c r="F153" s="1644"/>
      <c r="G153" s="1591"/>
      <c r="H153" s="1592"/>
    </row>
    <row r="154" spans="1:8">
      <c r="A154" s="1600" t="s">
        <v>1872</v>
      </c>
      <c r="B154" s="1593" t="s">
        <v>2406</v>
      </c>
      <c r="C154" s="1580"/>
      <c r="D154" s="1580"/>
      <c r="E154" s="1580"/>
      <c r="F154" s="1575" t="s">
        <v>1664</v>
      </c>
      <c r="G154" s="1599"/>
      <c r="H154" s="1598"/>
    </row>
    <row r="155" spans="1:8">
      <c r="A155" s="1600" t="s">
        <v>1874</v>
      </c>
      <c r="B155" s="1593" t="s">
        <v>2407</v>
      </c>
      <c r="C155" s="1580"/>
      <c r="D155" s="1580"/>
      <c r="E155" s="1580"/>
      <c r="F155" s="1575" t="s">
        <v>1664</v>
      </c>
      <c r="G155" s="1599"/>
      <c r="H155" s="1598"/>
    </row>
    <row r="156" spans="1:8">
      <c r="A156" s="1600" t="s">
        <v>1876</v>
      </c>
      <c r="B156" s="1593" t="s">
        <v>2408</v>
      </c>
      <c r="C156" s="1580"/>
      <c r="D156" s="1580"/>
      <c r="E156" s="1580"/>
      <c r="F156" s="1575" t="s">
        <v>1664</v>
      </c>
      <c r="G156" s="1599"/>
      <c r="H156" s="1598"/>
    </row>
    <row r="157" spans="1:8">
      <c r="A157" s="1600" t="s">
        <v>1878</v>
      </c>
      <c r="B157" s="1593" t="s">
        <v>2409</v>
      </c>
      <c r="C157" s="1580"/>
      <c r="D157" s="1580"/>
      <c r="E157" s="1580"/>
      <c r="F157" s="1575" t="s">
        <v>1664</v>
      </c>
      <c r="G157" s="1599">
        <v>571950000</v>
      </c>
      <c r="H157" s="1598">
        <v>598950000</v>
      </c>
    </row>
    <row r="158" spans="1:8">
      <c r="A158" s="1600" t="s">
        <v>1880</v>
      </c>
      <c r="B158" s="1593" t="s">
        <v>2410</v>
      </c>
      <c r="C158" s="1580"/>
      <c r="D158" s="1580"/>
      <c r="E158" s="1580"/>
      <c r="F158" s="1575" t="s">
        <v>1000</v>
      </c>
      <c r="G158" s="1599"/>
      <c r="H158" s="1598"/>
    </row>
    <row r="159" spans="1:8">
      <c r="A159" s="1600" t="s">
        <v>1882</v>
      </c>
      <c r="B159" s="1593" t="s">
        <v>2411</v>
      </c>
      <c r="C159" s="1580"/>
      <c r="D159" s="1580"/>
      <c r="E159" s="1580"/>
      <c r="F159" s="1575" t="s">
        <v>1000</v>
      </c>
      <c r="G159" s="1599"/>
      <c r="H159" s="1598"/>
    </row>
    <row r="160" spans="1:8">
      <c r="A160" s="1600" t="s">
        <v>1883</v>
      </c>
      <c r="B160" s="1601" t="s">
        <v>4578</v>
      </c>
      <c r="C160" s="1602"/>
      <c r="D160" s="1602"/>
      <c r="E160" s="1602"/>
      <c r="F160" s="1575" t="s">
        <v>1000</v>
      </c>
      <c r="G160" s="1599">
        <f>G154-G155+SUM(G156:G158)-G159</f>
        <v>571950000</v>
      </c>
      <c r="H160" s="1598">
        <f>H154-H155+SUM(H156:H158)-H159</f>
        <v>598950000</v>
      </c>
    </row>
    <row r="161" spans="1:8" ht="15.75">
      <c r="A161" s="1600" t="s">
        <v>1885</v>
      </c>
      <c r="B161" s="1590" t="s">
        <v>2412</v>
      </c>
      <c r="C161" s="1580"/>
      <c r="D161" s="1580"/>
      <c r="E161" s="1580"/>
      <c r="F161" s="1644"/>
      <c r="G161" s="1591"/>
      <c r="H161" s="1592"/>
    </row>
    <row r="162" spans="1:8">
      <c r="A162" s="1600" t="s">
        <v>1887</v>
      </c>
      <c r="B162" s="1593" t="s">
        <v>2413</v>
      </c>
      <c r="C162" s="1580"/>
      <c r="D162" s="1580"/>
      <c r="E162" s="1580"/>
      <c r="F162" s="1575" t="s">
        <v>1000</v>
      </c>
      <c r="G162" s="1599"/>
      <c r="H162" s="1598"/>
    </row>
    <row r="163" spans="1:8">
      <c r="A163" s="1600" t="s">
        <v>1889</v>
      </c>
      <c r="B163" s="1593" t="s">
        <v>2414</v>
      </c>
      <c r="C163" s="1580"/>
      <c r="D163" s="1580"/>
      <c r="E163" s="1580"/>
      <c r="F163" s="1575" t="s">
        <v>1000</v>
      </c>
      <c r="G163" s="1599"/>
      <c r="H163" s="1598"/>
    </row>
    <row r="164" spans="1:8">
      <c r="A164" s="1600" t="s">
        <v>1891</v>
      </c>
      <c r="B164" s="1593" t="s">
        <v>2415</v>
      </c>
      <c r="C164" s="1580"/>
      <c r="D164" s="1580"/>
      <c r="E164" s="1580"/>
      <c r="F164" s="1575" t="s">
        <v>1000</v>
      </c>
      <c r="G164" s="1599">
        <v>3852284</v>
      </c>
      <c r="H164" s="1598">
        <v>4697311</v>
      </c>
    </row>
    <row r="165" spans="1:8">
      <c r="A165" s="1600" t="s">
        <v>1893</v>
      </c>
      <c r="B165" s="1593" t="s">
        <v>2416</v>
      </c>
      <c r="C165" s="1580"/>
      <c r="D165" s="1580"/>
      <c r="E165" s="1580"/>
      <c r="F165" s="1575" t="s">
        <v>1000</v>
      </c>
      <c r="G165" s="1599">
        <v>22335078</v>
      </c>
      <c r="H165" s="1598">
        <v>35240256</v>
      </c>
    </row>
    <row r="166" spans="1:8">
      <c r="A166" s="1600" t="s">
        <v>1895</v>
      </c>
      <c r="B166" s="1593" t="s">
        <v>2417</v>
      </c>
      <c r="C166" s="1580"/>
      <c r="D166" s="1580"/>
      <c r="E166" s="1580"/>
      <c r="F166" s="1575" t="s">
        <v>1000</v>
      </c>
      <c r="G166" s="1599"/>
      <c r="H166" s="1598"/>
    </row>
    <row r="167" spans="1:8">
      <c r="A167" s="1600" t="s">
        <v>1897</v>
      </c>
      <c r="B167" s="1593" t="s">
        <v>2418</v>
      </c>
      <c r="C167" s="1580"/>
      <c r="D167" s="1580"/>
      <c r="E167" s="1580"/>
      <c r="F167" s="1575" t="s">
        <v>1000</v>
      </c>
      <c r="G167" s="1599"/>
      <c r="H167" s="1598"/>
    </row>
    <row r="168" spans="1:8">
      <c r="A168" s="1600" t="s">
        <v>197</v>
      </c>
      <c r="B168" s="1601" t="s">
        <v>3882</v>
      </c>
      <c r="C168" s="1602"/>
      <c r="D168" s="1602"/>
      <c r="E168" s="1602"/>
      <c r="F168" s="1628"/>
      <c r="G168" s="1631"/>
      <c r="H168" s="1632"/>
    </row>
    <row r="169" spans="1:8">
      <c r="A169" s="1600" t="s">
        <v>199</v>
      </c>
      <c r="B169" s="1601" t="s">
        <v>3883</v>
      </c>
      <c r="C169" s="1602"/>
      <c r="D169" s="1602"/>
      <c r="E169" s="1602"/>
      <c r="F169" s="1628"/>
      <c r="G169" s="1631"/>
      <c r="H169" s="1632"/>
    </row>
    <row r="170" spans="1:8">
      <c r="A170" s="1600" t="s">
        <v>201</v>
      </c>
      <c r="B170" s="1601" t="s">
        <v>3884</v>
      </c>
      <c r="C170" s="1602"/>
      <c r="D170" s="1602"/>
      <c r="E170" s="1602"/>
      <c r="F170" s="1628"/>
      <c r="G170" s="1631">
        <v>1034600</v>
      </c>
      <c r="H170" s="1632">
        <v>1062974</v>
      </c>
    </row>
    <row r="171" spans="1:8">
      <c r="A171" s="1600" t="s">
        <v>203</v>
      </c>
      <c r="B171" s="1601" t="s">
        <v>4577</v>
      </c>
      <c r="C171" s="1602"/>
      <c r="D171" s="1602"/>
      <c r="E171" s="1602"/>
      <c r="F171" s="1625"/>
      <c r="G171" s="1631">
        <f>SUM(G162:G170)</f>
        <v>27221962</v>
      </c>
      <c r="H171" s="2531">
        <f>SUM(H162:H170)</f>
        <v>41000541</v>
      </c>
    </row>
    <row r="172" spans="1:8" ht="15.75">
      <c r="A172" s="1600" t="s">
        <v>205</v>
      </c>
      <c r="B172" s="1590" t="s">
        <v>2419</v>
      </c>
      <c r="C172" s="1580"/>
      <c r="D172" s="1580"/>
      <c r="E172" s="1580"/>
      <c r="F172" s="1644"/>
      <c r="G172" s="1591"/>
      <c r="H172" s="1647"/>
    </row>
    <row r="173" spans="1:8">
      <c r="A173" s="1600" t="s">
        <v>207</v>
      </c>
      <c r="B173" s="1593" t="s">
        <v>2420</v>
      </c>
      <c r="C173" s="1580"/>
      <c r="D173" s="1580"/>
      <c r="E173" s="1580"/>
      <c r="F173" s="1575" t="s">
        <v>1000</v>
      </c>
      <c r="G173" s="1599"/>
      <c r="H173" s="1598"/>
    </row>
    <row r="174" spans="1:8">
      <c r="A174" s="1600" t="s">
        <v>963</v>
      </c>
      <c r="B174" s="1593" t="s">
        <v>2421</v>
      </c>
      <c r="C174" s="1580"/>
      <c r="D174" s="1580"/>
      <c r="E174" s="1580"/>
      <c r="F174" s="1575" t="s">
        <v>1000</v>
      </c>
      <c r="G174" s="1599">
        <v>42206396</v>
      </c>
      <c r="H174" s="1598">
        <v>49714992</v>
      </c>
    </row>
    <row r="175" spans="1:8">
      <c r="A175" s="1600" t="s">
        <v>965</v>
      </c>
      <c r="B175" s="1593" t="s">
        <v>2422</v>
      </c>
      <c r="C175" s="1580"/>
      <c r="D175" s="1580"/>
      <c r="E175" s="1580"/>
      <c r="F175" s="1575" t="s">
        <v>1000</v>
      </c>
      <c r="G175" s="1599"/>
      <c r="H175" s="1598"/>
    </row>
    <row r="176" spans="1:8">
      <c r="A176" s="1600" t="s">
        <v>967</v>
      </c>
      <c r="B176" s="1593" t="s">
        <v>2423</v>
      </c>
      <c r="C176" s="1580"/>
      <c r="D176" s="1580"/>
      <c r="E176" s="1580"/>
      <c r="F176" s="1575" t="s">
        <v>1000</v>
      </c>
      <c r="G176" s="1599">
        <v>684681</v>
      </c>
      <c r="H176" s="1598">
        <v>709714</v>
      </c>
    </row>
    <row r="177" spans="1:8">
      <c r="A177" s="1600" t="s">
        <v>969</v>
      </c>
      <c r="B177" s="1593" t="s">
        <v>2424</v>
      </c>
      <c r="C177" s="1580"/>
      <c r="D177" s="1580"/>
      <c r="E177" s="1580"/>
      <c r="F177" s="1575" t="s">
        <v>1000</v>
      </c>
      <c r="G177" s="1599">
        <v>7639278</v>
      </c>
      <c r="H177" s="1598">
        <v>8414303</v>
      </c>
    </row>
    <row r="178" spans="1:8">
      <c r="A178" s="1600" t="s">
        <v>972</v>
      </c>
      <c r="B178" s="1593" t="s">
        <v>2425</v>
      </c>
      <c r="C178" s="1580"/>
      <c r="D178" s="1580"/>
      <c r="E178" s="1580"/>
      <c r="F178" s="1575" t="s">
        <v>1671</v>
      </c>
      <c r="G178" s="1599">
        <v>-3245419</v>
      </c>
      <c r="H178" s="1598">
        <v>-869477</v>
      </c>
    </row>
    <row r="179" spans="1:8">
      <c r="A179" s="1600" t="s">
        <v>974</v>
      </c>
      <c r="B179" s="1593" t="s">
        <v>2426</v>
      </c>
      <c r="C179" s="1580"/>
      <c r="D179" s="1580"/>
      <c r="E179" s="1580"/>
      <c r="F179" s="1575" t="s">
        <v>1000</v>
      </c>
      <c r="G179" s="1599">
        <v>5761512</v>
      </c>
      <c r="H179" s="1598">
        <v>6410505</v>
      </c>
    </row>
    <row r="180" spans="1:8">
      <c r="A180" s="1600" t="s">
        <v>976</v>
      </c>
      <c r="B180" s="1593" t="s">
        <v>2427</v>
      </c>
      <c r="C180" s="1580"/>
      <c r="D180" s="1580"/>
      <c r="E180" s="1580"/>
      <c r="F180" s="1575" t="s">
        <v>1000</v>
      </c>
      <c r="G180" s="1599"/>
      <c r="H180" s="1598"/>
    </row>
    <row r="181" spans="1:8">
      <c r="A181" s="1600" t="s">
        <v>978</v>
      </c>
      <c r="B181" s="1593" t="s">
        <v>2428</v>
      </c>
      <c r="C181" s="1580"/>
      <c r="D181" s="1580"/>
      <c r="E181" s="1580"/>
      <c r="F181" s="1575" t="s">
        <v>1000</v>
      </c>
      <c r="G181" s="1599"/>
      <c r="H181" s="1598"/>
    </row>
    <row r="182" spans="1:8">
      <c r="A182" s="1600" t="s">
        <v>980</v>
      </c>
      <c r="B182" s="1593" t="s">
        <v>2429</v>
      </c>
      <c r="C182" s="1580"/>
      <c r="D182" s="1580"/>
      <c r="E182" s="1580"/>
      <c r="F182" s="1575" t="s">
        <v>1000</v>
      </c>
      <c r="G182" s="1599"/>
      <c r="H182" s="1598"/>
    </row>
    <row r="183" spans="1:8">
      <c r="A183" s="1600" t="s">
        <v>981</v>
      </c>
      <c r="B183" s="1593" t="s">
        <v>2430</v>
      </c>
      <c r="C183" s="1580"/>
      <c r="D183" s="1580"/>
      <c r="E183" s="1580"/>
      <c r="F183" s="1575" t="s">
        <v>1000</v>
      </c>
      <c r="G183" s="1599">
        <v>262697</v>
      </c>
      <c r="H183" s="1598">
        <v>291670</v>
      </c>
    </row>
    <row r="184" spans="1:8">
      <c r="A184" s="1600" t="s">
        <v>983</v>
      </c>
      <c r="B184" s="1593" t="s">
        <v>2431</v>
      </c>
      <c r="C184" s="1580"/>
      <c r="D184" s="1580"/>
      <c r="E184" s="1580"/>
      <c r="F184" s="1575" t="s">
        <v>1000</v>
      </c>
      <c r="G184" s="1599">
        <v>14667421</v>
      </c>
      <c r="H184" s="1598">
        <v>15198777</v>
      </c>
    </row>
    <row r="185" spans="1:8">
      <c r="A185" s="1600" t="s">
        <v>985</v>
      </c>
      <c r="B185" s="1593" t="s">
        <v>2432</v>
      </c>
      <c r="C185" s="1580"/>
      <c r="D185" s="1580"/>
      <c r="E185" s="1580"/>
      <c r="F185" s="1575" t="s">
        <v>1000</v>
      </c>
      <c r="G185" s="1599"/>
      <c r="H185" s="1598"/>
    </row>
    <row r="186" spans="1:8">
      <c r="A186" s="1600" t="s">
        <v>987</v>
      </c>
      <c r="B186" s="1601" t="s">
        <v>3886</v>
      </c>
      <c r="C186" s="1602"/>
      <c r="D186" s="1602"/>
      <c r="E186" s="1602"/>
      <c r="F186" s="1628"/>
      <c r="G186" s="1631"/>
      <c r="H186" s="1632">
        <v>2235370</v>
      </c>
    </row>
    <row r="187" spans="1:8">
      <c r="A187" s="1600" t="s">
        <v>989</v>
      </c>
      <c r="B187" s="1601" t="s">
        <v>3887</v>
      </c>
      <c r="C187" s="1602"/>
      <c r="D187" s="1602"/>
      <c r="E187" s="1602"/>
      <c r="F187" s="1628"/>
      <c r="G187" s="1631"/>
      <c r="H187" s="1632"/>
    </row>
    <row r="188" spans="1:8">
      <c r="A188" s="1600" t="s">
        <v>991</v>
      </c>
      <c r="B188" s="1601" t="s">
        <v>3888</v>
      </c>
      <c r="C188" s="1602"/>
      <c r="D188" s="1602"/>
      <c r="E188" s="1602"/>
      <c r="F188" s="1628"/>
      <c r="G188" s="1631"/>
      <c r="H188" s="1632"/>
    </row>
    <row r="189" spans="1:8">
      <c r="A189" s="1600" t="s">
        <v>993</v>
      </c>
      <c r="B189" s="1601" t="s">
        <v>3889</v>
      </c>
      <c r="C189" s="1602"/>
      <c r="D189" s="1602"/>
      <c r="E189" s="1602"/>
      <c r="F189" s="1628"/>
      <c r="G189" s="1631"/>
      <c r="H189" s="1632"/>
    </row>
    <row r="190" spans="1:8" ht="15.75" thickBot="1">
      <c r="A190" s="2530" t="s">
        <v>996</v>
      </c>
      <c r="B190" s="1604" t="s">
        <v>4576</v>
      </c>
      <c r="C190" s="1605"/>
      <c r="D190" s="1605"/>
      <c r="E190" s="1605"/>
      <c r="F190" s="2527"/>
      <c r="G190" s="2528">
        <f>SUM(G173:G189)</f>
        <v>67976566</v>
      </c>
      <c r="H190" s="2529">
        <f>SUM(H173:H189)</f>
        <v>82105854</v>
      </c>
    </row>
    <row r="191" spans="1:8">
      <c r="A191" s="1633" t="s">
        <v>4663</v>
      </c>
      <c r="B191" s="1650"/>
      <c r="C191" s="1583"/>
      <c r="D191" s="1583"/>
      <c r="E191" s="1583"/>
      <c r="F191" s="1570"/>
      <c r="G191" s="1616"/>
      <c r="H191" s="1616"/>
    </row>
    <row r="192" spans="1:8">
      <c r="A192" s="1634" t="s">
        <v>2434</v>
      </c>
      <c r="B192" s="1583"/>
      <c r="C192" s="1583"/>
      <c r="D192" s="1615"/>
      <c r="E192" s="1583"/>
      <c r="F192" s="1583"/>
      <c r="G192" s="1614"/>
      <c r="H192" s="1614"/>
    </row>
    <row r="193" spans="1:8" ht="15.75" thickBot="1">
      <c r="A193" s="1650"/>
      <c r="B193" s="1570"/>
      <c r="C193" s="1570"/>
      <c r="D193" s="1570"/>
      <c r="E193" s="1570"/>
      <c r="F193" s="1570"/>
      <c r="G193" s="1616"/>
      <c r="H193" s="1616"/>
    </row>
    <row r="194" spans="1:8">
      <c r="A194" s="1651"/>
      <c r="B194" s="1562" t="s">
        <v>1800</v>
      </c>
      <c r="C194" s="1563" t="s">
        <v>1345</v>
      </c>
      <c r="D194" s="1564"/>
      <c r="E194" s="1564"/>
      <c r="F194" s="1562"/>
      <c r="G194" s="1562" t="s">
        <v>1722</v>
      </c>
      <c r="H194" s="1618" t="s">
        <v>1723</v>
      </c>
    </row>
    <row r="195" spans="1:8">
      <c r="A195" s="1652"/>
      <c r="B195" s="1568" t="str">
        <f>'Data Sheet'!$C$25</f>
        <v>CENTRAL HUDSON GAS &amp; ELECTRIC CORPORATION</v>
      </c>
      <c r="C195" s="1569" t="s">
        <v>1346</v>
      </c>
      <c r="D195" s="1570" t="s">
        <v>5344</v>
      </c>
      <c r="E195" s="1570"/>
      <c r="F195" s="1619" t="s">
        <v>1348</v>
      </c>
      <c r="G195" s="1619" t="s">
        <v>1725</v>
      </c>
      <c r="H195" s="1572"/>
    </row>
    <row r="196" spans="1:8">
      <c r="A196" s="1653"/>
      <c r="B196" s="1574"/>
      <c r="C196" s="1575" t="s">
        <v>1349</v>
      </c>
      <c r="D196" s="1574" t="s">
        <v>1347</v>
      </c>
      <c r="E196" s="1574"/>
      <c r="F196" s="1620" t="s">
        <v>1350</v>
      </c>
      <c r="G196" s="1621" t="str">
        <f>'Data Sheet'!$C$40</f>
        <v>4/18/2018</v>
      </c>
      <c r="H196" s="3068" t="str">
        <f>'Data Sheet'!$C$38</f>
        <v>12/31/2017</v>
      </c>
    </row>
    <row r="197" spans="1:8" ht="15.75">
      <c r="A197" s="1654" t="s">
        <v>2435</v>
      </c>
      <c r="B197" s="1580"/>
      <c r="C197" s="1580"/>
      <c r="D197" s="1580"/>
      <c r="E197" s="1580"/>
      <c r="F197" s="1580"/>
      <c r="G197" s="1580"/>
      <c r="H197" s="1581"/>
    </row>
    <row r="198" spans="1:8">
      <c r="A198" s="1655"/>
      <c r="B198" s="1583"/>
      <c r="C198" s="1583"/>
      <c r="D198" s="1583"/>
      <c r="E198" s="1583"/>
      <c r="F198" s="1584" t="s">
        <v>1736</v>
      </c>
      <c r="G198" s="1584" t="s">
        <v>1835</v>
      </c>
      <c r="H198" s="1585" t="s">
        <v>1835</v>
      </c>
    </row>
    <row r="199" spans="1:8">
      <c r="A199" s="1655" t="s">
        <v>1729</v>
      </c>
      <c r="B199" s="1583" t="s">
        <v>271</v>
      </c>
      <c r="C199" s="1583"/>
      <c r="D199" s="1583"/>
      <c r="E199" s="1583"/>
      <c r="F199" s="1584" t="s">
        <v>3018</v>
      </c>
      <c r="G199" s="1584" t="s">
        <v>1836</v>
      </c>
      <c r="H199" s="1585" t="s">
        <v>2517</v>
      </c>
    </row>
    <row r="200" spans="1:8">
      <c r="A200" s="1600" t="s">
        <v>1732</v>
      </c>
      <c r="B200" s="1580" t="s">
        <v>3020</v>
      </c>
      <c r="C200" s="1580"/>
      <c r="D200" s="1580"/>
      <c r="E200" s="1580"/>
      <c r="F200" s="1587" t="s">
        <v>3021</v>
      </c>
      <c r="G200" s="1587" t="s">
        <v>3022</v>
      </c>
      <c r="H200" s="1588" t="s">
        <v>3023</v>
      </c>
    </row>
    <row r="201" spans="1:8" ht="15.75">
      <c r="A201" s="1600" t="s">
        <v>998</v>
      </c>
      <c r="B201" s="1590" t="s">
        <v>2436</v>
      </c>
      <c r="C201" s="1580"/>
      <c r="D201" s="1580"/>
      <c r="E201" s="1580"/>
      <c r="F201" s="1587"/>
      <c r="G201" s="1591"/>
      <c r="H201" s="1592"/>
    </row>
    <row r="202" spans="1:8">
      <c r="A202" s="1600" t="s">
        <v>1001</v>
      </c>
      <c r="B202" s="1593" t="s">
        <v>2437</v>
      </c>
      <c r="C202" s="1580"/>
      <c r="D202" s="1580"/>
      <c r="E202" s="1580"/>
      <c r="F202" s="1644"/>
      <c r="G202" s="1645">
        <v>1818261</v>
      </c>
      <c r="H202" s="1596">
        <v>1993231</v>
      </c>
    </row>
    <row r="203" spans="1:8">
      <c r="A203" s="1600" t="s">
        <v>1003</v>
      </c>
      <c r="B203" s="1593" t="s">
        <v>2438</v>
      </c>
      <c r="C203" s="1580"/>
      <c r="D203" s="1580"/>
      <c r="E203" s="1580"/>
      <c r="F203" s="1575" t="s">
        <v>1673</v>
      </c>
      <c r="G203" s="1599">
        <v>37000</v>
      </c>
      <c r="H203" s="1598"/>
    </row>
    <row r="204" spans="1:8">
      <c r="A204" s="1600" t="s">
        <v>1005</v>
      </c>
      <c r="B204" s="1593" t="s">
        <v>2439</v>
      </c>
      <c r="C204" s="1580"/>
      <c r="D204" s="1580"/>
      <c r="E204" s="1580"/>
      <c r="F204" s="1644"/>
      <c r="G204" s="1599"/>
      <c r="H204" s="1598"/>
    </row>
    <row r="205" spans="1:8">
      <c r="A205" s="1600" t="s">
        <v>1007</v>
      </c>
      <c r="B205" s="1593" t="s">
        <v>2440</v>
      </c>
      <c r="C205" s="1580"/>
      <c r="D205" s="1580"/>
      <c r="E205" s="1580"/>
      <c r="F205" s="1575">
        <v>269</v>
      </c>
      <c r="G205" s="1599">
        <v>145675960</v>
      </c>
      <c r="H205" s="1598">
        <v>87649998</v>
      </c>
    </row>
    <row r="206" spans="1:8">
      <c r="A206" s="1600" t="s">
        <v>1009</v>
      </c>
      <c r="B206" s="1593" t="s">
        <v>2441</v>
      </c>
      <c r="C206" s="1580"/>
      <c r="D206" s="1580"/>
      <c r="E206" s="1580"/>
      <c r="F206" s="1575">
        <v>278</v>
      </c>
      <c r="G206" s="1599">
        <v>153340655</v>
      </c>
      <c r="H206" s="1598">
        <v>394892018</v>
      </c>
    </row>
    <row r="207" spans="1:8">
      <c r="A207" s="1600" t="s">
        <v>1011</v>
      </c>
      <c r="B207" s="1593" t="s">
        <v>2442</v>
      </c>
      <c r="C207" s="1580"/>
      <c r="D207" s="1580"/>
      <c r="E207" s="1580"/>
      <c r="F207" s="1575">
        <v>269</v>
      </c>
      <c r="G207" s="1599"/>
      <c r="H207" s="1598"/>
    </row>
    <row r="208" spans="1:8">
      <c r="A208" s="1600" t="s">
        <v>1013</v>
      </c>
      <c r="B208" s="1593" t="s">
        <v>2443</v>
      </c>
      <c r="C208" s="1580"/>
      <c r="D208" s="1580"/>
      <c r="E208" s="1580"/>
      <c r="F208" s="1575" t="s">
        <v>2444</v>
      </c>
      <c r="G208" s="1599">
        <v>453907454</v>
      </c>
      <c r="H208" s="1598">
        <v>337188179</v>
      </c>
    </row>
    <row r="209" spans="1:8">
      <c r="A209" s="1600" t="s">
        <v>1015</v>
      </c>
      <c r="B209" s="1601" t="s">
        <v>4575</v>
      </c>
      <c r="C209" s="1602"/>
      <c r="D209" s="1602"/>
      <c r="E209" s="1602"/>
      <c r="F209" s="1644"/>
      <c r="G209" s="1645">
        <f>SUM(G202:G208)</f>
        <v>754779330</v>
      </c>
      <c r="H209" s="1596">
        <f>SUM(H202:H208)</f>
        <v>821723426</v>
      </c>
    </row>
    <row r="210" spans="1:8">
      <c r="A210" s="1600" t="s">
        <v>1017</v>
      </c>
      <c r="B210" s="1593"/>
      <c r="C210" s="1580"/>
      <c r="D210" s="1580"/>
      <c r="E210" s="1580"/>
      <c r="F210" s="1644"/>
      <c r="G210" s="1599"/>
      <c r="H210" s="1598"/>
    </row>
    <row r="211" spans="1:8">
      <c r="A211" s="1600" t="s">
        <v>1019</v>
      </c>
      <c r="B211" s="1593"/>
      <c r="C211" s="1580"/>
      <c r="D211" s="1580"/>
      <c r="E211" s="1580"/>
      <c r="F211" s="1644"/>
      <c r="G211" s="1599"/>
      <c r="H211" s="1598"/>
    </row>
    <row r="212" spans="1:8">
      <c r="A212" s="1600" t="s">
        <v>1021</v>
      </c>
      <c r="B212" s="1593"/>
      <c r="C212" s="1580"/>
      <c r="D212" s="1580"/>
      <c r="E212" s="1580"/>
      <c r="F212" s="1644"/>
      <c r="G212" s="1599"/>
      <c r="H212" s="1598"/>
    </row>
    <row r="213" spans="1:8">
      <c r="A213" s="1600" t="s">
        <v>1023</v>
      </c>
      <c r="B213" s="1593"/>
      <c r="C213" s="1580"/>
      <c r="D213" s="1580"/>
      <c r="E213" s="1580"/>
      <c r="F213" s="1644"/>
      <c r="G213" s="1599"/>
      <c r="H213" s="1598"/>
    </row>
    <row r="214" spans="1:8">
      <c r="A214" s="1600" t="s">
        <v>1025</v>
      </c>
      <c r="B214" s="1593"/>
      <c r="C214" s="1580"/>
      <c r="D214" s="1580"/>
      <c r="E214" s="1580"/>
      <c r="F214" s="1644"/>
      <c r="G214" s="1599"/>
      <c r="H214" s="1598"/>
    </row>
    <row r="215" spans="1:8">
      <c r="A215" s="1600" t="s">
        <v>1027</v>
      </c>
      <c r="B215" s="1593"/>
      <c r="C215" s="1580"/>
      <c r="D215" s="1580"/>
      <c r="E215" s="1580"/>
      <c r="F215" s="1644"/>
      <c r="G215" s="1599"/>
      <c r="H215" s="1598"/>
    </row>
    <row r="216" spans="1:8">
      <c r="A216" s="1600" t="s">
        <v>1028</v>
      </c>
      <c r="B216" s="1593"/>
      <c r="C216" s="1580"/>
      <c r="D216" s="1580"/>
      <c r="E216" s="1580"/>
      <c r="F216" s="1644"/>
      <c r="G216" s="1599"/>
      <c r="H216" s="1598"/>
    </row>
    <row r="217" spans="1:8">
      <c r="A217" s="1600" t="s">
        <v>2265</v>
      </c>
      <c r="B217" s="1593"/>
      <c r="C217" s="1580"/>
      <c r="D217" s="1580"/>
      <c r="E217" s="1580"/>
      <c r="F217" s="1644"/>
      <c r="G217" s="1599"/>
      <c r="H217" s="1598"/>
    </row>
    <row r="218" spans="1:8">
      <c r="A218" s="1600" t="s">
        <v>2267</v>
      </c>
      <c r="B218" s="1593"/>
      <c r="C218" s="1580"/>
      <c r="D218" s="1580"/>
      <c r="E218" s="1580"/>
      <c r="F218" s="1644"/>
      <c r="G218" s="1599"/>
      <c r="H218" s="1598"/>
    </row>
    <row r="219" spans="1:8">
      <c r="A219" s="1600" t="s">
        <v>2268</v>
      </c>
      <c r="B219" s="1593"/>
      <c r="C219" s="1580"/>
      <c r="D219" s="1580"/>
      <c r="E219" s="1580"/>
      <c r="F219" s="1644"/>
      <c r="G219" s="1599"/>
      <c r="H219" s="1598"/>
    </row>
    <row r="220" spans="1:8">
      <c r="A220" s="1600" t="s">
        <v>3876</v>
      </c>
      <c r="B220" s="1593"/>
      <c r="C220" s="1580"/>
      <c r="D220" s="1580"/>
      <c r="E220" s="1580"/>
      <c r="F220" s="1644"/>
      <c r="G220" s="1599"/>
      <c r="H220" s="1598"/>
    </row>
    <row r="221" spans="1:8">
      <c r="A221" s="1600" t="s">
        <v>3877</v>
      </c>
      <c r="B221" s="1593"/>
      <c r="C221" s="1580"/>
      <c r="D221" s="1580"/>
      <c r="E221" s="1580"/>
      <c r="F221" s="1644"/>
      <c r="G221" s="1599"/>
      <c r="H221" s="1598"/>
    </row>
    <row r="222" spans="1:8">
      <c r="A222" s="1600" t="s">
        <v>3878</v>
      </c>
      <c r="B222" s="1593"/>
      <c r="C222" s="1580"/>
      <c r="D222" s="1580"/>
      <c r="E222" s="1580"/>
      <c r="F222" s="1644"/>
      <c r="G222" s="1599"/>
      <c r="H222" s="1598"/>
    </row>
    <row r="223" spans="1:8">
      <c r="A223" s="1600" t="s">
        <v>3890</v>
      </c>
      <c r="B223" s="1656" t="s">
        <v>3892</v>
      </c>
      <c r="C223" s="1634"/>
      <c r="D223" s="1634"/>
      <c r="E223" s="1634"/>
      <c r="F223" s="1584"/>
      <c r="G223" s="1657"/>
      <c r="H223" s="1658"/>
    </row>
    <row r="224" spans="1:8">
      <c r="A224" s="1600"/>
      <c r="B224" s="1659" t="s">
        <v>3891</v>
      </c>
      <c r="C224" s="1602"/>
      <c r="D224" s="1602"/>
      <c r="E224" s="1602"/>
      <c r="F224" s="1587"/>
      <c r="G224" s="1645">
        <f>G152+G160+G171+G190+G209</f>
        <v>2007196974</v>
      </c>
      <c r="H224" s="1596">
        <f>H152+H160+H171+H190+H209</f>
        <v>2170823062</v>
      </c>
    </row>
    <row r="225" spans="1:8">
      <c r="A225" s="1567"/>
      <c r="B225" s="1583"/>
      <c r="C225" s="1583"/>
      <c r="D225" s="1583"/>
      <c r="E225" s="1583"/>
      <c r="F225" s="1583"/>
      <c r="G225" s="1614"/>
      <c r="H225" s="1660"/>
    </row>
    <row r="226" spans="1:8" ht="15.75">
      <c r="A226" s="1567"/>
      <c r="B226" s="1661" t="s">
        <v>2445</v>
      </c>
      <c r="C226" s="1583"/>
      <c r="D226" s="1583"/>
      <c r="E226" s="1583"/>
      <c r="F226" s="1583"/>
      <c r="G226" s="1614"/>
      <c r="H226" s="1660"/>
    </row>
    <row r="227" spans="1:8">
      <c r="A227" s="1567"/>
      <c r="B227" s="1613" t="s">
        <v>164</v>
      </c>
      <c r="C227" s="1583"/>
      <c r="D227" s="1583"/>
      <c r="E227" s="1583"/>
      <c r="F227" s="1583"/>
      <c r="G227" s="1614"/>
      <c r="H227" s="1660"/>
    </row>
    <row r="228" spans="1:8">
      <c r="A228" s="1567"/>
      <c r="B228" s="1613" t="s">
        <v>165</v>
      </c>
      <c r="C228" s="1583"/>
      <c r="D228" s="1583"/>
      <c r="E228" s="1583"/>
      <c r="F228" s="1583"/>
      <c r="G228" s="1614"/>
      <c r="H228" s="1660"/>
    </row>
    <row r="229" spans="1:8">
      <c r="A229" s="1567"/>
      <c r="B229" s="1583"/>
      <c r="C229" s="1583"/>
      <c r="D229" s="1583"/>
      <c r="E229" s="1583"/>
      <c r="F229" s="1583"/>
      <c r="G229" s="1614"/>
      <c r="H229" s="1660"/>
    </row>
    <row r="230" spans="1:8">
      <c r="A230" s="1567"/>
      <c r="B230" s="1583"/>
      <c r="C230" s="1583"/>
      <c r="D230" s="1583"/>
      <c r="E230" s="1583"/>
      <c r="F230" s="1583"/>
      <c r="G230" s="1614"/>
      <c r="H230" s="1660"/>
    </row>
    <row r="231" spans="1:8">
      <c r="A231" s="1567"/>
      <c r="B231" s="1583"/>
      <c r="C231" s="1583"/>
      <c r="D231" s="1583"/>
      <c r="E231" s="1583"/>
      <c r="F231" s="1583"/>
      <c r="G231" s="1614"/>
      <c r="H231" s="1660"/>
    </row>
    <row r="232" spans="1:8">
      <c r="A232" s="1567"/>
      <c r="B232" s="1583"/>
      <c r="C232" s="1583"/>
      <c r="D232" s="1583"/>
      <c r="E232" s="1583"/>
      <c r="F232" s="1583"/>
      <c r="G232" s="1614"/>
      <c r="H232" s="1660"/>
    </row>
    <row r="233" spans="1:8">
      <c r="A233" s="1567"/>
      <c r="B233" s="1583"/>
      <c r="C233" s="1583"/>
      <c r="D233" s="1583"/>
      <c r="E233" s="1583"/>
      <c r="F233" s="1583"/>
      <c r="G233" s="1614"/>
      <c r="H233" s="1660"/>
    </row>
    <row r="234" spans="1:8">
      <c r="A234" s="1567"/>
      <c r="B234" s="1583"/>
      <c r="C234" s="1583"/>
      <c r="D234" s="1583"/>
      <c r="E234" s="1583"/>
      <c r="F234" s="1583"/>
      <c r="G234" s="1614"/>
      <c r="H234" s="1660"/>
    </row>
    <row r="235" spans="1:8">
      <c r="A235" s="1567"/>
      <c r="B235" s="1583"/>
      <c r="C235" s="1583"/>
      <c r="D235" s="1583"/>
      <c r="E235" s="1583"/>
      <c r="F235" s="1583"/>
      <c r="G235" s="1614"/>
      <c r="H235" s="1660"/>
    </row>
    <row r="236" spans="1:8">
      <c r="A236" s="1567"/>
      <c r="B236" s="1583"/>
      <c r="C236" s="1583"/>
      <c r="D236" s="1583"/>
      <c r="E236" s="1583"/>
      <c r="F236" s="1583"/>
      <c r="G236" s="1614"/>
      <c r="H236" s="1660"/>
    </row>
    <row r="237" spans="1:8">
      <c r="A237" s="1567"/>
      <c r="B237" s="1583"/>
      <c r="C237" s="1583"/>
      <c r="D237" s="1583"/>
      <c r="E237" s="1583"/>
      <c r="F237" s="1583"/>
      <c r="G237" s="1614"/>
      <c r="H237" s="1660"/>
    </row>
    <row r="238" spans="1:8">
      <c r="A238" s="1567"/>
      <c r="B238" s="1583"/>
      <c r="C238" s="1583"/>
      <c r="D238" s="1583"/>
      <c r="E238" s="1583"/>
      <c r="F238" s="1583"/>
      <c r="G238" s="1614"/>
      <c r="H238" s="1660"/>
    </row>
    <row r="239" spans="1:8">
      <c r="A239" s="1567"/>
      <c r="B239" s="1583"/>
      <c r="C239" s="1583"/>
      <c r="D239" s="1583"/>
      <c r="E239" s="1583"/>
      <c r="F239" s="1583"/>
      <c r="G239" s="1614"/>
      <c r="H239" s="1660"/>
    </row>
    <row r="240" spans="1:8">
      <c r="A240" s="1567"/>
      <c r="B240" s="1583"/>
      <c r="C240" s="1583"/>
      <c r="D240" s="1583"/>
      <c r="E240" s="1583"/>
      <c r="F240" s="1583"/>
      <c r="G240" s="1614"/>
      <c r="H240" s="1660"/>
    </row>
    <row r="241" spans="1:8">
      <c r="A241" s="1567"/>
      <c r="B241" s="1570"/>
      <c r="C241" s="1583"/>
      <c r="D241" s="1583"/>
      <c r="E241" s="1583"/>
      <c r="F241" s="1583"/>
      <c r="G241" s="1614"/>
      <c r="H241" s="1660"/>
    </row>
    <row r="242" spans="1:8">
      <c r="A242" s="1567"/>
      <c r="B242" s="1570"/>
      <c r="C242" s="1583"/>
      <c r="D242" s="1583"/>
      <c r="E242" s="1583"/>
      <c r="F242" s="1583"/>
      <c r="G242" s="1614"/>
      <c r="H242" s="1660"/>
    </row>
    <row r="243" spans="1:8">
      <c r="A243" s="1567"/>
      <c r="B243" s="1570"/>
      <c r="C243" s="1583"/>
      <c r="D243" s="1583"/>
      <c r="E243" s="1583"/>
      <c r="F243" s="1583"/>
      <c r="G243" s="1614"/>
      <c r="H243" s="1660"/>
    </row>
    <row r="244" spans="1:8">
      <c r="A244" s="1567"/>
      <c r="B244" s="1570"/>
      <c r="C244" s="1583"/>
      <c r="D244" s="1583"/>
      <c r="E244" s="1583"/>
      <c r="F244" s="1583"/>
      <c r="G244" s="1614"/>
      <c r="H244" s="1660"/>
    </row>
    <row r="245" spans="1:8">
      <c r="A245" s="1567"/>
      <c r="B245" s="1570"/>
      <c r="C245" s="1583"/>
      <c r="D245" s="1583"/>
      <c r="E245" s="1583"/>
      <c r="F245" s="1583"/>
      <c r="G245" s="1614"/>
      <c r="H245" s="1660"/>
    </row>
    <row r="246" spans="1:8">
      <c r="A246" s="1567"/>
      <c r="B246" s="1570"/>
      <c r="C246" s="1583"/>
      <c r="D246" s="1583"/>
      <c r="E246" s="1583"/>
      <c r="F246" s="1583"/>
      <c r="G246" s="1614"/>
      <c r="H246" s="1660"/>
    </row>
    <row r="247" spans="1:8">
      <c r="A247" s="1567"/>
      <c r="B247" s="1570"/>
      <c r="C247" s="1583"/>
      <c r="D247" s="1583"/>
      <c r="E247" s="1583"/>
      <c r="F247" s="1583"/>
      <c r="G247" s="1614"/>
      <c r="H247" s="1660"/>
    </row>
    <row r="248" spans="1:8">
      <c r="A248" s="1567"/>
      <c r="B248" s="1570"/>
      <c r="C248" s="1583"/>
      <c r="D248" s="1583"/>
      <c r="E248" s="1583"/>
      <c r="F248" s="1583"/>
      <c r="G248" s="1614"/>
      <c r="H248" s="1660"/>
    </row>
    <row r="249" spans="1:8">
      <c r="A249" s="1567"/>
      <c r="B249" s="1570"/>
      <c r="C249" s="1583"/>
      <c r="D249" s="1583"/>
      <c r="E249" s="1583"/>
      <c r="F249" s="1583"/>
      <c r="G249" s="1614"/>
      <c r="H249" s="1660"/>
    </row>
    <row r="250" spans="1:8">
      <c r="A250" s="1567"/>
      <c r="B250" s="1570"/>
      <c r="C250" s="1583"/>
      <c r="D250" s="1583"/>
      <c r="E250" s="1583"/>
      <c r="F250" s="1583"/>
      <c r="G250" s="1614"/>
      <c r="H250" s="1660"/>
    </row>
    <row r="251" spans="1:8" ht="15.75" thickBot="1">
      <c r="A251" s="1639"/>
      <c r="B251" s="1640"/>
      <c r="C251" s="1641"/>
      <c r="D251" s="1641"/>
      <c r="E251" s="1641"/>
      <c r="F251" s="1641"/>
      <c r="G251" s="1662"/>
      <c r="H251" s="1663"/>
    </row>
    <row r="252" spans="1:8">
      <c r="A252" s="1633" t="s">
        <v>4663</v>
      </c>
      <c r="B252" s="1650"/>
      <c r="C252" s="1583"/>
      <c r="D252" s="1583"/>
      <c r="E252" s="1583"/>
      <c r="F252" s="1583"/>
      <c r="G252" s="1614"/>
      <c r="H252" s="1614"/>
    </row>
    <row r="253" spans="1:8">
      <c r="A253" s="1583" t="s">
        <v>166</v>
      </c>
      <c r="B253" s="1583"/>
      <c r="C253" s="1583"/>
      <c r="D253" s="1615"/>
      <c r="E253" s="1583"/>
      <c r="F253" s="1583"/>
      <c r="G253" s="1614"/>
      <c r="H253" s="1614"/>
    </row>
  </sheetData>
  <customSheetViews>
    <customSheetView guid="{8BA73436-2F9B-4210-BD10-5C9B0EE18A6F}" colorId="22" topLeftCell="A202">
      <selection activeCell="K209" sqref="K209"/>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
      <headerFooter alignWithMargins="0"/>
    </customSheetView>
    <customSheetView guid="{7923C648-7509-4E75-B568-BE9D1A032E56}" scale="80" colorId="22">
      <selection activeCell="D2" sqref="D2"/>
      <rowBreaks count="3" manualBreakCount="3">
        <brk id="68" max="16383" man="1"/>
        <brk id="129" max="16383" man="1"/>
        <brk id="192" max="16383" man="1"/>
      </rowBreaks>
      <pageMargins left="0.5" right="0.5" top="0" bottom="0" header="0.25" footer="0.25"/>
      <printOptions horizontalCentered="1"/>
      <pageSetup scale="65" fitToHeight="4" orientation="portrait" horizontalDpi="300" verticalDpi="300" r:id="rId2"/>
      <headerFooter alignWithMargins="0"/>
    </customSheetView>
    <customSheetView guid="{393B765C-BB60-4CEF-9B1B-1517D80E77BC}" scale="80" colorId="22" showPageBreaks="1">
      <selection activeCell="D2" sqref="D2"/>
      <rowBreaks count="3" manualBreakCount="3">
        <brk id="68" max="16383" man="1"/>
        <brk id="129" max="16383" man="1"/>
        <brk id="192" max="16383" man="1"/>
      </rowBreaks>
      <pageMargins left="0.5" right="0.5" top="0" bottom="0" header="0.25" footer="0.25"/>
      <printOptions horizontalCentered="1"/>
      <pageSetup scale="65" fitToHeight="4" orientation="portrait" horizontalDpi="300" verticalDpi="300" r:id="rId3"/>
      <headerFooter alignWithMargins="0"/>
    </customSheetView>
    <customSheetView guid="{63051384-6030-4837-BDE8-8D47319E9310}"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4"/>
      <headerFooter alignWithMargins="0"/>
    </customSheetView>
    <customSheetView guid="{4E7170B9-0E13-4551-BA0F-F43020F5D14F}"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5"/>
      <headerFooter alignWithMargins="0"/>
    </customSheetView>
    <customSheetView guid="{438078D9-73AC-4065-AD12-33C545097290}"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6"/>
      <headerFooter alignWithMargins="0"/>
    </customSheetView>
    <customSheetView guid="{5CF51FF9-A1DC-465C-8702-577480B671DB}" colorId="22" topLeftCell="A157">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7"/>
      <headerFooter alignWithMargins="0"/>
    </customSheetView>
    <customSheetView guid="{B94A4E40-0E04-4C7F-92F0-F173BDD19C5E}"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8"/>
      <headerFooter alignWithMargins="0"/>
    </customSheetView>
    <customSheetView guid="{8C259C24-A4E4-4974-8C90-A0F5B4CE3394}"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9"/>
      <headerFooter alignWithMargins="0"/>
    </customSheetView>
    <customSheetView guid="{FA103E5D-8B2E-472D-A37D-606A91A24206}"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0"/>
      <headerFooter alignWithMargins="0"/>
    </customSheetView>
    <customSheetView guid="{FD677025-12D2-4A8C-898E-C8C7B61A1761}"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1"/>
      <headerFooter alignWithMargins="0"/>
    </customSheetView>
    <customSheetView guid="{8A94D2EC-B2C5-4234-9443-0DC03802E12D}"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2"/>
      <headerFooter alignWithMargins="0"/>
    </customSheetView>
    <customSheetView guid="{C7AF6775-1D27-4B5E-A593-2A35D0B4D89B}" colorId="22" topLeftCell="A79">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3"/>
      <headerFooter alignWithMargins="0"/>
    </customSheetView>
    <customSheetView guid="{96E61F17-B7D0-43DF-A042-AB82DEADF71D}" colorId="22" showPageBreaks="1">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4"/>
      <headerFooter alignWithMargins="0"/>
    </customSheetView>
    <customSheetView guid="{0F6F7749-E5E2-402C-A332-F358E9F52431}" colorId="22" topLeftCell="A79">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5"/>
      <headerFooter alignWithMargins="0"/>
    </customSheetView>
    <customSheetView guid="{665C0630-746D-4A38-99D5-558A3A80C435}" colorId="22" showPageBreaks="1" topLeftCell="A157">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6"/>
      <headerFooter alignWithMargins="0"/>
    </customSheetView>
    <customSheetView guid="{7BB49942-3332-4916-8C9A-7E0718D9BD15}"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7"/>
      <headerFooter alignWithMargins="0"/>
    </customSheetView>
    <customSheetView guid="{84131046-9492-4BD4-95BF-1101D54B6750}"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8"/>
      <headerFooter alignWithMargins="0"/>
    </customSheetView>
    <customSheetView guid="{CDDD69AD-D96A-45A7-95A3-6DE883419332}"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19"/>
      <headerFooter alignWithMargins="0"/>
    </customSheetView>
    <customSheetView guid="{4AA2BC72-2A29-463C-9964-91A7BC9A705D}" colorId="22">
      <selection activeCell="B12" sqref="B12"/>
      <rowBreaks count="3" manualBreakCount="3">
        <brk id="68" max="16383" man="1"/>
        <brk id="129" max="16383" man="1"/>
        <brk id="192" max="16383" man="1"/>
      </rowBreaks>
      <pageMargins left="0.5" right="0.5" top="0" bottom="0" header="0.25" footer="0.25"/>
      <printOptions horizontalCentered="1" verticalCentered="1"/>
      <pageSetup scale="65" fitToHeight="4" orientation="portrait" horizontalDpi="300" verticalDpi="300" r:id="rId20"/>
      <headerFooter alignWithMargins="0"/>
    </customSheetView>
  </customSheetViews>
  <printOptions horizontalCentered="1"/>
  <pageMargins left="0.5" right="0.5" top="0" bottom="0" header="0.25" footer="0.25"/>
  <pageSetup scale="65" fitToHeight="4" orientation="portrait" horizontalDpi="300" verticalDpi="300" r:id="rId2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D64"/>
  <sheetViews>
    <sheetView defaultGridColor="0" topLeftCell="O1" colorId="22" zoomScale="70" zoomScaleNormal="70" zoomScaleSheetLayoutView="50" workbookViewId="0">
      <selection activeCell="Z3" sqref="Z3"/>
    </sheetView>
  </sheetViews>
  <sheetFormatPr defaultColWidth="9.6640625" defaultRowHeight="15"/>
  <cols>
    <col min="1" max="1" width="4.6640625" style="1560" customWidth="1"/>
    <col min="2" max="2" width="53.33203125" style="1560" customWidth="1"/>
    <col min="3" max="3" width="3.6640625" style="1560" customWidth="1"/>
    <col min="4" max="5" width="2.6640625" style="1560" customWidth="1"/>
    <col min="6" max="6" width="15.44140625" style="1560" customWidth="1"/>
    <col min="7" max="7" width="18.5546875" style="1560" customWidth="1"/>
    <col min="8" max="8" width="16.6640625" style="1560" customWidth="1"/>
    <col min="9" max="9" width="18.6640625" style="1560" customWidth="1"/>
    <col min="10" max="10" width="21" style="1560" customWidth="1"/>
    <col min="11" max="11" width="23.44140625" style="1560" customWidth="1"/>
    <col min="12" max="14" width="16.6640625" style="1560" customWidth="1"/>
    <col min="15" max="16" width="4.6640625" style="1560" customWidth="1"/>
    <col min="17" max="22" width="14.6640625" style="1560" customWidth="1"/>
    <col min="23" max="23" width="5.6640625" style="1560" customWidth="1"/>
    <col min="24" max="24" width="49" style="1560" customWidth="1"/>
    <col min="25" max="25" width="3.88671875" style="1560" customWidth="1"/>
    <col min="26" max="26" width="3.109375" style="1560" customWidth="1"/>
    <col min="27" max="27" width="2.88671875" style="1560" customWidth="1"/>
    <col min="28" max="28" width="13.6640625" style="1560" customWidth="1"/>
    <col min="29" max="29" width="15.88671875" style="1560" customWidth="1"/>
    <col min="30" max="30" width="16.88671875" style="1560" customWidth="1"/>
    <col min="31" max="16384" width="9.6640625" style="1560"/>
  </cols>
  <sheetData>
    <row r="1" spans="1:30">
      <c r="A1" s="1664"/>
      <c r="B1" s="1665" t="s">
        <v>1800</v>
      </c>
      <c r="C1" s="1666" t="s">
        <v>1345</v>
      </c>
      <c r="D1" s="1667"/>
      <c r="E1" s="1667"/>
      <c r="F1" s="1665"/>
      <c r="G1" s="1665" t="s">
        <v>1722</v>
      </c>
      <c r="H1" s="1668" t="s">
        <v>1723</v>
      </c>
      <c r="I1" s="1664" t="s">
        <v>1800</v>
      </c>
      <c r="J1" s="1669"/>
      <c r="K1" s="1666" t="s">
        <v>1345</v>
      </c>
      <c r="L1" s="1665"/>
      <c r="M1" s="1665" t="s">
        <v>1802</v>
      </c>
      <c r="N1" s="1667" t="s">
        <v>1723</v>
      </c>
      <c r="O1" s="1668"/>
      <c r="P1" s="1664" t="s">
        <v>1800</v>
      </c>
      <c r="Q1" s="1669"/>
      <c r="R1" s="1667"/>
      <c r="S1" s="1666" t="s">
        <v>1345</v>
      </c>
      <c r="T1" s="1665"/>
      <c r="U1" s="1665" t="s">
        <v>1802</v>
      </c>
      <c r="V1" s="1670" t="s">
        <v>1723</v>
      </c>
      <c r="W1" s="1664"/>
      <c r="X1" s="1665" t="s">
        <v>1800</v>
      </c>
      <c r="Y1" s="1666" t="s">
        <v>1345</v>
      </c>
      <c r="Z1" s="1667"/>
      <c r="AA1" s="1667"/>
      <c r="AB1" s="1665"/>
      <c r="AC1" s="1665" t="s">
        <v>1722</v>
      </c>
      <c r="AD1" s="1671" t="s">
        <v>1803</v>
      </c>
    </row>
    <row r="2" spans="1:30">
      <c r="A2" s="1672"/>
      <c r="B2" s="1517" t="str">
        <f>'Data Sheet'!$C$25</f>
        <v>CENTRAL HUDSON GAS &amp; ELECTRIC CORPORATION</v>
      </c>
      <c r="C2" s="1673" t="s">
        <v>1346</v>
      </c>
      <c r="D2" s="1674" t="s">
        <v>5344</v>
      </c>
      <c r="E2" s="1674"/>
      <c r="F2" s="1675" t="s">
        <v>1348</v>
      </c>
      <c r="G2" s="1675" t="s">
        <v>1725</v>
      </c>
      <c r="H2" s="1676"/>
      <c r="I2" s="1516" t="str">
        <f>'Data Sheet'!$C$25</f>
        <v>CENTRAL HUDSON GAS &amp; ELECTRIC CORPORATION</v>
      </c>
      <c r="J2" s="1538"/>
      <c r="K2" s="1677" t="s">
        <v>5833</v>
      </c>
      <c r="L2" s="1517"/>
      <c r="M2" s="1675" t="s">
        <v>1725</v>
      </c>
      <c r="N2" s="1674"/>
      <c r="O2" s="1676"/>
      <c r="P2" s="1516" t="str">
        <f>'Data Sheet'!$C$25</f>
        <v>CENTRAL HUDSON GAS &amp; ELECTRIC CORPORATION</v>
      </c>
      <c r="Q2" s="1538"/>
      <c r="R2" s="1674"/>
      <c r="S2" s="1677" t="s">
        <v>5833</v>
      </c>
      <c r="T2" s="1675"/>
      <c r="U2" s="1675" t="s">
        <v>1725</v>
      </c>
      <c r="V2" s="1678"/>
      <c r="W2" s="1672"/>
      <c r="X2" s="1517" t="str">
        <f>'Data Sheet'!$C$25</f>
        <v>CENTRAL HUDSON GAS &amp; ELECTRIC CORPORATION</v>
      </c>
      <c r="Y2" s="1673" t="s">
        <v>1346</v>
      </c>
      <c r="Z2" s="1674" t="s">
        <v>5344</v>
      </c>
      <c r="AA2" s="1674"/>
      <c r="AB2" s="1675" t="s">
        <v>1348</v>
      </c>
      <c r="AC2" s="1675" t="s">
        <v>1725</v>
      </c>
      <c r="AD2" s="1676"/>
    </row>
    <row r="3" spans="1:30" ht="15" customHeight="1">
      <c r="A3" s="1679"/>
      <c r="B3" s="1680"/>
      <c r="C3" s="1681" t="s">
        <v>1349</v>
      </c>
      <c r="D3" s="1680" t="s">
        <v>1347</v>
      </c>
      <c r="E3" s="1680"/>
      <c r="F3" s="1682" t="s">
        <v>1350</v>
      </c>
      <c r="G3" s="1621" t="str">
        <f>'Data Sheet'!$C$40</f>
        <v>4/18/2018</v>
      </c>
      <c r="H3" s="1622" t="str">
        <f>'Data Sheet'!$C$38</f>
        <v>12/31/2017</v>
      </c>
      <c r="I3" s="1679"/>
      <c r="J3" s="1683"/>
      <c r="K3" s="1684" t="s">
        <v>167</v>
      </c>
      <c r="L3" s="1520"/>
      <c r="M3" s="1621" t="str">
        <f>'Data Sheet'!$C$40</f>
        <v>4/18/2018</v>
      </c>
      <c r="N3" s="1685" t="str">
        <f>'Data Sheet'!$C$38</f>
        <v>12/31/2017</v>
      </c>
      <c r="O3" s="1686"/>
      <c r="P3" s="1679"/>
      <c r="Q3" s="1683"/>
      <c r="R3" s="1680"/>
      <c r="S3" s="1684" t="s">
        <v>167</v>
      </c>
      <c r="T3" s="1682"/>
      <c r="U3" s="1621" t="str">
        <f>'Data Sheet'!$C$40</f>
        <v>4/18/2018</v>
      </c>
      <c r="V3" s="1622" t="str">
        <f>'Data Sheet'!$C$38</f>
        <v>12/31/2017</v>
      </c>
      <c r="W3" s="1679"/>
      <c r="X3" s="1680"/>
      <c r="Y3" s="1681" t="s">
        <v>1349</v>
      </c>
      <c r="Z3" s="1680" t="s">
        <v>1347</v>
      </c>
      <c r="AA3" s="1680"/>
      <c r="AB3" s="1682" t="s">
        <v>1350</v>
      </c>
      <c r="AC3" s="1621" t="str">
        <f>'Data Sheet'!$C$40</f>
        <v>4/18/2018</v>
      </c>
      <c r="AD3" s="1622" t="str">
        <f>'Data Sheet'!$C$38</f>
        <v>12/31/2017</v>
      </c>
    </row>
    <row r="4" spans="1:30" ht="15" customHeight="1">
      <c r="A4" s="1687" t="s">
        <v>168</v>
      </c>
      <c r="B4" s="1688"/>
      <c r="C4" s="1688"/>
      <c r="D4" s="1688"/>
      <c r="E4" s="1688"/>
      <c r="F4" s="1688"/>
      <c r="G4" s="1688"/>
      <c r="H4" s="1689"/>
      <c r="I4" s="1687" t="s">
        <v>169</v>
      </c>
      <c r="J4" s="1688"/>
      <c r="K4" s="1688"/>
      <c r="L4" s="1688"/>
      <c r="M4" s="1688"/>
      <c r="N4" s="1688"/>
      <c r="O4" s="1689"/>
      <c r="P4" s="1687" t="s">
        <v>169</v>
      </c>
      <c r="Q4" s="1688"/>
      <c r="R4" s="1688"/>
      <c r="S4" s="1688"/>
      <c r="T4" s="1688"/>
      <c r="U4" s="1688"/>
      <c r="V4" s="1689"/>
      <c r="W4" s="1687" t="s">
        <v>169</v>
      </c>
      <c r="X4" s="1688"/>
      <c r="Y4" s="1688"/>
      <c r="Z4" s="1688"/>
      <c r="AA4" s="1688"/>
      <c r="AB4" s="1688"/>
      <c r="AC4" s="1688"/>
      <c r="AD4" s="1689"/>
    </row>
    <row r="5" spans="1:30" ht="15" customHeight="1">
      <c r="A5" s="1672"/>
      <c r="B5" s="3456" t="s">
        <v>629</v>
      </c>
      <c r="C5" s="1690"/>
      <c r="D5" s="3456" t="s">
        <v>630</v>
      </c>
      <c r="E5" s="3456"/>
      <c r="F5" s="3456"/>
      <c r="G5" s="3456"/>
      <c r="H5" s="3468"/>
      <c r="I5" s="3464" t="s">
        <v>4405</v>
      </c>
      <c r="J5" s="3456"/>
      <c r="K5" s="3456"/>
      <c r="L5" s="3456" t="s">
        <v>262</v>
      </c>
      <c r="M5" s="3457"/>
      <c r="N5" s="3457"/>
      <c r="O5" s="3458"/>
      <c r="P5" s="1691"/>
      <c r="Q5" s="1690"/>
      <c r="R5" s="1690"/>
      <c r="S5" s="1690"/>
      <c r="T5" s="1690"/>
      <c r="U5" s="1690"/>
      <c r="V5" s="1676"/>
      <c r="W5" s="1692"/>
      <c r="X5" s="1674"/>
      <c r="Y5" s="1674"/>
      <c r="Z5" s="1674"/>
      <c r="AA5" s="1674"/>
      <c r="AB5" s="1673" t="s">
        <v>1437</v>
      </c>
      <c r="AC5" s="1684" t="s">
        <v>1438</v>
      </c>
      <c r="AD5" s="1686"/>
    </row>
    <row r="6" spans="1:30">
      <c r="A6" s="1672"/>
      <c r="B6" s="3466"/>
      <c r="C6" s="1690"/>
      <c r="D6" s="3466"/>
      <c r="E6" s="3466"/>
      <c r="F6" s="3466"/>
      <c r="G6" s="3466"/>
      <c r="H6" s="3469"/>
      <c r="I6" s="3465"/>
      <c r="J6" s="3466"/>
      <c r="K6" s="3466"/>
      <c r="L6" s="3459"/>
      <c r="M6" s="3459"/>
      <c r="N6" s="3459"/>
      <c r="O6" s="3460"/>
      <c r="P6" s="1691"/>
      <c r="Q6" s="1690"/>
      <c r="R6" s="1690"/>
      <c r="S6" s="1690"/>
      <c r="T6" s="1690"/>
      <c r="U6" s="1690"/>
      <c r="V6" s="1676"/>
      <c r="W6" s="1692" t="s">
        <v>1729</v>
      </c>
      <c r="X6" s="1693" t="s">
        <v>1439</v>
      </c>
      <c r="Y6" s="1674"/>
      <c r="Z6" s="1674"/>
      <c r="AA6" s="1674"/>
      <c r="AB6" s="1673" t="s">
        <v>3018</v>
      </c>
      <c r="AC6" s="1673" t="s">
        <v>176</v>
      </c>
      <c r="AD6" s="1694" t="s">
        <v>179</v>
      </c>
    </row>
    <row r="7" spans="1:30">
      <c r="A7" s="1672"/>
      <c r="B7" s="3466"/>
      <c r="C7" s="1690"/>
      <c r="D7" s="3466"/>
      <c r="E7" s="3466"/>
      <c r="F7" s="3466"/>
      <c r="G7" s="3466"/>
      <c r="H7" s="3469"/>
      <c r="I7" s="3465"/>
      <c r="J7" s="3466"/>
      <c r="K7" s="3466"/>
      <c r="L7" s="3459" t="s">
        <v>263</v>
      </c>
      <c r="M7" s="3459"/>
      <c r="N7" s="3459"/>
      <c r="O7" s="3461"/>
      <c r="P7" s="1691"/>
      <c r="Q7" s="1690"/>
      <c r="R7" s="1690"/>
      <c r="S7" s="1690"/>
      <c r="T7" s="1690"/>
      <c r="U7" s="1690"/>
      <c r="V7" s="1676"/>
      <c r="W7" s="1695" t="s">
        <v>1732</v>
      </c>
      <c r="X7" s="1688" t="s">
        <v>3020</v>
      </c>
      <c r="Y7" s="1688"/>
      <c r="Z7" s="1688"/>
      <c r="AA7" s="1688"/>
      <c r="AB7" s="1696" t="s">
        <v>3021</v>
      </c>
      <c r="AC7" s="1696" t="s">
        <v>3022</v>
      </c>
      <c r="AD7" s="1697" t="s">
        <v>3023</v>
      </c>
    </row>
    <row r="8" spans="1:30">
      <c r="A8" s="1672"/>
      <c r="B8" s="3466"/>
      <c r="C8" s="1690"/>
      <c r="D8" s="3466"/>
      <c r="E8" s="3466"/>
      <c r="F8" s="3466"/>
      <c r="G8" s="3466"/>
      <c r="H8" s="3469"/>
      <c r="I8" s="3465" t="s">
        <v>264</v>
      </c>
      <c r="J8" s="3466"/>
      <c r="K8" s="3466"/>
      <c r="L8" s="3459"/>
      <c r="M8" s="3459"/>
      <c r="N8" s="3459"/>
      <c r="O8" s="3461"/>
      <c r="P8" s="1691"/>
      <c r="Q8" s="1690"/>
      <c r="R8" s="1690"/>
      <c r="S8" s="1690"/>
      <c r="T8" s="1690"/>
      <c r="U8" s="1698"/>
      <c r="V8" s="1676"/>
      <c r="W8" s="1699" t="s">
        <v>595</v>
      </c>
      <c r="X8" s="1700" t="s">
        <v>1440</v>
      </c>
      <c r="Y8" s="1688"/>
      <c r="Z8" s="1688"/>
      <c r="AA8" s="1688"/>
      <c r="AB8" s="1696" t="s">
        <v>1441</v>
      </c>
      <c r="AC8" s="1701">
        <f>G49</f>
        <v>79130750</v>
      </c>
      <c r="AD8" s="1702">
        <f>H49</f>
        <v>77234053</v>
      </c>
    </row>
    <row r="9" spans="1:30" ht="15.75" customHeight="1">
      <c r="A9" s="1672"/>
      <c r="B9" s="3466"/>
      <c r="C9" s="1690"/>
      <c r="D9" s="3466"/>
      <c r="E9" s="3466"/>
      <c r="F9" s="3466"/>
      <c r="G9" s="3466"/>
      <c r="H9" s="3469"/>
      <c r="I9" s="3465"/>
      <c r="J9" s="3466"/>
      <c r="K9" s="3466"/>
      <c r="L9" s="3459"/>
      <c r="M9" s="3459"/>
      <c r="N9" s="3459"/>
      <c r="O9" s="3461"/>
      <c r="P9" s="1691"/>
      <c r="Q9" s="1690"/>
      <c r="R9" s="1690"/>
      <c r="S9" s="1690"/>
      <c r="T9" s="1690"/>
      <c r="U9" s="1690"/>
      <c r="V9" s="1676"/>
      <c r="W9" s="1699" t="s">
        <v>2371</v>
      </c>
      <c r="X9" s="1703" t="s">
        <v>721</v>
      </c>
      <c r="Y9" s="1680"/>
      <c r="Z9" s="1680"/>
      <c r="AA9" s="1680"/>
      <c r="AB9" s="1684"/>
      <c r="AC9" s="1704"/>
      <c r="AD9" s="1705"/>
    </row>
    <row r="10" spans="1:30">
      <c r="A10" s="1672"/>
      <c r="B10" s="3462" t="s">
        <v>716</v>
      </c>
      <c r="C10" s="1690"/>
      <c r="D10" s="3466"/>
      <c r="E10" s="3466"/>
      <c r="F10" s="3466"/>
      <c r="G10" s="3466"/>
      <c r="H10" s="3469"/>
      <c r="I10" s="3465" t="s">
        <v>717</v>
      </c>
      <c r="J10" s="3466"/>
      <c r="K10" s="3466"/>
      <c r="L10" s="3459"/>
      <c r="M10" s="3459"/>
      <c r="N10" s="3459"/>
      <c r="O10" s="3461"/>
      <c r="P10" s="1691"/>
      <c r="Q10" s="1690"/>
      <c r="R10" s="1690"/>
      <c r="S10" s="1690"/>
      <c r="T10" s="1690"/>
      <c r="U10" s="1690"/>
      <c r="V10" s="1676"/>
      <c r="W10" s="1699" t="s">
        <v>2372</v>
      </c>
      <c r="X10" s="1700" t="s">
        <v>1442</v>
      </c>
      <c r="Y10" s="1688"/>
      <c r="Z10" s="1688"/>
      <c r="AA10" s="1688"/>
      <c r="AB10" s="1684"/>
      <c r="AC10" s="1706"/>
      <c r="AD10" s="1707"/>
    </row>
    <row r="11" spans="1:30">
      <c r="A11" s="1672"/>
      <c r="B11" s="3462"/>
      <c r="C11" s="1690"/>
      <c r="D11" s="3466"/>
      <c r="E11" s="3466"/>
      <c r="F11" s="3466"/>
      <c r="G11" s="3466"/>
      <c r="H11" s="3469"/>
      <c r="I11" s="3465"/>
      <c r="J11" s="3466"/>
      <c r="K11" s="3466"/>
      <c r="L11" s="1690"/>
      <c r="M11" s="1614"/>
      <c r="N11" s="1614"/>
      <c r="O11" s="1676"/>
      <c r="P11" s="1691"/>
      <c r="Q11" s="1690"/>
      <c r="R11" s="1690"/>
      <c r="S11" s="1690"/>
      <c r="T11" s="1614"/>
      <c r="U11" s="1614"/>
      <c r="V11" s="1676"/>
      <c r="W11" s="1699" t="s">
        <v>2373</v>
      </c>
      <c r="X11" s="1700" t="s">
        <v>1443</v>
      </c>
      <c r="Y11" s="1688"/>
      <c r="Z11" s="1688"/>
      <c r="AA11" s="1688"/>
      <c r="AB11" s="1684"/>
      <c r="AC11" s="1704"/>
      <c r="AD11" s="1705"/>
    </row>
    <row r="12" spans="1:30" ht="15" customHeight="1">
      <c r="A12" s="1672"/>
      <c r="B12" s="3462" t="s">
        <v>718</v>
      </c>
      <c r="C12" s="1690"/>
      <c r="D12" s="3466"/>
      <c r="E12" s="3466"/>
      <c r="F12" s="3466"/>
      <c r="G12" s="3466"/>
      <c r="H12" s="3469"/>
      <c r="I12" s="3465"/>
      <c r="J12" s="3466"/>
      <c r="K12" s="3466"/>
      <c r="L12" s="1708"/>
      <c r="M12" s="1614"/>
      <c r="N12" s="1614"/>
      <c r="O12" s="1676"/>
      <c r="P12" s="1672"/>
      <c r="Q12" s="1674"/>
      <c r="R12" s="1690"/>
      <c r="S12" s="1690"/>
      <c r="T12" s="1614"/>
      <c r="U12" s="1614"/>
      <c r="V12" s="1676"/>
      <c r="W12" s="1699" t="s">
        <v>2374</v>
      </c>
      <c r="X12" s="1700" t="s">
        <v>1444</v>
      </c>
      <c r="Y12" s="1688"/>
      <c r="Z12" s="1688"/>
      <c r="AA12" s="1688"/>
      <c r="AB12" s="1684"/>
      <c r="AC12" s="1599"/>
      <c r="AD12" s="1598"/>
    </row>
    <row r="13" spans="1:30" ht="15" customHeight="1">
      <c r="A13" s="1672"/>
      <c r="B13" s="3462"/>
      <c r="C13" s="1690"/>
      <c r="D13" s="3466"/>
      <c r="E13" s="3466"/>
      <c r="F13" s="3466"/>
      <c r="G13" s="3466"/>
      <c r="H13" s="3469"/>
      <c r="I13" s="3465"/>
      <c r="J13" s="3466"/>
      <c r="K13" s="3466"/>
      <c r="L13" s="1708"/>
      <c r="M13" s="1614"/>
      <c r="N13" s="1614"/>
      <c r="O13" s="1676"/>
      <c r="P13" s="1672"/>
      <c r="Q13" s="1674"/>
      <c r="R13" s="1690"/>
      <c r="S13" s="1690"/>
      <c r="T13" s="1614"/>
      <c r="U13" s="1614"/>
      <c r="V13" s="1676"/>
      <c r="W13" s="1699" t="s">
        <v>2375</v>
      </c>
      <c r="X13" s="1700" t="s">
        <v>1445</v>
      </c>
      <c r="Y13" s="1688"/>
      <c r="Z13" s="1688"/>
      <c r="AA13" s="1688"/>
      <c r="AB13" s="1684"/>
      <c r="AC13" s="1599"/>
      <c r="AD13" s="1598"/>
    </row>
    <row r="14" spans="1:30">
      <c r="A14" s="1672"/>
      <c r="B14" s="3466" t="s">
        <v>720</v>
      </c>
      <c r="C14" s="1690"/>
      <c r="D14" s="3462" t="s">
        <v>719</v>
      </c>
      <c r="E14" s="3462"/>
      <c r="F14" s="3462"/>
      <c r="G14" s="3462"/>
      <c r="H14" s="3469"/>
      <c r="I14" s="2491"/>
      <c r="J14" s="2494"/>
      <c r="K14" s="2494"/>
      <c r="L14" s="1708"/>
      <c r="M14" s="1614"/>
      <c r="N14" s="1614"/>
      <c r="O14" s="1676"/>
      <c r="P14" s="1691"/>
      <c r="Q14" s="1690"/>
      <c r="R14" s="1690"/>
      <c r="S14" s="1690"/>
      <c r="T14" s="1614"/>
      <c r="U14" s="1614"/>
      <c r="V14" s="1676"/>
      <c r="W14" s="1699" t="s">
        <v>2376</v>
      </c>
      <c r="X14" s="1700" t="s">
        <v>1446</v>
      </c>
      <c r="Y14" s="1688"/>
      <c r="Z14" s="1688"/>
      <c r="AA14" s="1688"/>
      <c r="AB14" s="1684"/>
      <c r="AC14" s="1599"/>
      <c r="AD14" s="1598"/>
    </row>
    <row r="15" spans="1:30" ht="15" customHeight="1">
      <c r="A15" s="1672"/>
      <c r="B15" s="3467"/>
      <c r="C15" s="1690"/>
      <c r="D15" s="3462"/>
      <c r="E15" s="3462"/>
      <c r="F15" s="3462"/>
      <c r="G15" s="3462"/>
      <c r="H15" s="3469"/>
      <c r="I15" s="2491"/>
      <c r="J15" s="2494"/>
      <c r="K15" s="2494"/>
      <c r="L15" s="1708"/>
      <c r="M15" s="1614"/>
      <c r="N15" s="1614"/>
      <c r="O15" s="1676"/>
      <c r="P15" s="1691"/>
      <c r="Q15" s="1690"/>
      <c r="R15" s="1690"/>
      <c r="S15" s="1690"/>
      <c r="T15" s="1614"/>
      <c r="U15" s="1614"/>
      <c r="V15" s="1676"/>
      <c r="W15" s="1699" t="s">
        <v>2377</v>
      </c>
      <c r="X15" s="1700" t="s">
        <v>1447</v>
      </c>
      <c r="Y15" s="1688"/>
      <c r="Z15" s="1688"/>
      <c r="AA15" s="1688"/>
      <c r="AB15" s="1684"/>
      <c r="AC15" s="1599"/>
      <c r="AD15" s="1598"/>
    </row>
    <row r="16" spans="1:30">
      <c r="A16" s="1672"/>
      <c r="B16" s="3462"/>
      <c r="C16" s="1690"/>
      <c r="D16" s="2434"/>
      <c r="E16" s="2434"/>
      <c r="F16" s="2434"/>
      <c r="G16" s="2434"/>
      <c r="H16" s="2468"/>
      <c r="I16" s="2492"/>
      <c r="J16" s="2434"/>
      <c r="K16" s="2434"/>
      <c r="L16" s="1708"/>
      <c r="M16" s="1690"/>
      <c r="N16" s="1690"/>
      <c r="O16" s="1676"/>
      <c r="P16" s="1691"/>
      <c r="Q16" s="1690"/>
      <c r="R16" s="1690"/>
      <c r="S16" s="1690"/>
      <c r="T16" s="1690"/>
      <c r="U16" s="1690"/>
      <c r="V16" s="1676"/>
      <c r="W16" s="1699" t="s">
        <v>2378</v>
      </c>
      <c r="X16" s="1700" t="s">
        <v>1448</v>
      </c>
      <c r="Y16" s="1688"/>
      <c r="Z16" s="1688"/>
      <c r="AA16" s="1688"/>
      <c r="AB16" s="1684"/>
      <c r="AC16" s="1599"/>
      <c r="AD16" s="1598"/>
    </row>
    <row r="17" spans="1:30">
      <c r="A17" s="1679"/>
      <c r="B17" s="3463"/>
      <c r="C17" s="1688"/>
      <c r="D17" s="1688"/>
      <c r="E17" s="1688"/>
      <c r="F17" s="1688"/>
      <c r="G17" s="1688"/>
      <c r="H17" s="1689"/>
      <c r="I17" s="2493"/>
      <c r="J17" s="1771"/>
      <c r="K17" s="1771"/>
      <c r="L17" s="1688"/>
      <c r="M17" s="1688"/>
      <c r="N17" s="1688"/>
      <c r="O17" s="1676"/>
      <c r="P17" s="1687"/>
      <c r="Q17" s="1688"/>
      <c r="R17" s="1688"/>
      <c r="S17" s="1688"/>
      <c r="T17" s="1688"/>
      <c r="U17" s="1688"/>
      <c r="V17" s="1676"/>
      <c r="W17" s="1699" t="s">
        <v>2379</v>
      </c>
      <c r="X17" s="1700" t="s">
        <v>1449</v>
      </c>
      <c r="Y17" s="1688"/>
      <c r="Z17" s="1688"/>
      <c r="AA17" s="1688"/>
      <c r="AB17" s="1681">
        <v>119</v>
      </c>
      <c r="AC17" s="1599"/>
      <c r="AD17" s="1598"/>
    </row>
    <row r="18" spans="1:30">
      <c r="A18" s="1692"/>
      <c r="B18" s="1690"/>
      <c r="C18" s="1690"/>
      <c r="D18" s="1690"/>
      <c r="E18" s="1690"/>
      <c r="F18" s="1673" t="s">
        <v>170</v>
      </c>
      <c r="G18" s="1709" t="s">
        <v>171</v>
      </c>
      <c r="H18" s="1710"/>
      <c r="I18" s="1687" t="s">
        <v>172</v>
      </c>
      <c r="J18" s="1688"/>
      <c r="K18" s="1688" t="s">
        <v>173</v>
      </c>
      <c r="L18" s="1688"/>
      <c r="M18" s="1709" t="s">
        <v>174</v>
      </c>
      <c r="N18" s="1711"/>
      <c r="O18" s="1712"/>
      <c r="P18" s="1713"/>
      <c r="Q18" s="1709" t="s">
        <v>174</v>
      </c>
      <c r="R18" s="1711"/>
      <c r="S18" s="1709" t="s">
        <v>174</v>
      </c>
      <c r="T18" s="1711"/>
      <c r="U18" s="1709" t="s">
        <v>174</v>
      </c>
      <c r="V18" s="1714"/>
      <c r="W18" s="1699" t="s">
        <v>2380</v>
      </c>
      <c r="X18" s="1700" t="s">
        <v>1450</v>
      </c>
      <c r="Y18" s="1688"/>
      <c r="Z18" s="1688"/>
      <c r="AA18" s="1688"/>
      <c r="AB18" s="1684"/>
      <c r="AC18" s="1599">
        <v>1644415</v>
      </c>
      <c r="AD18" s="1598">
        <v>11693</v>
      </c>
    </row>
    <row r="19" spans="1:30">
      <c r="A19" s="1715" t="s">
        <v>1729</v>
      </c>
      <c r="B19" s="1693" t="s">
        <v>175</v>
      </c>
      <c r="C19" s="1690"/>
      <c r="D19" s="1690"/>
      <c r="E19" s="1690"/>
      <c r="F19" s="1673" t="s">
        <v>1786</v>
      </c>
      <c r="G19" s="1716" t="s">
        <v>176</v>
      </c>
      <c r="H19" s="1678" t="s">
        <v>177</v>
      </c>
      <c r="I19" s="1715" t="s">
        <v>176</v>
      </c>
      <c r="J19" s="1718" t="s">
        <v>179</v>
      </c>
      <c r="K19" s="1693" t="s">
        <v>178</v>
      </c>
      <c r="L19" s="1717" t="s">
        <v>179</v>
      </c>
      <c r="M19" s="1718" t="s">
        <v>176</v>
      </c>
      <c r="N19" s="1717" t="s">
        <v>179</v>
      </c>
      <c r="O19" s="1694" t="s">
        <v>1729</v>
      </c>
      <c r="P19" s="1715" t="s">
        <v>1729</v>
      </c>
      <c r="Q19" s="1718" t="s">
        <v>176</v>
      </c>
      <c r="R19" s="1717" t="s">
        <v>179</v>
      </c>
      <c r="S19" s="1718" t="s">
        <v>176</v>
      </c>
      <c r="T19" s="1717" t="s">
        <v>179</v>
      </c>
      <c r="U19" s="1718" t="s">
        <v>176</v>
      </c>
      <c r="V19" s="1694" t="s">
        <v>179</v>
      </c>
      <c r="W19" s="1699" t="s">
        <v>2381</v>
      </c>
      <c r="X19" s="1700" t="s">
        <v>1451</v>
      </c>
      <c r="Y19" s="1688"/>
      <c r="Z19" s="1688"/>
      <c r="AA19" s="1688"/>
      <c r="AB19" s="1684"/>
      <c r="AC19" s="1599">
        <v>1618610</v>
      </c>
      <c r="AD19" s="1598">
        <v>1461815</v>
      </c>
    </row>
    <row r="20" spans="1:30">
      <c r="A20" s="1715" t="s">
        <v>1732</v>
      </c>
      <c r="B20" s="1690"/>
      <c r="C20" s="1690"/>
      <c r="D20" s="1690"/>
      <c r="E20" s="1690"/>
      <c r="F20" s="1673" t="s">
        <v>1732</v>
      </c>
      <c r="G20" s="1719"/>
      <c r="H20" s="1720"/>
      <c r="I20" s="1692"/>
      <c r="J20" s="1675"/>
      <c r="K20" s="1690"/>
      <c r="L20" s="1677"/>
      <c r="M20" s="1719"/>
      <c r="N20" s="1721"/>
      <c r="O20" s="1694" t="s">
        <v>1732</v>
      </c>
      <c r="P20" s="1715" t="s">
        <v>1732</v>
      </c>
      <c r="Q20" s="1719"/>
      <c r="R20" s="1721"/>
      <c r="S20" s="1719"/>
      <c r="T20" s="1721"/>
      <c r="U20" s="1719"/>
      <c r="V20" s="1720"/>
      <c r="W20" s="1699" t="s">
        <v>2382</v>
      </c>
      <c r="X20" s="1700" t="s">
        <v>1452</v>
      </c>
      <c r="Y20" s="1688"/>
      <c r="Z20" s="1688"/>
      <c r="AA20" s="1688"/>
      <c r="AB20" s="1684"/>
      <c r="AC20" s="1599">
        <v>1433707</v>
      </c>
      <c r="AD20" s="1598">
        <v>2327481</v>
      </c>
    </row>
    <row r="21" spans="1:30">
      <c r="A21" s="1695"/>
      <c r="B21" s="1722" t="s">
        <v>3020</v>
      </c>
      <c r="C21" s="1688"/>
      <c r="D21" s="1688"/>
      <c r="E21" s="1688"/>
      <c r="F21" s="1681" t="s">
        <v>3021</v>
      </c>
      <c r="G21" s="1723" t="s">
        <v>3022</v>
      </c>
      <c r="H21" s="1724" t="s">
        <v>3023</v>
      </c>
      <c r="I21" s="1725" t="s">
        <v>2346</v>
      </c>
      <c r="J21" s="1726" t="s">
        <v>2347</v>
      </c>
      <c r="K21" s="1726" t="s">
        <v>2348</v>
      </c>
      <c r="L21" s="1726" t="s">
        <v>2349</v>
      </c>
      <c r="M21" s="1723" t="s">
        <v>2350</v>
      </c>
      <c r="N21" s="1727" t="s">
        <v>2351</v>
      </c>
      <c r="O21" s="1686"/>
      <c r="P21" s="1695"/>
      <c r="Q21" s="1723" t="s">
        <v>2352</v>
      </c>
      <c r="R21" s="1727" t="s">
        <v>2353</v>
      </c>
      <c r="S21" s="1723" t="s">
        <v>180</v>
      </c>
      <c r="T21" s="1727" t="s">
        <v>181</v>
      </c>
      <c r="U21" s="1723" t="s">
        <v>182</v>
      </c>
      <c r="V21" s="1724" t="s">
        <v>183</v>
      </c>
      <c r="W21" s="1699" t="s">
        <v>2383</v>
      </c>
      <c r="X21" s="1700" t="s">
        <v>1453</v>
      </c>
      <c r="Y21" s="1688"/>
      <c r="Z21" s="1688"/>
      <c r="AA21" s="1688"/>
      <c r="AB21" s="1684"/>
      <c r="AC21" s="1599"/>
      <c r="AD21" s="1598"/>
    </row>
    <row r="22" spans="1:30" ht="15.75">
      <c r="A22" s="1695">
        <v>1</v>
      </c>
      <c r="B22" s="1703" t="s">
        <v>184</v>
      </c>
      <c r="C22" s="1688"/>
      <c r="D22" s="1688"/>
      <c r="E22" s="1688"/>
      <c r="F22" s="1684"/>
      <c r="G22" s="1706"/>
      <c r="H22" s="1707"/>
      <c r="I22" s="1728"/>
      <c r="J22" s="1729"/>
      <c r="K22" s="1730"/>
      <c r="L22" s="1704"/>
      <c r="M22" s="1706"/>
      <c r="N22" s="1731"/>
      <c r="O22" s="1732">
        <v>1</v>
      </c>
      <c r="P22" s="1695">
        <v>1</v>
      </c>
      <c r="Q22" s="1706"/>
      <c r="R22" s="1731"/>
      <c r="S22" s="1706"/>
      <c r="T22" s="1731"/>
      <c r="U22" s="1706"/>
      <c r="V22" s="1707"/>
      <c r="W22" s="1699" t="s">
        <v>2384</v>
      </c>
      <c r="X22" s="1761" t="s">
        <v>4583</v>
      </c>
      <c r="Y22" s="1762"/>
      <c r="Z22" s="1762"/>
      <c r="AA22" s="1762"/>
      <c r="AB22" s="1684"/>
      <c r="AC22" s="1599">
        <f>AC12-AC13+AC14-AC15+SUM(AC16:AC21)</f>
        <v>4696732</v>
      </c>
      <c r="AD22" s="1598">
        <f>AD12-AD13+AD14-AD15+SUM(AD16:AD21)</f>
        <v>3800989</v>
      </c>
    </row>
    <row r="23" spans="1:30">
      <c r="A23" s="1695">
        <v>2</v>
      </c>
      <c r="B23" s="1700" t="s">
        <v>185</v>
      </c>
      <c r="C23" s="1688"/>
      <c r="D23" s="1688"/>
      <c r="E23" s="1688"/>
      <c r="F23" s="1681" t="s">
        <v>787</v>
      </c>
      <c r="G23" s="1645">
        <f>I23+K23+M23+Q23+S23+U23</f>
        <v>671733418</v>
      </c>
      <c r="H23" s="1596">
        <f>J23+L23+N23+R23+T23+V23</f>
        <v>640942074</v>
      </c>
      <c r="I23" s="1733">
        <v>528305243</v>
      </c>
      <c r="J23" s="1734">
        <v>511595364</v>
      </c>
      <c r="K23" s="1735">
        <v>143428175</v>
      </c>
      <c r="L23" s="1645">
        <v>129346710</v>
      </c>
      <c r="M23" s="1645"/>
      <c r="N23" s="1595"/>
      <c r="O23" s="1732">
        <v>2</v>
      </c>
      <c r="P23" s="1695">
        <v>2</v>
      </c>
      <c r="Q23" s="1645"/>
      <c r="R23" s="1595"/>
      <c r="S23" s="1645"/>
      <c r="T23" s="1595"/>
      <c r="U23" s="1645"/>
      <c r="V23" s="1596"/>
      <c r="W23" s="1699" t="s">
        <v>2385</v>
      </c>
      <c r="X23" s="1700" t="s">
        <v>2243</v>
      </c>
      <c r="Y23" s="1688"/>
      <c r="Z23" s="1688"/>
      <c r="AA23" s="1688"/>
      <c r="AB23" s="1684"/>
      <c r="AC23" s="1704"/>
      <c r="AD23" s="1705"/>
    </row>
    <row r="24" spans="1:30">
      <c r="A24" s="1695">
        <v>3</v>
      </c>
      <c r="B24" s="1700" t="s">
        <v>186</v>
      </c>
      <c r="C24" s="1688"/>
      <c r="D24" s="1688"/>
      <c r="E24" s="1688"/>
      <c r="F24" s="1684"/>
      <c r="G24" s="1706"/>
      <c r="H24" s="1707"/>
      <c r="I24" s="1728"/>
      <c r="J24" s="1729"/>
      <c r="K24" s="1730"/>
      <c r="L24" s="1704"/>
      <c r="M24" s="1706"/>
      <c r="N24" s="1731"/>
      <c r="O24" s="1732">
        <v>3</v>
      </c>
      <c r="P24" s="1695">
        <v>3</v>
      </c>
      <c r="Q24" s="1706"/>
      <c r="R24" s="1731"/>
      <c r="S24" s="1706"/>
      <c r="T24" s="1731"/>
      <c r="U24" s="1706"/>
      <c r="V24" s="1707"/>
      <c r="W24" s="1699" t="s">
        <v>2386</v>
      </c>
      <c r="X24" s="1700" t="s">
        <v>2244</v>
      </c>
      <c r="Y24" s="1688"/>
      <c r="Z24" s="1688"/>
      <c r="AA24" s="1688"/>
      <c r="AB24" s="1684"/>
      <c r="AC24" s="1599"/>
      <c r="AD24" s="1598"/>
    </row>
    <row r="25" spans="1:30">
      <c r="A25" s="1695">
        <v>4</v>
      </c>
      <c r="B25" s="1700" t="s">
        <v>187</v>
      </c>
      <c r="C25" s="1688"/>
      <c r="D25" s="1688"/>
      <c r="E25" s="1688"/>
      <c r="F25" s="1681" t="s">
        <v>3330</v>
      </c>
      <c r="G25" s="1599">
        <f t="shared" ref="G25:H30" si="0">I25+K25+M25+Q25+S25+U25</f>
        <v>400244480</v>
      </c>
      <c r="H25" s="1598">
        <f t="shared" si="0"/>
        <v>377596756</v>
      </c>
      <c r="I25" s="1736">
        <v>317712706</v>
      </c>
      <c r="J25" s="1737">
        <v>309895906</v>
      </c>
      <c r="K25" s="1738">
        <v>82531774</v>
      </c>
      <c r="L25" s="1599">
        <v>67700850</v>
      </c>
      <c r="M25" s="1599"/>
      <c r="N25" s="1597"/>
      <c r="O25" s="1732">
        <v>4</v>
      </c>
      <c r="P25" s="1695">
        <v>4</v>
      </c>
      <c r="Q25" s="1599"/>
      <c r="R25" s="1597"/>
      <c r="S25" s="1599"/>
      <c r="T25" s="1597"/>
      <c r="U25" s="1599"/>
      <c r="V25" s="1598"/>
      <c r="W25" s="1699" t="s">
        <v>2387</v>
      </c>
      <c r="X25" s="1700" t="s">
        <v>2245</v>
      </c>
      <c r="Y25" s="1688"/>
      <c r="Z25" s="1688"/>
      <c r="AA25" s="1688"/>
      <c r="AB25" s="1681">
        <v>340</v>
      </c>
      <c r="AC25" s="1599"/>
      <c r="AD25" s="1598"/>
    </row>
    <row r="26" spans="1:30">
      <c r="A26" s="1695">
        <v>5</v>
      </c>
      <c r="B26" s="1700" t="s">
        <v>188</v>
      </c>
      <c r="C26" s="1688"/>
      <c r="D26" s="1688"/>
      <c r="E26" s="1688"/>
      <c r="F26" s="1681" t="s">
        <v>3330</v>
      </c>
      <c r="G26" s="1599">
        <f t="shared" si="0"/>
        <v>43166884</v>
      </c>
      <c r="H26" s="1598">
        <f t="shared" si="0"/>
        <v>42026467</v>
      </c>
      <c r="I26" s="1736">
        <v>34799517</v>
      </c>
      <c r="J26" s="1737">
        <v>34339555</v>
      </c>
      <c r="K26" s="1738">
        <v>8367367</v>
      </c>
      <c r="L26" s="1599">
        <v>7686912</v>
      </c>
      <c r="M26" s="1599"/>
      <c r="N26" s="1597"/>
      <c r="O26" s="1732">
        <v>5</v>
      </c>
      <c r="P26" s="1695">
        <v>5</v>
      </c>
      <c r="Q26" s="1599"/>
      <c r="R26" s="1597"/>
      <c r="S26" s="1599"/>
      <c r="T26" s="1597"/>
      <c r="U26" s="1599"/>
      <c r="V26" s="1598"/>
      <c r="W26" s="1699" t="s">
        <v>2388</v>
      </c>
      <c r="X26" s="1700" t="s">
        <v>2246</v>
      </c>
      <c r="Y26" s="1688"/>
      <c r="Z26" s="1688"/>
      <c r="AA26" s="1688"/>
      <c r="AB26" s="1681">
        <v>340</v>
      </c>
      <c r="AC26" s="1599">
        <v>-445460</v>
      </c>
      <c r="AD26" s="1598">
        <v>-232213</v>
      </c>
    </row>
    <row r="27" spans="1:30">
      <c r="A27" s="1695">
        <v>6</v>
      </c>
      <c r="B27" s="1700" t="s">
        <v>189</v>
      </c>
      <c r="C27" s="1688"/>
      <c r="D27" s="1688"/>
      <c r="E27" s="1688"/>
      <c r="F27" s="1681" t="s">
        <v>2124</v>
      </c>
      <c r="G27" s="1599">
        <f t="shared" si="0"/>
        <v>44694859</v>
      </c>
      <c r="H27" s="1598">
        <f t="shared" si="0"/>
        <v>41985090</v>
      </c>
      <c r="I27" s="1736">
        <v>34321979</v>
      </c>
      <c r="J27" s="1737">
        <v>32451756</v>
      </c>
      <c r="K27" s="1738">
        <v>10372880</v>
      </c>
      <c r="L27" s="1599">
        <v>9533334</v>
      </c>
      <c r="M27" s="1599"/>
      <c r="N27" s="1597"/>
      <c r="O27" s="1732">
        <v>6</v>
      </c>
      <c r="P27" s="1695">
        <v>6</v>
      </c>
      <c r="Q27" s="1599"/>
      <c r="R27" s="1597"/>
      <c r="S27" s="1599"/>
      <c r="T27" s="1597"/>
      <c r="U27" s="1599"/>
      <c r="V27" s="1598"/>
      <c r="W27" s="1699" t="s">
        <v>2389</v>
      </c>
      <c r="X27" s="1761" t="s">
        <v>4584</v>
      </c>
      <c r="Y27" s="1762"/>
      <c r="Z27" s="1762"/>
      <c r="AA27" s="1762"/>
      <c r="AB27" s="1684"/>
      <c r="AC27" s="1597">
        <f>SUM(AC24:AC26)</f>
        <v>-445460</v>
      </c>
      <c r="AD27" s="1598">
        <f>SUM(AD24:AD26)</f>
        <v>-232213</v>
      </c>
    </row>
    <row r="28" spans="1:30" s="1930" customFormat="1">
      <c r="A28" s="2532">
        <v>7</v>
      </c>
      <c r="B28" s="1761" t="s">
        <v>4581</v>
      </c>
      <c r="C28" s="1762"/>
      <c r="D28" s="1762"/>
      <c r="E28" s="1762"/>
      <c r="F28" s="2533" t="s">
        <v>2124</v>
      </c>
      <c r="G28" s="1631">
        <f t="shared" si="0"/>
        <v>0</v>
      </c>
      <c r="H28" s="1632">
        <f t="shared" si="0"/>
        <v>0</v>
      </c>
      <c r="I28" s="2534"/>
      <c r="J28" s="2535">
        <v>0</v>
      </c>
      <c r="K28" s="2536"/>
      <c r="L28" s="1631">
        <v>0</v>
      </c>
      <c r="M28" s="1631"/>
      <c r="N28" s="2537"/>
      <c r="O28" s="2538">
        <v>7</v>
      </c>
      <c r="P28" s="2532">
        <v>7</v>
      </c>
      <c r="Q28" s="1631"/>
      <c r="R28" s="2537"/>
      <c r="S28" s="1631"/>
      <c r="T28" s="2537"/>
      <c r="U28" s="1631"/>
      <c r="V28" s="1632"/>
      <c r="W28" s="2539" t="s">
        <v>2390</v>
      </c>
      <c r="X28" s="1761" t="s">
        <v>2247</v>
      </c>
      <c r="Y28" s="1762"/>
      <c r="Z28" s="1762"/>
      <c r="AA28" s="1762"/>
      <c r="AB28" s="2540"/>
      <c r="AC28" s="2540"/>
      <c r="AD28" s="2538"/>
    </row>
    <row r="29" spans="1:30">
      <c r="A29" s="1695">
        <v>8</v>
      </c>
      <c r="B29" s="1700" t="s">
        <v>137</v>
      </c>
      <c r="C29" s="1688"/>
      <c r="D29" s="1688"/>
      <c r="E29" s="1688"/>
      <c r="F29" s="1681" t="s">
        <v>2124</v>
      </c>
      <c r="G29" s="1599">
        <f t="shared" si="0"/>
        <v>5820687</v>
      </c>
      <c r="H29" s="1598">
        <f t="shared" si="0"/>
        <v>4524303</v>
      </c>
      <c r="I29" s="1736">
        <v>4670356</v>
      </c>
      <c r="J29" s="1737">
        <v>3633244</v>
      </c>
      <c r="K29" s="1738">
        <v>1150331</v>
      </c>
      <c r="L29" s="1599">
        <v>891059</v>
      </c>
      <c r="M29" s="1599"/>
      <c r="N29" s="1597"/>
      <c r="O29" s="1732">
        <v>8</v>
      </c>
      <c r="P29" s="1695">
        <v>8</v>
      </c>
      <c r="Q29" s="1599"/>
      <c r="R29" s="1597"/>
      <c r="S29" s="1599"/>
      <c r="T29" s="1597"/>
      <c r="U29" s="1599"/>
      <c r="V29" s="1598"/>
      <c r="W29" s="1699" t="s">
        <v>2391</v>
      </c>
      <c r="X29" s="1700" t="s">
        <v>2248</v>
      </c>
      <c r="Y29" s="1688"/>
      <c r="Z29" s="1688"/>
      <c r="AA29" s="1688"/>
      <c r="AB29" s="1681" t="s">
        <v>1671</v>
      </c>
      <c r="AC29" s="1599">
        <v>98176</v>
      </c>
      <c r="AD29" s="1598">
        <v>84862</v>
      </c>
    </row>
    <row r="30" spans="1:30">
      <c r="A30" s="1695">
        <v>9</v>
      </c>
      <c r="B30" s="1700" t="s">
        <v>138</v>
      </c>
      <c r="C30" s="1688"/>
      <c r="D30" s="1688"/>
      <c r="E30" s="1688"/>
      <c r="F30" s="1681" t="s">
        <v>2124</v>
      </c>
      <c r="G30" s="1599">
        <f t="shared" si="0"/>
        <v>0</v>
      </c>
      <c r="H30" s="1598">
        <f t="shared" si="0"/>
        <v>0</v>
      </c>
      <c r="I30" s="1736"/>
      <c r="J30" s="1737">
        <v>0</v>
      </c>
      <c r="K30" s="1738"/>
      <c r="L30" s="1599">
        <v>0</v>
      </c>
      <c r="M30" s="1599"/>
      <c r="N30" s="1597"/>
      <c r="O30" s="1732">
        <v>9</v>
      </c>
      <c r="P30" s="1695">
        <v>9</v>
      </c>
      <c r="Q30" s="1599"/>
      <c r="R30" s="1597"/>
      <c r="S30" s="1599"/>
      <c r="T30" s="1597"/>
      <c r="U30" s="1599"/>
      <c r="V30" s="1598"/>
      <c r="W30" s="1699" t="s">
        <v>2392</v>
      </c>
      <c r="X30" s="1700" t="s">
        <v>2249</v>
      </c>
      <c r="Y30" s="1688"/>
      <c r="Z30" s="1688"/>
      <c r="AA30" s="1688"/>
      <c r="AB30" s="1681" t="s">
        <v>1671</v>
      </c>
      <c r="AC30" s="1599">
        <v>-12000</v>
      </c>
      <c r="AD30" s="1598">
        <v>-257000</v>
      </c>
    </row>
    <row r="31" spans="1:30">
      <c r="A31" s="1692">
        <v>10</v>
      </c>
      <c r="B31" s="1739" t="s">
        <v>139</v>
      </c>
      <c r="C31" s="1690"/>
      <c r="D31" s="1690"/>
      <c r="E31" s="1690"/>
      <c r="F31" s="1677"/>
      <c r="G31" s="1719"/>
      <c r="H31" s="1720">
        <f>J31+L31+N31+R31+T31+V31</f>
        <v>0</v>
      </c>
      <c r="I31" s="1740"/>
      <c r="J31" s="1741">
        <v>0</v>
      </c>
      <c r="K31" s="1742"/>
      <c r="L31" s="1719">
        <v>0</v>
      </c>
      <c r="M31" s="1719"/>
      <c r="N31" s="1721"/>
      <c r="O31" s="1678">
        <v>10</v>
      </c>
      <c r="P31" s="1692">
        <v>10</v>
      </c>
      <c r="Q31" s="1719"/>
      <c r="R31" s="1721"/>
      <c r="S31" s="1719"/>
      <c r="T31" s="1721"/>
      <c r="U31" s="1719"/>
      <c r="V31" s="1720"/>
      <c r="W31" s="1699" t="s">
        <v>2393</v>
      </c>
      <c r="X31" s="1700" t="s">
        <v>2250</v>
      </c>
      <c r="Y31" s="1688"/>
      <c r="Z31" s="1688"/>
      <c r="AA31" s="1688"/>
      <c r="AB31" s="1681" t="s">
        <v>1671</v>
      </c>
      <c r="AC31" s="1599">
        <v>-1000</v>
      </c>
      <c r="AD31" s="1598">
        <v>-51000</v>
      </c>
    </row>
    <row r="32" spans="1:30">
      <c r="A32" s="1695"/>
      <c r="B32" s="1700" t="s">
        <v>140</v>
      </c>
      <c r="C32" s="1688"/>
      <c r="D32" s="1688"/>
      <c r="E32" s="1688"/>
      <c r="F32" s="1684"/>
      <c r="G32" s="1599">
        <f t="shared" ref="G32:H45" si="1">I32+K32+M32+Q32+S32+U32</f>
        <v>0</v>
      </c>
      <c r="H32" s="1598">
        <f t="shared" si="1"/>
        <v>0</v>
      </c>
      <c r="I32" s="1736"/>
      <c r="J32" s="1737">
        <v>0</v>
      </c>
      <c r="K32" s="1738"/>
      <c r="L32" s="1599">
        <v>0</v>
      </c>
      <c r="M32" s="1599"/>
      <c r="N32" s="1597"/>
      <c r="O32" s="1732"/>
      <c r="P32" s="1695"/>
      <c r="Q32" s="1599"/>
      <c r="R32" s="1597"/>
      <c r="S32" s="1599"/>
      <c r="T32" s="1597"/>
      <c r="U32" s="1599"/>
      <c r="V32" s="1598"/>
      <c r="W32" s="1699" t="s">
        <v>3559</v>
      </c>
      <c r="X32" s="1700" t="s">
        <v>2251</v>
      </c>
      <c r="Y32" s="1688"/>
      <c r="Z32" s="1688"/>
      <c r="AA32" s="1688"/>
      <c r="AB32" s="1681" t="s">
        <v>1425</v>
      </c>
      <c r="AC32" s="1599">
        <v>-596200</v>
      </c>
      <c r="AD32" s="1598">
        <v>-301300</v>
      </c>
    </row>
    <row r="33" spans="1:30">
      <c r="A33" s="1695">
        <v>11</v>
      </c>
      <c r="B33" s="1700" t="s">
        <v>256</v>
      </c>
      <c r="C33" s="1688"/>
      <c r="D33" s="1688"/>
      <c r="E33" s="1688"/>
      <c r="F33" s="1684"/>
      <c r="G33" s="1599">
        <f t="shared" si="1"/>
        <v>0</v>
      </c>
      <c r="H33" s="1598">
        <f t="shared" si="1"/>
        <v>0</v>
      </c>
      <c r="I33" s="1736"/>
      <c r="J33" s="1737">
        <v>0</v>
      </c>
      <c r="K33" s="1738"/>
      <c r="L33" s="1599">
        <v>0</v>
      </c>
      <c r="M33" s="1599"/>
      <c r="N33" s="1597"/>
      <c r="O33" s="1732">
        <v>11</v>
      </c>
      <c r="P33" s="1695">
        <v>11</v>
      </c>
      <c r="Q33" s="1599"/>
      <c r="R33" s="1597"/>
      <c r="S33" s="1599"/>
      <c r="T33" s="1597"/>
      <c r="U33" s="1599"/>
      <c r="V33" s="1598"/>
      <c r="W33" s="1699" t="s">
        <v>3560</v>
      </c>
      <c r="X33" s="1700" t="s">
        <v>2252</v>
      </c>
      <c r="Y33" s="1688"/>
      <c r="Z33" s="1688"/>
      <c r="AA33" s="1688"/>
      <c r="AB33" s="1681" t="s">
        <v>1425</v>
      </c>
      <c r="AC33" s="1599">
        <v>714800</v>
      </c>
      <c r="AD33" s="1598">
        <v>990200</v>
      </c>
    </row>
    <row r="34" spans="1:30">
      <c r="A34" s="1695">
        <v>12</v>
      </c>
      <c r="B34" s="1700" t="s">
        <v>257</v>
      </c>
      <c r="C34" s="1688"/>
      <c r="D34" s="1688"/>
      <c r="E34" s="1688"/>
      <c r="F34" s="1684"/>
      <c r="G34" s="1599">
        <f t="shared" si="1"/>
        <v>0</v>
      </c>
      <c r="H34" s="1598">
        <f t="shared" si="1"/>
        <v>0</v>
      </c>
      <c r="I34" s="1736"/>
      <c r="J34" s="1737">
        <v>0</v>
      </c>
      <c r="K34" s="1738"/>
      <c r="L34" s="1599">
        <v>0</v>
      </c>
      <c r="M34" s="1599"/>
      <c r="N34" s="1597"/>
      <c r="O34" s="1732">
        <v>12</v>
      </c>
      <c r="P34" s="1695">
        <v>12</v>
      </c>
      <c r="Q34" s="1599"/>
      <c r="R34" s="1597"/>
      <c r="S34" s="1599"/>
      <c r="T34" s="1597"/>
      <c r="U34" s="1599"/>
      <c r="V34" s="1598"/>
      <c r="W34" s="1699" t="s">
        <v>3561</v>
      </c>
      <c r="X34" s="1700" t="s">
        <v>2253</v>
      </c>
      <c r="Y34" s="1688"/>
      <c r="Z34" s="1688"/>
      <c r="AA34" s="1688"/>
      <c r="AB34" s="1684"/>
      <c r="AC34" s="1599"/>
      <c r="AD34" s="1598"/>
    </row>
    <row r="35" spans="1:30">
      <c r="A35" s="1695">
        <v>13</v>
      </c>
      <c r="B35" s="1700" t="s">
        <v>258</v>
      </c>
      <c r="C35" s="1688"/>
      <c r="D35" s="1688"/>
      <c r="E35" s="1688"/>
      <c r="F35" s="1684"/>
      <c r="G35" s="1599">
        <f t="shared" si="1"/>
        <v>0</v>
      </c>
      <c r="H35" s="1598">
        <f t="shared" si="1"/>
        <v>0</v>
      </c>
      <c r="I35" s="1736"/>
      <c r="J35" s="1737">
        <v>0</v>
      </c>
      <c r="K35" s="1738"/>
      <c r="L35" s="1599">
        <v>0</v>
      </c>
      <c r="M35" s="1599"/>
      <c r="N35" s="1597"/>
      <c r="O35" s="1732">
        <v>13</v>
      </c>
      <c r="P35" s="1695">
        <v>13</v>
      </c>
      <c r="Q35" s="1599"/>
      <c r="R35" s="1597"/>
      <c r="S35" s="1599"/>
      <c r="T35" s="1597"/>
      <c r="U35" s="1599"/>
      <c r="V35" s="1598"/>
      <c r="W35" s="1699" t="s">
        <v>4313</v>
      </c>
      <c r="X35" s="1700" t="s">
        <v>2254</v>
      </c>
      <c r="Y35" s="1688"/>
      <c r="Z35" s="1688"/>
      <c r="AA35" s="1688"/>
      <c r="AB35" s="1684"/>
      <c r="AC35" s="1599">
        <v>37000</v>
      </c>
      <c r="AD35" s="1598">
        <v>46000</v>
      </c>
    </row>
    <row r="36" spans="1:30">
      <c r="A36" s="1695">
        <v>14</v>
      </c>
      <c r="B36" s="1700" t="s">
        <v>259</v>
      </c>
      <c r="C36" s="1688"/>
      <c r="D36" s="1688"/>
      <c r="E36" s="1688"/>
      <c r="F36" s="1681" t="s">
        <v>1671</v>
      </c>
      <c r="G36" s="1599">
        <f t="shared" si="1"/>
        <v>65705133</v>
      </c>
      <c r="H36" s="1598">
        <f t="shared" si="1"/>
        <v>63006062</v>
      </c>
      <c r="I36" s="1736">
        <v>50223824</v>
      </c>
      <c r="J36" s="1737">
        <v>48274422</v>
      </c>
      <c r="K36" s="1738">
        <v>15481309</v>
      </c>
      <c r="L36" s="1599">
        <v>14731640</v>
      </c>
      <c r="M36" s="1599"/>
      <c r="N36" s="1597"/>
      <c r="O36" s="1732">
        <v>14</v>
      </c>
      <c r="P36" s="1695">
        <v>14</v>
      </c>
      <c r="Q36" s="1599"/>
      <c r="R36" s="1597"/>
      <c r="S36" s="1599"/>
      <c r="T36" s="1597"/>
      <c r="U36" s="1599"/>
      <c r="V36" s="1598"/>
      <c r="W36" s="1699" t="s">
        <v>4314</v>
      </c>
      <c r="X36" s="1761" t="s">
        <v>4585</v>
      </c>
      <c r="Y36" s="1762"/>
      <c r="Z36" s="1762"/>
      <c r="AA36" s="1762"/>
      <c r="AB36" s="1684"/>
      <c r="AC36" s="1599">
        <f>SUM(AC29:AC32)-AC33+AC34-AC35</f>
        <v>-1262824</v>
      </c>
      <c r="AD36" s="1598">
        <f>SUM(AD29:AD32)-AD33+AD34-AD35</f>
        <v>-1560638</v>
      </c>
    </row>
    <row r="37" spans="1:30">
      <c r="A37" s="1695">
        <v>15</v>
      </c>
      <c r="B37" s="1700" t="s">
        <v>260</v>
      </c>
      <c r="C37" s="1688"/>
      <c r="D37" s="1688"/>
      <c r="E37" s="1688"/>
      <c r="F37" s="1681" t="s">
        <v>1671</v>
      </c>
      <c r="G37" s="1599">
        <f t="shared" si="1"/>
        <v>-450645</v>
      </c>
      <c r="H37" s="1598">
        <f t="shared" si="1"/>
        <v>-2284769</v>
      </c>
      <c r="I37" s="1736">
        <v>6016752</v>
      </c>
      <c r="J37" s="1737">
        <v>2563691</v>
      </c>
      <c r="K37" s="1738">
        <v>-6467397</v>
      </c>
      <c r="L37" s="1599">
        <v>-4848460</v>
      </c>
      <c r="M37" s="1599"/>
      <c r="N37" s="1597"/>
      <c r="O37" s="1732">
        <v>15</v>
      </c>
      <c r="P37" s="1695">
        <v>15</v>
      </c>
      <c r="Q37" s="1599"/>
      <c r="R37" s="1597"/>
      <c r="S37" s="1599"/>
      <c r="T37" s="1597"/>
      <c r="U37" s="1599"/>
      <c r="V37" s="1598"/>
      <c r="W37" s="1699" t="s">
        <v>4315</v>
      </c>
      <c r="X37" s="1761" t="s">
        <v>4586</v>
      </c>
      <c r="Y37" s="1762"/>
      <c r="Z37" s="1762"/>
      <c r="AA37" s="1762"/>
      <c r="AB37" s="1684"/>
      <c r="AC37" s="1599">
        <f>AC22-AC27-AC36</f>
        <v>6405016</v>
      </c>
      <c r="AD37" s="1598">
        <f>AD22-AD27-AD36</f>
        <v>5593840</v>
      </c>
    </row>
    <row r="38" spans="1:30" ht="15.75">
      <c r="A38" s="1695">
        <v>16</v>
      </c>
      <c r="B38" s="1700" t="s">
        <v>261</v>
      </c>
      <c r="C38" s="1688"/>
      <c r="D38" s="1688"/>
      <c r="E38" s="1688"/>
      <c r="F38" s="1681" t="s">
        <v>1671</v>
      </c>
      <c r="G38" s="1599">
        <f t="shared" si="1"/>
        <v>720600</v>
      </c>
      <c r="H38" s="1598">
        <f t="shared" si="1"/>
        <v>-468032</v>
      </c>
      <c r="I38" s="1736">
        <v>1755000</v>
      </c>
      <c r="J38" s="1737">
        <v>656718</v>
      </c>
      <c r="K38" s="1738">
        <v>-1034400</v>
      </c>
      <c r="L38" s="1599">
        <v>-1124750</v>
      </c>
      <c r="M38" s="1599"/>
      <c r="N38" s="1597"/>
      <c r="O38" s="1732">
        <v>16</v>
      </c>
      <c r="P38" s="1695">
        <v>16</v>
      </c>
      <c r="Q38" s="1599"/>
      <c r="R38" s="1597"/>
      <c r="S38" s="1599"/>
      <c r="T38" s="1597"/>
      <c r="U38" s="1599"/>
      <c r="V38" s="1598"/>
      <c r="W38" s="1699" t="s">
        <v>4316</v>
      </c>
      <c r="X38" s="1703" t="s">
        <v>735</v>
      </c>
      <c r="Y38" s="1680"/>
      <c r="Z38" s="1680"/>
      <c r="AA38" s="1680"/>
      <c r="AB38" s="1684"/>
      <c r="AC38" s="1704"/>
      <c r="AD38" s="1705"/>
    </row>
    <row r="39" spans="1:30">
      <c r="A39" s="1695">
        <v>17</v>
      </c>
      <c r="B39" s="1700" t="s">
        <v>1424</v>
      </c>
      <c r="C39" s="1688"/>
      <c r="D39" s="1688"/>
      <c r="E39" s="1688"/>
      <c r="F39" s="1681" t="s">
        <v>1425</v>
      </c>
      <c r="G39" s="1599">
        <f t="shared" si="1"/>
        <v>60344370</v>
      </c>
      <c r="H39" s="1598">
        <f t="shared" si="1"/>
        <v>61689744</v>
      </c>
      <c r="I39" s="1736">
        <v>48328873</v>
      </c>
      <c r="J39" s="1737">
        <v>42210400</v>
      </c>
      <c r="K39" s="1738">
        <v>12015497</v>
      </c>
      <c r="L39" s="1599">
        <v>19479344</v>
      </c>
      <c r="M39" s="1599"/>
      <c r="N39" s="1597"/>
      <c r="O39" s="1732">
        <v>17</v>
      </c>
      <c r="P39" s="1695">
        <v>17</v>
      </c>
      <c r="Q39" s="1599"/>
      <c r="R39" s="1597"/>
      <c r="S39" s="1599"/>
      <c r="T39" s="1597"/>
      <c r="U39" s="1599"/>
      <c r="V39" s="1598"/>
      <c r="W39" s="1699" t="s">
        <v>4317</v>
      </c>
      <c r="X39" s="1700" t="s">
        <v>2255</v>
      </c>
      <c r="Y39" s="1688"/>
      <c r="Z39" s="1688"/>
      <c r="AA39" s="1688"/>
      <c r="AB39" s="1684"/>
      <c r="AC39" s="1599">
        <v>24575250</v>
      </c>
      <c r="AD39" s="1598">
        <v>23006292</v>
      </c>
    </row>
    <row r="40" spans="1:30">
      <c r="A40" s="1695">
        <v>18</v>
      </c>
      <c r="B40" s="1700" t="s">
        <v>1426</v>
      </c>
      <c r="C40" s="1688"/>
      <c r="D40" s="1688"/>
      <c r="E40" s="1688"/>
      <c r="F40" s="1681" t="s">
        <v>1425</v>
      </c>
      <c r="G40" s="1599">
        <f t="shared" si="1"/>
        <v>27643700</v>
      </c>
      <c r="H40" s="1598">
        <f t="shared" si="1"/>
        <v>24367600</v>
      </c>
      <c r="I40" s="1736">
        <v>21597000</v>
      </c>
      <c r="J40" s="1737">
        <v>20328000</v>
      </c>
      <c r="K40" s="1738">
        <v>6046700</v>
      </c>
      <c r="L40" s="1599">
        <v>4039600</v>
      </c>
      <c r="M40" s="1599"/>
      <c r="N40" s="1597"/>
      <c r="O40" s="1732">
        <v>18</v>
      </c>
      <c r="P40" s="1695">
        <v>18</v>
      </c>
      <c r="Q40" s="1599"/>
      <c r="R40" s="1597"/>
      <c r="S40" s="1599"/>
      <c r="T40" s="1597"/>
      <c r="U40" s="1599"/>
      <c r="V40" s="1598"/>
      <c r="W40" s="1699" t="s">
        <v>4318</v>
      </c>
      <c r="X40" s="1700" t="s">
        <v>2256</v>
      </c>
      <c r="Y40" s="1688"/>
      <c r="Z40" s="1688"/>
      <c r="AA40" s="1688"/>
      <c r="AB40" s="1684"/>
      <c r="AC40" s="1599">
        <v>396156</v>
      </c>
      <c r="AD40" s="1598">
        <v>375312</v>
      </c>
    </row>
    <row r="41" spans="1:30">
      <c r="A41" s="1695">
        <v>19</v>
      </c>
      <c r="B41" s="1700" t="s">
        <v>1427</v>
      </c>
      <c r="C41" s="1688"/>
      <c r="D41" s="1688"/>
      <c r="E41" s="1688"/>
      <c r="F41" s="1681">
        <v>266</v>
      </c>
      <c r="G41" s="1599">
        <f t="shared" si="1"/>
        <v>0</v>
      </c>
      <c r="H41" s="1598">
        <f t="shared" si="1"/>
        <v>0</v>
      </c>
      <c r="I41" s="1736"/>
      <c r="J41" s="1737">
        <v>0</v>
      </c>
      <c r="K41" s="1738"/>
      <c r="L41" s="1599"/>
      <c r="M41" s="1599"/>
      <c r="N41" s="1597"/>
      <c r="O41" s="1732">
        <v>19</v>
      </c>
      <c r="P41" s="1695">
        <v>19</v>
      </c>
      <c r="Q41" s="1599"/>
      <c r="R41" s="1597"/>
      <c r="S41" s="1599"/>
      <c r="T41" s="1597"/>
      <c r="U41" s="1599"/>
      <c r="V41" s="1598"/>
      <c r="W41" s="1699" t="s">
        <v>4319</v>
      </c>
      <c r="X41" s="1700" t="s">
        <v>2257</v>
      </c>
      <c r="Y41" s="1688"/>
      <c r="Z41" s="1688"/>
      <c r="AA41" s="1688"/>
      <c r="AB41" s="1684"/>
      <c r="AC41" s="1599">
        <v>520605</v>
      </c>
      <c r="AD41" s="1598">
        <v>519948</v>
      </c>
    </row>
    <row r="42" spans="1:30">
      <c r="A42" s="1695">
        <v>20</v>
      </c>
      <c r="B42" s="1700" t="s">
        <v>1428</v>
      </c>
      <c r="C42" s="1688"/>
      <c r="D42" s="1688"/>
      <c r="E42" s="1688"/>
      <c r="F42" s="1684"/>
      <c r="G42" s="1599">
        <f t="shared" si="1"/>
        <v>0</v>
      </c>
      <c r="H42" s="1598">
        <f t="shared" si="1"/>
        <v>0</v>
      </c>
      <c r="I42" s="1736"/>
      <c r="J42" s="1737">
        <v>0</v>
      </c>
      <c r="K42" s="1738"/>
      <c r="L42" s="1599"/>
      <c r="M42" s="1599"/>
      <c r="N42" s="1597"/>
      <c r="O42" s="1732">
        <v>20</v>
      </c>
      <c r="P42" s="1695">
        <v>20</v>
      </c>
      <c r="Q42" s="1599"/>
      <c r="R42" s="1597"/>
      <c r="S42" s="1599"/>
      <c r="T42" s="1597"/>
      <c r="U42" s="1599"/>
      <c r="V42" s="1598"/>
      <c r="W42" s="1699" t="s">
        <v>4320</v>
      </c>
      <c r="X42" s="1700" t="s">
        <v>2258</v>
      </c>
      <c r="Y42" s="1688"/>
      <c r="Z42" s="1688"/>
      <c r="AA42" s="1688"/>
      <c r="AB42" s="1684"/>
      <c r="AC42" s="1599"/>
      <c r="AD42" s="1598"/>
    </row>
    <row r="43" spans="1:30">
      <c r="A43" s="1695">
        <v>21</v>
      </c>
      <c r="B43" s="1700" t="s">
        <v>1429</v>
      </c>
      <c r="C43" s="1688"/>
      <c r="D43" s="1688"/>
      <c r="E43" s="1688"/>
      <c r="F43" s="1684"/>
      <c r="G43" s="1599">
        <f t="shared" si="1"/>
        <v>0</v>
      </c>
      <c r="H43" s="1598">
        <f t="shared" si="1"/>
        <v>0</v>
      </c>
      <c r="I43" s="1736"/>
      <c r="J43" s="1737">
        <v>0</v>
      </c>
      <c r="K43" s="1738"/>
      <c r="L43" s="1599"/>
      <c r="M43" s="1599"/>
      <c r="N43" s="1597"/>
      <c r="O43" s="1732">
        <v>21</v>
      </c>
      <c r="P43" s="1695">
        <v>21</v>
      </c>
      <c r="Q43" s="1599"/>
      <c r="R43" s="1597"/>
      <c r="S43" s="1599"/>
      <c r="T43" s="1597"/>
      <c r="U43" s="1599"/>
      <c r="V43" s="1598"/>
      <c r="W43" s="1699" t="s">
        <v>4321</v>
      </c>
      <c r="X43" s="1700" t="s">
        <v>2259</v>
      </c>
      <c r="Y43" s="1688"/>
      <c r="Z43" s="1688"/>
      <c r="AA43" s="1688"/>
      <c r="AB43" s="1684"/>
      <c r="AC43" s="1599"/>
      <c r="AD43" s="1598"/>
    </row>
    <row r="44" spans="1:30">
      <c r="A44" s="1695">
        <v>22</v>
      </c>
      <c r="B44" s="1700" t="s">
        <v>1430</v>
      </c>
      <c r="C44" s="1688"/>
      <c r="D44" s="1688"/>
      <c r="E44" s="1688"/>
      <c r="F44" s="1684"/>
      <c r="G44" s="1599">
        <f t="shared" si="1"/>
        <v>0</v>
      </c>
      <c r="H44" s="1598">
        <f t="shared" si="1"/>
        <v>0</v>
      </c>
      <c r="I44" s="1736"/>
      <c r="J44" s="1737">
        <v>0</v>
      </c>
      <c r="K44" s="1738"/>
      <c r="L44" s="1599"/>
      <c r="M44" s="1599"/>
      <c r="N44" s="1597"/>
      <c r="O44" s="1732">
        <v>22</v>
      </c>
      <c r="P44" s="1695">
        <v>22</v>
      </c>
      <c r="Q44" s="1599"/>
      <c r="R44" s="1597"/>
      <c r="S44" s="1599"/>
      <c r="T44" s="1597"/>
      <c r="U44" s="1599"/>
      <c r="V44" s="1598"/>
      <c r="W44" s="1699" t="s">
        <v>4322</v>
      </c>
      <c r="X44" s="1700" t="s">
        <v>2260</v>
      </c>
      <c r="Y44" s="1688"/>
      <c r="Z44" s="1688"/>
      <c r="AA44" s="1688"/>
      <c r="AB44" s="1681">
        <v>340</v>
      </c>
      <c r="AC44" s="1599"/>
      <c r="AD44" s="1598"/>
    </row>
    <row r="45" spans="1:30">
      <c r="A45" s="1695">
        <v>23</v>
      </c>
      <c r="B45" s="1700" t="s">
        <v>1431</v>
      </c>
      <c r="C45" s="1688"/>
      <c r="D45" s="1688"/>
      <c r="E45" s="1688"/>
      <c r="F45" s="1684"/>
      <c r="G45" s="1599">
        <f t="shared" si="1"/>
        <v>0</v>
      </c>
      <c r="H45" s="1598">
        <f t="shared" si="1"/>
        <v>0</v>
      </c>
      <c r="I45" s="1736"/>
      <c r="J45" s="1737">
        <v>0</v>
      </c>
      <c r="K45" s="1738"/>
      <c r="L45" s="1599"/>
      <c r="M45" s="1599"/>
      <c r="N45" s="1597"/>
      <c r="O45" s="1732">
        <v>23</v>
      </c>
      <c r="P45" s="1695">
        <v>23</v>
      </c>
      <c r="Q45" s="1599"/>
      <c r="R45" s="1597"/>
      <c r="S45" s="1599"/>
      <c r="T45" s="1597"/>
      <c r="U45" s="1599"/>
      <c r="V45" s="1598"/>
      <c r="W45" s="1699" t="s">
        <v>4323</v>
      </c>
      <c r="X45" s="1700" t="s">
        <v>2261</v>
      </c>
      <c r="Y45" s="1688"/>
      <c r="Z45" s="1688"/>
      <c r="AA45" s="1688"/>
      <c r="AB45" s="1681">
        <v>340</v>
      </c>
      <c r="AC45" s="1599">
        <v>5845158</v>
      </c>
      <c r="AD45" s="1598">
        <v>7004166</v>
      </c>
    </row>
    <row r="46" spans="1:30" s="1930" customFormat="1">
      <c r="A46" s="2532">
        <v>24</v>
      </c>
      <c r="B46" s="1761" t="s">
        <v>3894</v>
      </c>
      <c r="C46" s="1762"/>
      <c r="D46" s="1762"/>
      <c r="E46" s="1762"/>
      <c r="F46" s="2540"/>
      <c r="G46" s="1631"/>
      <c r="H46" s="1632"/>
      <c r="I46" s="2541"/>
      <c r="J46" s="2536"/>
      <c r="K46" s="2536"/>
      <c r="L46" s="1631"/>
      <c r="M46" s="1631"/>
      <c r="N46" s="1631"/>
      <c r="O46" s="2538">
        <v>24</v>
      </c>
      <c r="P46" s="2532">
        <v>24</v>
      </c>
      <c r="Q46" s="1631"/>
      <c r="R46" s="1631"/>
      <c r="S46" s="1631"/>
      <c r="T46" s="1631"/>
      <c r="U46" s="1631"/>
      <c r="V46" s="1632"/>
      <c r="W46" s="2539" t="s">
        <v>4324</v>
      </c>
      <c r="X46" s="2542" t="s">
        <v>2262</v>
      </c>
      <c r="Y46" s="1762"/>
      <c r="Z46" s="1762"/>
      <c r="AA46" s="1762"/>
      <c r="AB46" s="2540"/>
      <c r="AC46" s="1631">
        <v>837528</v>
      </c>
      <c r="AD46" s="1632">
        <v>721504</v>
      </c>
    </row>
    <row r="47" spans="1:30">
      <c r="A47" s="1695">
        <v>25</v>
      </c>
      <c r="B47" s="1700" t="s">
        <v>1432</v>
      </c>
      <c r="C47" s="1688"/>
      <c r="D47" s="1688"/>
      <c r="E47" s="1688"/>
      <c r="F47" s="1684"/>
      <c r="G47" s="1599">
        <f>SUM(G25:G34)-G35+SUM(G36:G39)-G40+G41-G42+G43-G44+G45+G46</f>
        <v>592602668</v>
      </c>
      <c r="H47" s="1598">
        <f>SUM(H25:H34)-H35+SUM(H36:H39)-H40+H41-H42+H43-H44+H45+H46</f>
        <v>563708021</v>
      </c>
      <c r="I47" s="1743">
        <f>SUM(I25:I34)-I35+SUM(I36:I39)-I40+I41-I42+I43-I44+I45+I46</f>
        <v>476232007</v>
      </c>
      <c r="J47" s="1599">
        <f t="shared" ref="J47:N47" si="2">SUM(J25:J34)-J35+SUM(J36:J39)-J40+J41-J42+J43-J44+J45+J46</f>
        <v>453697692</v>
      </c>
      <c r="K47" s="1599">
        <f t="shared" si="2"/>
        <v>116370661</v>
      </c>
      <c r="L47" s="1599">
        <f t="shared" si="2"/>
        <v>110010329</v>
      </c>
      <c r="M47" s="1599">
        <f t="shared" si="2"/>
        <v>0</v>
      </c>
      <c r="N47" s="1599">
        <f t="shared" si="2"/>
        <v>0</v>
      </c>
      <c r="O47" s="1732">
        <v>25</v>
      </c>
      <c r="P47" s="1695">
        <v>25</v>
      </c>
      <c r="Q47" s="1599">
        <f t="shared" ref="Q47:V47" si="3">SUM(Q25:Q34)-Q35+SUM(Q36:Q39)-Q40+Q41-Q42+Q43-Q44+Q45+Q46</f>
        <v>0</v>
      </c>
      <c r="R47" s="1599">
        <f t="shared" si="3"/>
        <v>0</v>
      </c>
      <c r="S47" s="1599">
        <f t="shared" si="3"/>
        <v>0</v>
      </c>
      <c r="T47" s="1599">
        <f t="shared" si="3"/>
        <v>0</v>
      </c>
      <c r="U47" s="1599">
        <f t="shared" si="3"/>
        <v>0</v>
      </c>
      <c r="V47" s="1598">
        <f t="shared" si="3"/>
        <v>0</v>
      </c>
      <c r="W47" s="1699" t="s">
        <v>4325</v>
      </c>
      <c r="X47" s="1761" t="s">
        <v>4587</v>
      </c>
      <c r="Y47" s="1762"/>
      <c r="Z47" s="1762"/>
      <c r="AA47" s="1762"/>
      <c r="AB47" s="1684"/>
      <c r="AC47" s="1599">
        <f>SUM(AC39:AC41)-AC42-AC43+AC44+AC45-AC46</f>
        <v>30499641</v>
      </c>
      <c r="AD47" s="1598">
        <v>30184214</v>
      </c>
    </row>
    <row r="48" spans="1:30">
      <c r="A48" s="1692">
        <v>26</v>
      </c>
      <c r="B48" s="2543" t="s">
        <v>1433</v>
      </c>
      <c r="C48" s="2544"/>
      <c r="D48" s="2544"/>
      <c r="E48" s="1690"/>
      <c r="F48" s="1677"/>
      <c r="G48" s="1719"/>
      <c r="H48" s="1720"/>
      <c r="I48" s="1744"/>
      <c r="J48" s="1745"/>
      <c r="K48" s="1690"/>
      <c r="L48" s="1677"/>
      <c r="M48" s="1719"/>
      <c r="N48" s="1721"/>
      <c r="O48" s="1678">
        <v>26</v>
      </c>
      <c r="P48" s="1692">
        <v>26</v>
      </c>
      <c r="Q48" s="1719"/>
      <c r="R48" s="1721"/>
      <c r="S48" s="1719"/>
      <c r="T48" s="1721"/>
      <c r="U48" s="1719"/>
      <c r="V48" s="1720"/>
      <c r="W48" s="1699" t="s">
        <v>4326</v>
      </c>
      <c r="X48" s="1761" t="s">
        <v>4588</v>
      </c>
      <c r="Y48" s="1762"/>
      <c r="Z48" s="1762"/>
      <c r="AA48" s="1762"/>
      <c r="AB48" s="1684"/>
      <c r="AC48" s="1599">
        <f>AC8+AC37-AC47</f>
        <v>55036125</v>
      </c>
      <c r="AD48" s="1598">
        <f>AD8+AD37-AD47</f>
        <v>52643679</v>
      </c>
    </row>
    <row r="49" spans="1:30" ht="15.75">
      <c r="A49" s="1695"/>
      <c r="B49" s="2545" t="s">
        <v>4582</v>
      </c>
      <c r="C49" s="2546"/>
      <c r="D49" s="2546"/>
      <c r="E49" s="1688"/>
      <c r="F49" s="1684"/>
      <c r="G49" s="1645">
        <f>G23-G47</f>
        <v>79130750</v>
      </c>
      <c r="H49" s="1596">
        <f t="shared" ref="H49:N49" si="4">H23-H47</f>
        <v>77234053</v>
      </c>
      <c r="I49" s="1746">
        <f t="shared" si="4"/>
        <v>52073236</v>
      </c>
      <c r="J49" s="1645">
        <f t="shared" si="4"/>
        <v>57897672</v>
      </c>
      <c r="K49" s="1645">
        <f t="shared" si="4"/>
        <v>27057514</v>
      </c>
      <c r="L49" s="1645">
        <f t="shared" si="4"/>
        <v>19336381</v>
      </c>
      <c r="M49" s="1645">
        <f t="shared" si="4"/>
        <v>0</v>
      </c>
      <c r="N49" s="1645">
        <f t="shared" si="4"/>
        <v>0</v>
      </c>
      <c r="O49" s="1596"/>
      <c r="P49" s="1747"/>
      <c r="Q49" s="1645">
        <f t="shared" ref="Q49:V49" si="5">Q23-Q47</f>
        <v>0</v>
      </c>
      <c r="R49" s="1645">
        <f>R23-R47</f>
        <v>0</v>
      </c>
      <c r="S49" s="1645">
        <f t="shared" si="5"/>
        <v>0</v>
      </c>
      <c r="T49" s="1645">
        <f t="shared" si="5"/>
        <v>0</v>
      </c>
      <c r="U49" s="1645">
        <f t="shared" si="5"/>
        <v>0</v>
      </c>
      <c r="V49" s="1596">
        <f t="shared" si="5"/>
        <v>0</v>
      </c>
      <c r="W49" s="1699" t="s">
        <v>4327</v>
      </c>
      <c r="X49" s="1703" t="s">
        <v>743</v>
      </c>
      <c r="Y49" s="1680"/>
      <c r="Z49" s="1680"/>
      <c r="AA49" s="1680"/>
      <c r="AB49" s="1684"/>
      <c r="AC49" s="1704"/>
      <c r="AD49" s="1705"/>
    </row>
    <row r="50" spans="1:30">
      <c r="A50" s="1672"/>
      <c r="B50" s="1674"/>
      <c r="C50" s="1690"/>
      <c r="D50" s="1690"/>
      <c r="E50" s="1690"/>
      <c r="F50" s="1674"/>
      <c r="G50" s="1616"/>
      <c r="H50" s="1638"/>
      <c r="I50" s="1672"/>
      <c r="J50" s="1674"/>
      <c r="K50" s="1690"/>
      <c r="L50" s="1674"/>
      <c r="M50" s="1616"/>
      <c r="N50" s="1616"/>
      <c r="O50" s="1676"/>
      <c r="P50" s="1516"/>
      <c r="Q50" s="1674"/>
      <c r="R50" s="1674"/>
      <c r="S50" s="1674"/>
      <c r="T50" s="1674"/>
      <c r="U50" s="1674"/>
      <c r="V50" s="1676"/>
      <c r="W50" s="1699" t="s">
        <v>4328</v>
      </c>
      <c r="X50" s="1700" t="s">
        <v>2263</v>
      </c>
      <c r="Y50" s="1688"/>
      <c r="Z50" s="1688"/>
      <c r="AA50" s="1688"/>
      <c r="AB50" s="1684"/>
      <c r="AC50" s="1599"/>
      <c r="AD50" s="1598"/>
    </row>
    <row r="51" spans="1:30">
      <c r="A51" s="1672"/>
      <c r="B51" s="1674"/>
      <c r="C51" s="1690"/>
      <c r="D51" s="1690"/>
      <c r="E51" s="1690"/>
      <c r="F51" s="1674"/>
      <c r="G51" s="1616"/>
      <c r="H51" s="1638"/>
      <c r="I51" s="1672"/>
      <c r="J51" s="1674"/>
      <c r="K51" s="1690"/>
      <c r="L51" s="1674"/>
      <c r="M51" s="1616"/>
      <c r="N51" s="1616"/>
      <c r="O51" s="1676"/>
      <c r="P51" s="1516"/>
      <c r="Q51" s="1674"/>
      <c r="R51" s="1674"/>
      <c r="S51" s="1674"/>
      <c r="T51" s="1674"/>
      <c r="U51" s="1674"/>
      <c r="V51" s="1676"/>
      <c r="W51" s="1699" t="s">
        <v>4329</v>
      </c>
      <c r="X51" s="1700" t="s">
        <v>2264</v>
      </c>
      <c r="Y51" s="1688"/>
      <c r="Z51" s="1688"/>
      <c r="AA51" s="1688"/>
      <c r="AB51" s="1684"/>
      <c r="AC51" s="1599"/>
      <c r="AD51" s="1598"/>
    </row>
    <row r="52" spans="1:30">
      <c r="A52" s="1672"/>
      <c r="B52" s="1674"/>
      <c r="C52" s="1690"/>
      <c r="D52" s="1690"/>
      <c r="E52" s="1690"/>
      <c r="F52" s="1674"/>
      <c r="G52" s="1616"/>
      <c r="H52" s="1638"/>
      <c r="I52" s="1672"/>
      <c r="J52" s="1674"/>
      <c r="K52" s="1690"/>
      <c r="L52" s="1674"/>
      <c r="M52" s="1616"/>
      <c r="N52" s="1616"/>
      <c r="O52" s="1676"/>
      <c r="P52" s="1516"/>
      <c r="Q52" s="1674"/>
      <c r="R52" s="1674"/>
      <c r="S52" s="1674"/>
      <c r="T52" s="1674"/>
      <c r="U52" s="1674"/>
      <c r="V52" s="1676"/>
      <c r="W52" s="1699" t="s">
        <v>4330</v>
      </c>
      <c r="X52" s="1761" t="s">
        <v>4589</v>
      </c>
      <c r="Y52" s="1762"/>
      <c r="Z52" s="1762"/>
      <c r="AA52" s="1762"/>
      <c r="AB52" s="1684"/>
      <c r="AC52" s="1599">
        <f>AC50-AC51</f>
        <v>0</v>
      </c>
      <c r="AD52" s="1598">
        <f>AD50-AD51</f>
        <v>0</v>
      </c>
    </row>
    <row r="53" spans="1:30">
      <c r="A53" s="1672"/>
      <c r="B53" s="1674"/>
      <c r="C53" s="1690"/>
      <c r="D53" s="1690"/>
      <c r="E53" s="1690"/>
      <c r="F53" s="1674"/>
      <c r="G53" s="1616"/>
      <c r="H53" s="1638"/>
      <c r="I53" s="1672"/>
      <c r="J53" s="1674"/>
      <c r="K53" s="1690"/>
      <c r="L53" s="1674"/>
      <c r="M53" s="1616"/>
      <c r="N53" s="1616"/>
      <c r="O53" s="1676"/>
      <c r="P53" s="1516"/>
      <c r="Q53" s="1674"/>
      <c r="R53" s="1674"/>
      <c r="S53" s="1674"/>
      <c r="T53" s="1674"/>
      <c r="U53" s="1674"/>
      <c r="V53" s="1676"/>
      <c r="W53" s="1699" t="s">
        <v>4331</v>
      </c>
      <c r="X53" s="1700" t="s">
        <v>2266</v>
      </c>
      <c r="Y53" s="1688"/>
      <c r="Z53" s="1688"/>
      <c r="AA53" s="1688"/>
      <c r="AB53" s="1681" t="s">
        <v>1671</v>
      </c>
      <c r="AC53" s="1599"/>
      <c r="AD53" s="1598"/>
    </row>
    <row r="54" spans="1:30">
      <c r="A54" s="1672"/>
      <c r="B54" s="1674"/>
      <c r="C54" s="1690"/>
      <c r="D54" s="1690"/>
      <c r="E54" s="1690"/>
      <c r="F54" s="1674"/>
      <c r="G54" s="1616"/>
      <c r="H54" s="1638"/>
      <c r="I54" s="1672"/>
      <c r="J54" s="1674"/>
      <c r="K54" s="1690"/>
      <c r="L54" s="1674"/>
      <c r="M54" s="1616"/>
      <c r="N54" s="1616"/>
      <c r="O54" s="1676"/>
      <c r="P54" s="1516"/>
      <c r="Q54" s="1674"/>
      <c r="R54" s="1674"/>
      <c r="S54" s="1674"/>
      <c r="T54" s="1674"/>
      <c r="U54" s="1674"/>
      <c r="V54" s="1676"/>
      <c r="W54" s="1699" t="s">
        <v>4332</v>
      </c>
      <c r="X54" s="1761" t="s">
        <v>4590</v>
      </c>
      <c r="Y54" s="1762"/>
      <c r="Z54" s="1762"/>
      <c r="AA54" s="1762"/>
      <c r="AB54" s="1684"/>
      <c r="AC54" s="1599">
        <f>AC52-AC53</f>
        <v>0</v>
      </c>
      <c r="AD54" s="1598">
        <f>AD52-AD53</f>
        <v>0</v>
      </c>
    </row>
    <row r="55" spans="1:30">
      <c r="A55" s="1672"/>
      <c r="B55" s="1674"/>
      <c r="C55" s="1690"/>
      <c r="D55" s="1690"/>
      <c r="E55" s="1690"/>
      <c r="F55" s="1674"/>
      <c r="G55" s="1616"/>
      <c r="H55" s="1638"/>
      <c r="I55" s="1672"/>
      <c r="J55" s="1674"/>
      <c r="K55" s="1690"/>
      <c r="L55" s="1674"/>
      <c r="M55" s="1616"/>
      <c r="N55" s="1616"/>
      <c r="O55" s="1676"/>
      <c r="P55" s="1516"/>
      <c r="Q55" s="1674"/>
      <c r="R55" s="1674"/>
      <c r="S55" s="1674"/>
      <c r="T55" s="1674"/>
      <c r="U55" s="1674"/>
      <c r="V55" s="1676"/>
      <c r="W55" s="1699" t="s">
        <v>4333</v>
      </c>
      <c r="X55" s="1761" t="s">
        <v>4591</v>
      </c>
      <c r="Y55" s="1762"/>
      <c r="Z55" s="1762"/>
      <c r="AA55" s="1762"/>
      <c r="AB55" s="1684"/>
      <c r="AC55" s="1645">
        <f>AC48-AC54</f>
        <v>55036125</v>
      </c>
      <c r="AD55" s="1596">
        <f>AD48-AD54</f>
        <v>52643679</v>
      </c>
    </row>
    <row r="56" spans="1:30">
      <c r="A56" s="1672"/>
      <c r="B56" s="1674"/>
      <c r="C56" s="1690"/>
      <c r="D56" s="1690"/>
      <c r="E56" s="1690"/>
      <c r="F56" s="1674"/>
      <c r="G56" s="1616"/>
      <c r="H56" s="1638"/>
      <c r="I56" s="1672"/>
      <c r="J56" s="1674"/>
      <c r="K56" s="1690"/>
      <c r="L56" s="1674"/>
      <c r="M56" s="1616"/>
      <c r="N56" s="1616"/>
      <c r="O56" s="1676"/>
      <c r="P56" s="1516"/>
      <c r="Q56" s="1674"/>
      <c r="R56" s="1674"/>
      <c r="S56" s="1674"/>
      <c r="T56" s="1674"/>
      <c r="U56" s="1674"/>
      <c r="V56" s="1676"/>
      <c r="W56" s="1672"/>
      <c r="X56" s="1674"/>
      <c r="Y56" s="1690"/>
      <c r="Z56" s="1690"/>
      <c r="AA56" s="1690"/>
      <c r="AB56" s="1674"/>
      <c r="AC56" s="1616"/>
      <c r="AD56" s="1638"/>
    </row>
    <row r="57" spans="1:30">
      <c r="A57" s="1672"/>
      <c r="B57" s="1674"/>
      <c r="C57" s="1690"/>
      <c r="D57" s="1690"/>
      <c r="E57" s="1690"/>
      <c r="F57" s="1674"/>
      <c r="G57" s="1616"/>
      <c r="H57" s="1638"/>
      <c r="I57" s="1672"/>
      <c r="J57" s="1674"/>
      <c r="K57" s="1690"/>
      <c r="L57" s="1674"/>
      <c r="M57" s="1616"/>
      <c r="N57" s="1616"/>
      <c r="O57" s="1676"/>
      <c r="P57" s="1516"/>
      <c r="Q57" s="1674"/>
      <c r="R57" s="1674"/>
      <c r="S57" s="1674"/>
      <c r="T57" s="1674"/>
      <c r="U57" s="1674"/>
      <c r="V57" s="1676"/>
      <c r="W57" s="1672"/>
      <c r="X57" s="1674"/>
      <c r="Y57" s="1690"/>
      <c r="Z57" s="1690"/>
      <c r="AA57" s="1690"/>
      <c r="AB57" s="1674"/>
      <c r="AC57" s="1748"/>
      <c r="AD57" s="1638"/>
    </row>
    <row r="58" spans="1:30">
      <c r="A58" s="1672"/>
      <c r="B58" s="1674"/>
      <c r="C58" s="1690"/>
      <c r="D58" s="1690"/>
      <c r="E58" s="1690"/>
      <c r="F58" s="1674"/>
      <c r="G58" s="1616"/>
      <c r="H58" s="1638"/>
      <c r="I58" s="1672"/>
      <c r="J58" s="1674"/>
      <c r="K58" s="1690"/>
      <c r="L58" s="1674"/>
      <c r="M58" s="1616"/>
      <c r="N58" s="1616"/>
      <c r="O58" s="1676"/>
      <c r="P58" s="1516"/>
      <c r="Q58" s="1674"/>
      <c r="R58" s="1674"/>
      <c r="S58" s="1674"/>
      <c r="T58" s="1674"/>
      <c r="U58" s="1674"/>
      <c r="V58" s="1676"/>
      <c r="W58" s="1672"/>
      <c r="X58" s="1674"/>
      <c r="Y58" s="1690"/>
      <c r="Z58" s="1690"/>
      <c r="AA58" s="1690"/>
      <c r="AB58" s="1674"/>
      <c r="AC58" s="1748"/>
      <c r="AD58" s="1638"/>
    </row>
    <row r="59" spans="1:30">
      <c r="A59" s="1672"/>
      <c r="B59" s="1674"/>
      <c r="C59" s="1690"/>
      <c r="D59" s="1690"/>
      <c r="E59" s="1690"/>
      <c r="F59" s="1674"/>
      <c r="G59" s="1616"/>
      <c r="H59" s="1638"/>
      <c r="I59" s="1672"/>
      <c r="J59" s="1674"/>
      <c r="K59" s="1690"/>
      <c r="L59" s="1674"/>
      <c r="M59" s="1616"/>
      <c r="N59" s="1616"/>
      <c r="O59" s="1676"/>
      <c r="P59" s="1516"/>
      <c r="Q59" s="1674"/>
      <c r="R59" s="1674"/>
      <c r="S59" s="1674"/>
      <c r="T59" s="1674"/>
      <c r="U59" s="1674"/>
      <c r="V59" s="1676"/>
      <c r="W59" s="1672"/>
      <c r="X59" s="1674"/>
      <c r="Y59" s="1690"/>
      <c r="Z59" s="1690"/>
      <c r="AA59" s="1690"/>
      <c r="AB59" s="1674"/>
      <c r="AC59" s="1748"/>
      <c r="AD59" s="1638"/>
    </row>
    <row r="60" spans="1:30" ht="15.75" thickBot="1">
      <c r="A60" s="1749"/>
      <c r="B60" s="1750"/>
      <c r="C60" s="1751"/>
      <c r="D60" s="1751"/>
      <c r="E60" s="1751"/>
      <c r="F60" s="1750"/>
      <c r="G60" s="1642"/>
      <c r="H60" s="1643"/>
      <c r="I60" s="1749"/>
      <c r="J60" s="1750"/>
      <c r="K60" s="1751"/>
      <c r="L60" s="1750"/>
      <c r="M60" s="1642"/>
      <c r="N60" s="1642"/>
      <c r="O60" s="1752"/>
      <c r="P60" s="1753"/>
      <c r="Q60" s="1750"/>
      <c r="R60" s="1750"/>
      <c r="S60" s="1750"/>
      <c r="T60" s="1750"/>
      <c r="U60" s="1750"/>
      <c r="V60" s="1752"/>
      <c r="W60" s="1749"/>
      <c r="X60" s="1750"/>
      <c r="Y60" s="1751"/>
      <c r="Z60" s="1751"/>
      <c r="AA60" s="1751"/>
      <c r="AB60" s="1750"/>
      <c r="AC60" s="1642"/>
      <c r="AD60" s="1643"/>
    </row>
    <row r="61" spans="1:30">
      <c r="A61" s="1674"/>
      <c r="B61" s="1674"/>
      <c r="C61" s="1690"/>
      <c r="D61" s="1690"/>
      <c r="E61" s="1690"/>
      <c r="F61" s="1674"/>
      <c r="G61" s="1616"/>
      <c r="H61" s="1616"/>
      <c r="I61" s="1674"/>
      <c r="J61" s="1674"/>
      <c r="K61" s="1690"/>
      <c r="L61" s="1674"/>
      <c r="M61" s="1616"/>
      <c r="N61" s="1616"/>
      <c r="O61" s="1674"/>
      <c r="P61" s="1538"/>
      <c r="Q61" s="1674"/>
      <c r="R61" s="1674"/>
      <c r="S61" s="1674"/>
      <c r="T61" s="1674"/>
      <c r="U61" s="1674"/>
      <c r="V61" s="1674"/>
      <c r="W61" s="1674"/>
      <c r="X61" s="1674"/>
      <c r="Y61" s="1690"/>
      <c r="Z61" s="1690"/>
      <c r="AA61" s="1690"/>
      <c r="AB61" s="1674"/>
      <c r="AC61" s="1616"/>
      <c r="AD61" s="1616"/>
    </row>
    <row r="62" spans="1:30">
      <c r="A62" s="2448" t="s">
        <v>4664</v>
      </c>
      <c r="B62" s="2547"/>
      <c r="C62" s="1690"/>
      <c r="D62" s="1690"/>
      <c r="E62" s="1690"/>
      <c r="F62" s="1674"/>
      <c r="G62" s="1616"/>
      <c r="H62" s="1538"/>
      <c r="I62" s="2448" t="s">
        <v>4664</v>
      </c>
      <c r="J62" s="2547"/>
      <c r="K62" s="1690"/>
      <c r="L62" s="1674"/>
      <c r="M62" s="1616"/>
      <c r="N62" s="1616"/>
      <c r="O62" s="1674"/>
      <c r="P62" s="2448" t="s">
        <v>4664</v>
      </c>
      <c r="Q62" s="2547"/>
      <c r="R62" s="2547"/>
      <c r="S62" s="1674"/>
      <c r="T62" s="1674"/>
      <c r="U62" s="1674"/>
      <c r="V62" s="1674"/>
      <c r="W62" s="2448" t="s">
        <v>4664</v>
      </c>
      <c r="X62" s="2547"/>
      <c r="Y62" s="2547"/>
      <c r="Z62" s="1690"/>
      <c r="AA62" s="1690"/>
      <c r="AB62" s="1674"/>
      <c r="AC62" s="1616"/>
      <c r="AD62" s="1616"/>
    </row>
    <row r="63" spans="1:30">
      <c r="A63" s="1690" t="s">
        <v>1434</v>
      </c>
      <c r="B63" s="1690"/>
      <c r="C63" s="1553"/>
      <c r="D63" s="1553"/>
      <c r="E63" s="1690"/>
      <c r="F63" s="1690"/>
      <c r="G63" s="1614"/>
      <c r="H63" s="1553"/>
      <c r="I63" s="1614" t="s">
        <v>1435</v>
      </c>
      <c r="J63" s="1690"/>
      <c r="K63" s="1690"/>
      <c r="L63" s="1690"/>
      <c r="M63" s="1614"/>
      <c r="N63" s="1614"/>
      <c r="O63" s="1690"/>
      <c r="P63" s="1690" t="s">
        <v>1436</v>
      </c>
      <c r="Q63" s="1690"/>
      <c r="R63" s="1690"/>
      <c r="S63" s="1690"/>
      <c r="T63" s="1690"/>
      <c r="U63" s="1690"/>
      <c r="V63" s="1690"/>
      <c r="W63" s="1690" t="s">
        <v>2269</v>
      </c>
      <c r="X63" s="1690"/>
      <c r="Y63" s="1690"/>
      <c r="Z63" s="1553"/>
      <c r="AA63" s="1690"/>
      <c r="AB63" s="1690"/>
      <c r="AC63" s="1614"/>
      <c r="AD63" s="1614"/>
    </row>
    <row r="64" spans="1:30">
      <c r="I64" s="1674"/>
      <c r="J64" s="1674"/>
      <c r="K64" s="1690"/>
      <c r="L64" s="1674"/>
      <c r="M64" s="1616"/>
      <c r="N64" s="1616"/>
      <c r="O64" s="1674"/>
      <c r="P64" s="1538"/>
      <c r="Q64" s="1674"/>
      <c r="R64" s="1674"/>
      <c r="S64" s="1674"/>
      <c r="T64" s="1674"/>
      <c r="U64" s="1674"/>
      <c r="V64" s="1674"/>
    </row>
  </sheetData>
  <customSheetViews>
    <customSheetView guid="{8BA73436-2F9B-4210-BD10-5C9B0EE18A6F}"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
      <headerFooter alignWithMargins="0"/>
    </customSheetView>
    <customSheetView guid="{7923C648-7509-4E75-B568-BE9D1A032E56}"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2"/>
      <headerFooter alignWithMargins="0"/>
    </customSheetView>
    <customSheetView guid="{393B765C-BB60-4CEF-9B1B-1517D80E77BC}"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3"/>
      <headerFooter alignWithMargins="0"/>
    </customSheetView>
    <customSheetView guid="{63051384-6030-4837-BDE8-8D47319E9310}"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4"/>
      <headerFooter alignWithMargins="0"/>
    </customSheetView>
    <customSheetView guid="{4E7170B9-0E13-4551-BA0F-F43020F5D14F}"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5"/>
      <headerFooter alignWithMargins="0"/>
    </customSheetView>
    <customSheetView guid="{438078D9-73AC-4065-AD12-33C545097290}"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6"/>
      <headerFooter alignWithMargins="0"/>
    </customSheetView>
    <customSheetView guid="{5CF51FF9-A1DC-465C-8702-577480B671DB}" scale="70" colorId="22" topLeftCell="A22">
      <selection activeCell="F50" sqref="F50"/>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7"/>
      <headerFooter alignWithMargins="0"/>
    </customSheetView>
    <customSheetView guid="{B94A4E40-0E04-4C7F-92F0-F173BDD19C5E}"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8"/>
      <headerFooter alignWithMargins="0"/>
    </customSheetView>
    <customSheetView guid="{8C259C24-A4E4-4974-8C90-A0F5B4CE3394}"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9"/>
      <headerFooter alignWithMargins="0"/>
    </customSheetView>
    <customSheetView guid="{FA103E5D-8B2E-472D-A37D-606A91A24206}"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0"/>
      <headerFooter alignWithMargins="0"/>
    </customSheetView>
    <customSheetView guid="{FD677025-12D2-4A8C-898E-C8C7B61A1761}"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1"/>
      <headerFooter alignWithMargins="0"/>
    </customSheetView>
    <customSheetView guid="{8A94D2EC-B2C5-4234-9443-0DC03802E12D}"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2"/>
      <headerFooter alignWithMargins="0"/>
    </customSheetView>
    <customSheetView guid="{C7AF6775-1D27-4B5E-A593-2A35D0B4D89B}"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3"/>
      <headerFooter alignWithMargins="0"/>
    </customSheetView>
    <customSheetView guid="{96E61F17-B7D0-43DF-A042-AB82DEADF71D}" scale="70" colorId="22" showPageBreaks="1">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4"/>
      <headerFooter alignWithMargins="0"/>
    </customSheetView>
    <customSheetView guid="{0F6F7749-E5E2-402C-A332-F358E9F52431}"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5"/>
      <headerFooter alignWithMargins="0"/>
    </customSheetView>
    <customSheetView guid="{665C0630-746D-4A38-99D5-558A3A80C435}" scale="70" colorId="22" showPageBreaks="1" topLeftCell="A14">
      <selection activeCell="I26" activeCellId="1" sqref="I25 I26"/>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6"/>
      <headerFooter alignWithMargins="0"/>
    </customSheetView>
    <customSheetView guid="{7BB49942-3332-4916-8C9A-7E0718D9BD15}"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7"/>
      <headerFooter alignWithMargins="0"/>
    </customSheetView>
    <customSheetView guid="{84131046-9492-4BD4-95BF-1101D54B6750}"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8"/>
      <headerFooter alignWithMargins="0"/>
    </customSheetView>
    <customSheetView guid="{CDDD69AD-D96A-45A7-95A3-6DE883419332}" scale="70" colorId="22">
      <selection activeCell="I48" sqref="I48"/>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9"/>
      <headerFooter alignWithMargins="0"/>
    </customSheetView>
    <customSheetView guid="{4AA2BC72-2A29-463C-9964-91A7BC9A705D}" scale="70" colorId="22" showPageBreaks="1" topLeftCell="U13">
      <selection activeCell="X58" sqref="X58"/>
      <colBreaks count="2" manualBreakCount="2">
        <brk id="15" max="1048575" man="1"/>
        <brk id="22" max="1048575" man="1"/>
      </colBreaks>
      <pageMargins left="0.25" right="0.25" top="0.25" bottom="0.25" header="0" footer="0"/>
      <printOptions horizontalCentered="1" verticalCentered="1"/>
      <pageSetup scale="70" fitToWidth="4" orientation="portrait" verticalDpi="597" r:id="rId20"/>
      <headerFooter alignWithMargins="0"/>
    </customSheetView>
  </customSheetViews>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2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41"/>
  <sheetViews>
    <sheetView defaultGridColor="0" colorId="22" zoomScale="70" zoomScaleNormal="100" zoomScaleSheetLayoutView="50" workbookViewId="0">
      <selection activeCell="G32" sqref="G32"/>
    </sheetView>
  </sheetViews>
  <sheetFormatPr defaultColWidth="9.6640625" defaultRowHeight="15"/>
  <cols>
    <col min="1" max="1" width="4.6640625" style="9" customWidth="1"/>
    <col min="2" max="2" width="47.5546875" style="9" customWidth="1"/>
    <col min="3" max="3" width="3.6640625" style="9" customWidth="1"/>
    <col min="4" max="4" width="2.6640625" style="9" customWidth="1"/>
    <col min="5" max="5" width="22.6640625" style="9" customWidth="1"/>
    <col min="6" max="6" width="12.6640625" style="9" customWidth="1"/>
    <col min="7" max="7" width="18" style="9" customWidth="1"/>
    <col min="8" max="16384" width="9.6640625" style="9"/>
  </cols>
  <sheetData>
    <row r="1" spans="1:7">
      <c r="A1" s="43"/>
      <c r="B1" s="44" t="s">
        <v>1800</v>
      </c>
      <c r="C1" s="59" t="s">
        <v>1345</v>
      </c>
      <c r="D1" s="46"/>
      <c r="E1" s="46"/>
      <c r="F1" s="628" t="s">
        <v>1802</v>
      </c>
      <c r="G1" s="157" t="s">
        <v>1803</v>
      </c>
    </row>
    <row r="2" spans="1:7">
      <c r="A2" s="34"/>
      <c r="B2" s="81" t="str">
        <f>'Data Sheet'!$C$25</f>
        <v>CENTRAL HUDSON GAS &amp; ELECTRIC CORPORATION</v>
      </c>
      <c r="C2" s="57" t="s">
        <v>1346</v>
      </c>
      <c r="D2" s="30" t="s">
        <v>5344</v>
      </c>
      <c r="E2" s="65" t="s">
        <v>1348</v>
      </c>
      <c r="F2" s="268" t="s">
        <v>1805</v>
      </c>
      <c r="G2" s="39"/>
    </row>
    <row r="3" spans="1:7" ht="15" customHeight="1">
      <c r="A3" s="37"/>
      <c r="B3" s="38"/>
      <c r="C3" s="112" t="s">
        <v>1349</v>
      </c>
      <c r="D3" s="38" t="s">
        <v>1347</v>
      </c>
      <c r="E3" s="111" t="s">
        <v>1350</v>
      </c>
      <c r="F3" s="674" t="str">
        <f>'Data Sheet'!$C$40</f>
        <v>4/18/2018</v>
      </c>
      <c r="G3" s="1242" t="str">
        <f>'Data Sheet'!$C$38</f>
        <v>12/31/2017</v>
      </c>
    </row>
    <row r="4" spans="1:7" ht="15" customHeight="1">
      <c r="A4" s="31"/>
      <c r="B4" s="32" t="s">
        <v>2270</v>
      </c>
      <c r="C4" s="32"/>
      <c r="D4" s="32"/>
      <c r="E4" s="32"/>
      <c r="F4" s="32"/>
      <c r="G4" s="33"/>
    </row>
    <row r="5" spans="1:7">
      <c r="A5" s="34"/>
      <c r="B5" s="3426" t="s">
        <v>2305</v>
      </c>
      <c r="C5" s="3419"/>
      <c r="D5" s="35"/>
      <c r="E5" s="131" t="s">
        <v>2306</v>
      </c>
      <c r="F5" s="17"/>
      <c r="G5" s="36"/>
    </row>
    <row r="6" spans="1:7">
      <c r="A6" s="34"/>
      <c r="B6" s="3417"/>
      <c r="C6" s="3420"/>
      <c r="D6" s="35"/>
      <c r="E6" s="3430" t="s">
        <v>2307</v>
      </c>
      <c r="F6" s="3417"/>
      <c r="G6" s="3418"/>
    </row>
    <row r="7" spans="1:7">
      <c r="A7" s="34"/>
      <c r="B7" s="3417"/>
      <c r="C7" s="3420"/>
      <c r="D7" s="35"/>
      <c r="E7" s="3417"/>
      <c r="F7" s="3417"/>
      <c r="G7" s="3418"/>
    </row>
    <row r="8" spans="1:7">
      <c r="A8" s="34"/>
      <c r="B8" s="3430" t="s">
        <v>2308</v>
      </c>
      <c r="C8" s="3417"/>
      <c r="D8" s="35"/>
      <c r="E8" s="3417"/>
      <c r="F8" s="3417"/>
      <c r="G8" s="3418"/>
    </row>
    <row r="9" spans="1:7">
      <c r="A9" s="34"/>
      <c r="B9" s="3417"/>
      <c r="C9" s="3417"/>
      <c r="D9" s="35"/>
      <c r="E9" s="3430" t="s">
        <v>2309</v>
      </c>
      <c r="F9" s="3417"/>
      <c r="G9" s="3418"/>
    </row>
    <row r="10" spans="1:7">
      <c r="A10" s="34"/>
      <c r="B10" s="3417"/>
      <c r="C10" s="3417"/>
      <c r="D10" s="35"/>
      <c r="E10" s="3417"/>
      <c r="F10" s="3417"/>
      <c r="G10" s="3418"/>
    </row>
    <row r="11" spans="1:7">
      <c r="A11" s="34"/>
      <c r="B11" s="3417"/>
      <c r="C11" s="3417"/>
      <c r="D11" s="35"/>
      <c r="E11" s="3417"/>
      <c r="F11" s="3417"/>
      <c r="G11" s="3418"/>
    </row>
    <row r="12" spans="1:7">
      <c r="A12" s="34"/>
      <c r="B12" s="3430" t="s">
        <v>2310</v>
      </c>
      <c r="C12" s="3417"/>
      <c r="D12" s="35"/>
      <c r="E12" s="3417"/>
      <c r="F12" s="3417"/>
      <c r="G12" s="3418"/>
    </row>
    <row r="13" spans="1:7">
      <c r="A13" s="34"/>
      <c r="B13" s="3417"/>
      <c r="C13" s="3417"/>
      <c r="D13" s="35"/>
      <c r="E13" s="3417"/>
      <c r="F13" s="3417"/>
      <c r="G13" s="3418"/>
    </row>
    <row r="14" spans="1:7">
      <c r="A14" s="34"/>
      <c r="B14" s="3430" t="s">
        <v>2311</v>
      </c>
      <c r="C14" s="3417"/>
      <c r="D14" s="35"/>
      <c r="E14" s="3430" t="s">
        <v>2312</v>
      </c>
      <c r="F14" s="3417"/>
      <c r="G14" s="3418"/>
    </row>
    <row r="15" spans="1:7">
      <c r="A15" s="34"/>
      <c r="B15" s="3417"/>
      <c r="C15" s="3417"/>
      <c r="D15" s="35"/>
      <c r="E15" s="3417"/>
      <c r="F15" s="3417"/>
      <c r="G15" s="3418"/>
    </row>
    <row r="16" spans="1:7">
      <c r="A16" s="37"/>
      <c r="B16" s="3429"/>
      <c r="C16" s="3429"/>
      <c r="D16" s="32"/>
      <c r="E16" s="1086"/>
      <c r="F16" s="1086"/>
      <c r="G16" s="1126"/>
    </row>
    <row r="17" spans="1:7">
      <c r="A17" s="34"/>
      <c r="B17" s="52"/>
      <c r="C17" s="35"/>
      <c r="D17" s="35"/>
      <c r="E17" s="35"/>
      <c r="F17" s="166" t="s">
        <v>1837</v>
      </c>
      <c r="G17" s="49"/>
    </row>
    <row r="18" spans="1:7">
      <c r="A18" s="51"/>
      <c r="B18" s="52"/>
      <c r="C18" s="35"/>
      <c r="D18" s="35"/>
      <c r="E18" s="35"/>
      <c r="F18" s="624" t="s">
        <v>1838</v>
      </c>
      <c r="G18" s="152"/>
    </row>
    <row r="19" spans="1:7">
      <c r="A19" s="146" t="s">
        <v>1729</v>
      </c>
      <c r="B19" s="166" t="s">
        <v>1783</v>
      </c>
      <c r="C19" s="35"/>
      <c r="D19" s="35"/>
      <c r="E19" s="35"/>
      <c r="F19" s="624" t="s">
        <v>175</v>
      </c>
      <c r="G19" s="629" t="s">
        <v>1839</v>
      </c>
    </row>
    <row r="20" spans="1:7">
      <c r="A20" s="146" t="s">
        <v>1732</v>
      </c>
      <c r="B20" s="52"/>
      <c r="C20" s="35"/>
      <c r="D20" s="35"/>
      <c r="E20" s="35"/>
      <c r="F20" s="624" t="s">
        <v>1840</v>
      </c>
      <c r="G20" s="152"/>
    </row>
    <row r="21" spans="1:7">
      <c r="A21" s="54"/>
      <c r="B21" s="151" t="s">
        <v>3020</v>
      </c>
      <c r="C21" s="32"/>
      <c r="D21" s="32"/>
      <c r="E21" s="32"/>
      <c r="F21" s="625" t="s">
        <v>3021</v>
      </c>
      <c r="G21" s="626" t="s">
        <v>3022</v>
      </c>
    </row>
    <row r="22" spans="1:7" ht="15.75">
      <c r="A22" s="54"/>
      <c r="B22" s="1127" t="s">
        <v>1841</v>
      </c>
      <c r="C22" s="32"/>
      <c r="D22" s="32"/>
      <c r="E22" s="32"/>
      <c r="F22" s="158"/>
      <c r="G22" s="159"/>
    </row>
    <row r="23" spans="1:7">
      <c r="A23" s="54">
        <v>1</v>
      </c>
      <c r="B23" s="778" t="s">
        <v>1842</v>
      </c>
      <c r="C23" s="32"/>
      <c r="D23" s="32"/>
      <c r="E23" s="32"/>
      <c r="F23" s="158"/>
      <c r="G23" s="160">
        <v>265639755</v>
      </c>
    </row>
    <row r="24" spans="1:7">
      <c r="A24" s="54">
        <v>2</v>
      </c>
      <c r="B24" s="778" t="s">
        <v>1843</v>
      </c>
      <c r="C24" s="32"/>
      <c r="D24" s="32"/>
      <c r="E24" s="32"/>
      <c r="F24" s="158"/>
      <c r="G24" s="159"/>
    </row>
    <row r="25" spans="1:7">
      <c r="A25" s="54">
        <v>3</v>
      </c>
      <c r="B25" s="778" t="s">
        <v>1898</v>
      </c>
      <c r="C25" s="32"/>
      <c r="D25" s="32"/>
      <c r="E25" s="32"/>
      <c r="F25" s="100"/>
      <c r="G25" s="260"/>
    </row>
    <row r="26" spans="1:7">
      <c r="A26" s="54">
        <v>4</v>
      </c>
      <c r="B26" s="778" t="s">
        <v>1899</v>
      </c>
      <c r="C26" s="32"/>
      <c r="D26" s="32"/>
      <c r="E26" s="32"/>
      <c r="F26" s="112"/>
      <c r="G26" s="149"/>
    </row>
    <row r="27" spans="1:7">
      <c r="A27" s="54">
        <v>5</v>
      </c>
      <c r="B27" s="778" t="s">
        <v>1899</v>
      </c>
      <c r="C27" s="32"/>
      <c r="D27" s="32"/>
      <c r="E27" s="32"/>
      <c r="F27" s="112"/>
      <c r="G27" s="149"/>
    </row>
    <row r="28" spans="1:7">
      <c r="A28" s="54">
        <v>6</v>
      </c>
      <c r="B28" s="778" t="s">
        <v>1899</v>
      </c>
      <c r="C28" s="32"/>
      <c r="D28" s="32"/>
      <c r="E28" s="32"/>
      <c r="F28" s="112"/>
      <c r="G28" s="149"/>
    </row>
    <row r="29" spans="1:7">
      <c r="A29" s="54">
        <v>7</v>
      </c>
      <c r="B29" s="778" t="s">
        <v>1899</v>
      </c>
      <c r="C29" s="32"/>
      <c r="D29" s="32"/>
      <c r="E29" s="32"/>
      <c r="F29" s="112"/>
      <c r="G29" s="149"/>
    </row>
    <row r="30" spans="1:7">
      <c r="A30" s="54">
        <v>8</v>
      </c>
      <c r="B30" s="778" t="s">
        <v>1899</v>
      </c>
      <c r="C30" s="32"/>
      <c r="D30" s="32"/>
      <c r="E30" s="32"/>
      <c r="F30" s="112"/>
      <c r="G30" s="149"/>
    </row>
    <row r="31" spans="1:7">
      <c r="A31" s="54">
        <v>9</v>
      </c>
      <c r="B31" s="778" t="s">
        <v>1900</v>
      </c>
      <c r="C31" s="32"/>
      <c r="D31" s="32"/>
      <c r="E31" s="32"/>
      <c r="F31" s="112"/>
      <c r="G31" s="149">
        <f>SUM(G26:G30)</f>
        <v>0</v>
      </c>
    </row>
    <row r="32" spans="1:7">
      <c r="A32" s="54">
        <v>10</v>
      </c>
      <c r="B32" s="778" t="s">
        <v>1901</v>
      </c>
      <c r="C32" s="32"/>
      <c r="D32" s="32"/>
      <c r="E32" s="32"/>
      <c r="F32" s="112"/>
      <c r="G32" s="149"/>
    </row>
    <row r="33" spans="1:7">
      <c r="A33" s="54">
        <v>11</v>
      </c>
      <c r="B33" s="778" t="s">
        <v>1901</v>
      </c>
      <c r="C33" s="32"/>
      <c r="D33" s="32"/>
      <c r="E33" s="32"/>
      <c r="F33" s="112"/>
      <c r="G33" s="149"/>
    </row>
    <row r="34" spans="1:7">
      <c r="A34" s="54">
        <v>12</v>
      </c>
      <c r="B34" s="778" t="s">
        <v>1901</v>
      </c>
      <c r="C34" s="32"/>
      <c r="D34" s="32"/>
      <c r="E34" s="32"/>
      <c r="F34" s="112"/>
      <c r="G34" s="149"/>
    </row>
    <row r="35" spans="1:7">
      <c r="A35" s="54">
        <v>13</v>
      </c>
      <c r="B35" s="778" t="s">
        <v>1901</v>
      </c>
      <c r="C35" s="32"/>
      <c r="D35" s="32"/>
      <c r="E35" s="32"/>
      <c r="F35" s="112"/>
      <c r="G35" s="149"/>
    </row>
    <row r="36" spans="1:7">
      <c r="A36" s="54">
        <v>14</v>
      </c>
      <c r="B36" s="778" t="s">
        <v>1901</v>
      </c>
      <c r="C36" s="32"/>
      <c r="D36" s="32"/>
      <c r="E36" s="32"/>
      <c r="F36" s="112"/>
      <c r="G36" s="149"/>
    </row>
    <row r="37" spans="1:7">
      <c r="A37" s="54">
        <v>15</v>
      </c>
      <c r="B37" s="778" t="s">
        <v>1902</v>
      </c>
      <c r="C37" s="32"/>
      <c r="D37" s="32"/>
      <c r="E37" s="32"/>
      <c r="F37" s="112"/>
      <c r="G37" s="149">
        <f>SUM(G32:G36)</f>
        <v>0</v>
      </c>
    </row>
    <row r="38" spans="1:7">
      <c r="A38" s="54">
        <v>16</v>
      </c>
      <c r="B38" s="778" t="s">
        <v>1903</v>
      </c>
      <c r="C38" s="32"/>
      <c r="D38" s="32"/>
      <c r="E38" s="32"/>
      <c r="F38" s="112"/>
      <c r="G38" s="149">
        <v>55036125</v>
      </c>
    </row>
    <row r="39" spans="1:7">
      <c r="A39" s="54">
        <v>17</v>
      </c>
      <c r="B39" s="778" t="s">
        <v>1904</v>
      </c>
      <c r="C39" s="32"/>
      <c r="D39" s="32"/>
      <c r="E39" s="32"/>
      <c r="F39" s="158"/>
      <c r="G39" s="159"/>
    </row>
    <row r="40" spans="1:7">
      <c r="A40" s="54">
        <v>18</v>
      </c>
      <c r="B40" s="778"/>
      <c r="C40" s="32"/>
      <c r="D40" s="32"/>
      <c r="E40" s="32"/>
      <c r="F40" s="112"/>
      <c r="G40" s="149"/>
    </row>
    <row r="41" spans="1:7">
      <c r="A41" s="54">
        <v>19</v>
      </c>
      <c r="B41" s="778"/>
      <c r="C41" s="32"/>
      <c r="D41" s="32"/>
      <c r="E41" s="32"/>
      <c r="F41" s="112"/>
      <c r="G41" s="149"/>
    </row>
    <row r="42" spans="1:7">
      <c r="A42" s="54">
        <v>20</v>
      </c>
      <c r="B42" s="778"/>
      <c r="C42" s="32"/>
      <c r="D42" s="32"/>
      <c r="E42" s="32"/>
      <c r="F42" s="112"/>
      <c r="G42" s="149"/>
    </row>
    <row r="43" spans="1:7">
      <c r="A43" s="54">
        <v>21</v>
      </c>
      <c r="B43" s="778"/>
      <c r="C43" s="32"/>
      <c r="D43" s="32"/>
      <c r="E43" s="32"/>
      <c r="F43" s="112"/>
      <c r="G43" s="149"/>
    </row>
    <row r="44" spans="1:7">
      <c r="A44" s="54">
        <v>22</v>
      </c>
      <c r="B44" s="778" t="s">
        <v>1905</v>
      </c>
      <c r="C44" s="32"/>
      <c r="D44" s="32"/>
      <c r="E44" s="32"/>
      <c r="F44" s="112"/>
      <c r="G44" s="149">
        <f>SUM(G40:G43)</f>
        <v>0</v>
      </c>
    </row>
    <row r="45" spans="1:7">
      <c r="A45" s="54">
        <v>23</v>
      </c>
      <c r="B45" s="778" t="s">
        <v>1906</v>
      </c>
      <c r="C45" s="32"/>
      <c r="D45" s="32"/>
      <c r="E45" s="32"/>
      <c r="F45" s="161"/>
      <c r="G45" s="162"/>
    </row>
    <row r="46" spans="1:7">
      <c r="A46" s="54">
        <v>24</v>
      </c>
      <c r="B46" s="778"/>
      <c r="C46" s="32"/>
      <c r="D46" s="32"/>
      <c r="E46" s="32"/>
      <c r="F46" s="112"/>
      <c r="G46" s="149"/>
    </row>
    <row r="47" spans="1:7">
      <c r="A47" s="54">
        <v>25</v>
      </c>
      <c r="B47" s="778"/>
      <c r="C47" s="32"/>
      <c r="D47" s="32"/>
      <c r="E47" s="32"/>
      <c r="F47" s="112"/>
      <c r="G47" s="149"/>
    </row>
    <row r="48" spans="1:7">
      <c r="A48" s="54">
        <v>26</v>
      </c>
      <c r="B48" s="778"/>
      <c r="C48" s="32"/>
      <c r="D48" s="32"/>
      <c r="E48" s="32"/>
      <c r="F48" s="112"/>
      <c r="G48" s="149"/>
    </row>
    <row r="49" spans="1:7">
      <c r="A49" s="54">
        <v>27</v>
      </c>
      <c r="B49" s="778"/>
      <c r="C49" s="32"/>
      <c r="D49" s="32"/>
      <c r="E49" s="32"/>
      <c r="F49" s="112"/>
      <c r="G49" s="149"/>
    </row>
    <row r="50" spans="1:7">
      <c r="A50" s="54">
        <v>28</v>
      </c>
      <c r="B50" s="778"/>
      <c r="C50" s="32"/>
      <c r="D50" s="32"/>
      <c r="E50" s="32"/>
      <c r="F50" s="112"/>
      <c r="G50" s="149"/>
    </row>
    <row r="51" spans="1:7">
      <c r="A51" s="54">
        <v>29</v>
      </c>
      <c r="B51" s="778" t="s">
        <v>1907</v>
      </c>
      <c r="C51" s="32"/>
      <c r="D51" s="32"/>
      <c r="E51" s="32"/>
      <c r="F51" s="112"/>
      <c r="G51" s="149">
        <f>SUM(G46:G50)</f>
        <v>0</v>
      </c>
    </row>
    <row r="52" spans="1:7">
      <c r="A52" s="54">
        <v>30</v>
      </c>
      <c r="B52" s="778" t="s">
        <v>1908</v>
      </c>
      <c r="C52" s="32"/>
      <c r="D52" s="32"/>
      <c r="E52" s="32"/>
      <c r="F52" s="158"/>
      <c r="G52" s="159"/>
    </row>
    <row r="53" spans="1:7">
      <c r="A53" s="54">
        <v>31</v>
      </c>
      <c r="B53" s="778"/>
      <c r="C53" s="32"/>
      <c r="D53" s="32"/>
      <c r="E53" s="32"/>
      <c r="F53" s="112"/>
      <c r="G53" s="149">
        <v>-13262000</v>
      </c>
    </row>
    <row r="54" spans="1:7">
      <c r="A54" s="54">
        <v>32</v>
      </c>
      <c r="B54" s="778"/>
      <c r="C54" s="32"/>
      <c r="D54" s="32"/>
      <c r="E54" s="32"/>
      <c r="F54" s="112"/>
      <c r="G54" s="149"/>
    </row>
    <row r="55" spans="1:7">
      <c r="A55" s="54">
        <v>33</v>
      </c>
      <c r="B55" s="778"/>
      <c r="C55" s="32"/>
      <c r="D55" s="32"/>
      <c r="E55" s="32"/>
      <c r="F55" s="112"/>
      <c r="G55" s="149"/>
    </row>
    <row r="56" spans="1:7">
      <c r="A56" s="54">
        <v>34</v>
      </c>
      <c r="B56" s="778"/>
      <c r="C56" s="32"/>
      <c r="D56" s="32"/>
      <c r="E56" s="32"/>
      <c r="F56" s="112"/>
      <c r="G56" s="149"/>
    </row>
    <row r="57" spans="1:7">
      <c r="A57" s="54">
        <v>35</v>
      </c>
      <c r="B57" s="778"/>
      <c r="C57" s="32"/>
      <c r="D57" s="32"/>
      <c r="E57" s="32"/>
      <c r="F57" s="112"/>
      <c r="G57" s="149"/>
    </row>
    <row r="58" spans="1:7">
      <c r="A58" s="54">
        <v>36</v>
      </c>
      <c r="B58" s="778" t="s">
        <v>1909</v>
      </c>
      <c r="C58" s="32"/>
      <c r="D58" s="32"/>
      <c r="E58" s="32"/>
      <c r="F58" s="112"/>
      <c r="G58" s="149">
        <f>SUM(G53:G57)</f>
        <v>-13262000</v>
      </c>
    </row>
    <row r="59" spans="1:7">
      <c r="A59" s="54">
        <v>37</v>
      </c>
      <c r="B59" s="778" t="s">
        <v>598</v>
      </c>
      <c r="C59" s="32"/>
      <c r="D59" s="32"/>
      <c r="E59" s="32"/>
      <c r="F59" s="112"/>
      <c r="G59" s="149"/>
    </row>
    <row r="60" spans="1:7" ht="15.75" thickBot="1">
      <c r="A60" s="58">
        <v>38</v>
      </c>
      <c r="B60" s="132" t="s">
        <v>599</v>
      </c>
      <c r="C60" s="42"/>
      <c r="D60" s="42"/>
      <c r="E60" s="42"/>
      <c r="F60" s="153"/>
      <c r="G60" s="163">
        <f>G23+G31+G37+G38+G44+G51+G58</f>
        <v>307413880</v>
      </c>
    </row>
    <row r="61" spans="1:7">
      <c r="A61" s="1128"/>
      <c r="B61" s="1129"/>
      <c r="C61" s="782"/>
      <c r="D61" s="782"/>
      <c r="E61" s="782"/>
      <c r="F61" s="1128"/>
      <c r="G61" s="1130"/>
    </row>
    <row r="62" spans="1:7">
      <c r="A62" s="17" t="s">
        <v>1720</v>
      </c>
      <c r="B62" s="35"/>
      <c r="C62" s="17"/>
      <c r="D62" s="17"/>
      <c r="E62" s="35"/>
      <c r="F62" s="30"/>
      <c r="G62" s="139"/>
    </row>
    <row r="63" spans="1:7">
      <c r="A63" s="3476" t="s">
        <v>600</v>
      </c>
      <c r="B63" s="3477"/>
      <c r="C63" s="3477"/>
      <c r="D63" s="3477"/>
      <c r="E63" s="3477"/>
      <c r="F63" s="3477"/>
      <c r="G63" s="3477"/>
    </row>
    <row r="64" spans="1:7" ht="15.75" thickBot="1">
      <c r="A64" s="35"/>
      <c r="B64" s="69"/>
      <c r="C64" s="69"/>
      <c r="D64" s="69"/>
      <c r="E64" s="35"/>
      <c r="F64" s="35"/>
      <c r="G64" s="143"/>
    </row>
    <row r="65" spans="1:7">
      <c r="A65" s="43"/>
      <c r="B65" s="44" t="s">
        <v>1800</v>
      </c>
      <c r="C65" s="59" t="s">
        <v>1345</v>
      </c>
      <c r="D65" s="46"/>
      <c r="E65" s="46"/>
      <c r="F65" s="628" t="s">
        <v>1802</v>
      </c>
      <c r="G65" s="157" t="s">
        <v>1803</v>
      </c>
    </row>
    <row r="66" spans="1:7">
      <c r="A66" s="34"/>
      <c r="B66" s="798" t="str">
        <f>'Data Sheet'!$C$25</f>
        <v>CENTRAL HUDSON GAS &amp; ELECTRIC CORPORATION</v>
      </c>
      <c r="C66" s="57" t="s">
        <v>1346</v>
      </c>
      <c r="D66" s="30" t="str">
        <f>D2</f>
        <v>[X]</v>
      </c>
      <c r="E66" s="65" t="s">
        <v>1348</v>
      </c>
      <c r="F66" s="268" t="s">
        <v>1805</v>
      </c>
      <c r="G66" s="39"/>
    </row>
    <row r="67" spans="1:7">
      <c r="A67" s="37"/>
      <c r="B67" s="38"/>
      <c r="C67" s="112" t="s">
        <v>1349</v>
      </c>
      <c r="D67" s="38" t="s">
        <v>1347</v>
      </c>
      <c r="E67" s="111" t="s">
        <v>1350</v>
      </c>
      <c r="F67" s="674" t="str">
        <f>'Data Sheet'!$C$40</f>
        <v>4/18/2018</v>
      </c>
      <c r="G67" s="1242" t="str">
        <f>'Data Sheet'!$C$38</f>
        <v>12/31/2017</v>
      </c>
    </row>
    <row r="68" spans="1:7">
      <c r="A68" s="31" t="s">
        <v>601</v>
      </c>
      <c r="B68" s="32"/>
      <c r="C68" s="32"/>
      <c r="D68" s="32"/>
      <c r="E68" s="32"/>
      <c r="F68" s="32"/>
      <c r="G68" s="33"/>
    </row>
    <row r="69" spans="1:7">
      <c r="A69" s="51" t="s">
        <v>1729</v>
      </c>
      <c r="B69" s="164" t="s">
        <v>1783</v>
      </c>
      <c r="C69" s="30"/>
      <c r="D69" s="30"/>
      <c r="E69" s="30"/>
      <c r="F69" s="30"/>
      <c r="G69" s="53" t="s">
        <v>1839</v>
      </c>
    </row>
    <row r="70" spans="1:7">
      <c r="A70" s="54" t="s">
        <v>1732</v>
      </c>
      <c r="B70" s="165" t="s">
        <v>602</v>
      </c>
      <c r="C70" s="38"/>
      <c r="D70" s="32"/>
      <c r="E70" s="32"/>
      <c r="F70" s="32"/>
      <c r="G70" s="56" t="s">
        <v>3021</v>
      </c>
    </row>
    <row r="71" spans="1:7">
      <c r="A71" s="51"/>
      <c r="B71" s="30"/>
      <c r="C71" s="30"/>
      <c r="D71" s="35"/>
      <c r="E71" s="35"/>
      <c r="F71" s="35"/>
      <c r="G71" s="159"/>
    </row>
    <row r="72" spans="1:7" ht="15.75">
      <c r="A72" s="51"/>
      <c r="B72" s="136" t="s">
        <v>282</v>
      </c>
      <c r="C72" s="1093"/>
      <c r="D72" s="71"/>
      <c r="E72" s="136"/>
      <c r="F72" s="35"/>
      <c r="G72" s="159"/>
    </row>
    <row r="73" spans="1:7">
      <c r="A73" s="51"/>
      <c r="B73" s="3473" t="s">
        <v>2313</v>
      </c>
      <c r="C73" s="3417"/>
      <c r="D73" s="3417"/>
      <c r="E73" s="3417"/>
      <c r="F73" s="3478"/>
      <c r="G73" s="159"/>
    </row>
    <row r="74" spans="1:7">
      <c r="A74" s="51"/>
      <c r="B74" s="3474"/>
      <c r="C74" s="3417"/>
      <c r="D74" s="3417"/>
      <c r="E74" s="3417"/>
      <c r="F74" s="3478"/>
      <c r="G74" s="159"/>
    </row>
    <row r="75" spans="1:7">
      <c r="A75" s="54"/>
      <c r="B75" s="32"/>
      <c r="C75" s="32"/>
      <c r="D75" s="32"/>
      <c r="E75" s="32"/>
      <c r="F75" s="38"/>
      <c r="G75" s="159"/>
    </row>
    <row r="76" spans="1:7">
      <c r="A76" s="51" t="s">
        <v>967</v>
      </c>
      <c r="B76" s="35"/>
      <c r="C76" s="35"/>
      <c r="D76" s="35"/>
      <c r="E76" s="35"/>
      <c r="F76" s="30"/>
      <c r="G76" s="152"/>
    </row>
    <row r="77" spans="1:7">
      <c r="A77" s="51" t="s">
        <v>969</v>
      </c>
      <c r="B77" s="35"/>
      <c r="C77" s="35"/>
      <c r="D77" s="35"/>
      <c r="E77" s="35"/>
      <c r="F77" s="30"/>
      <c r="G77" s="152"/>
    </row>
    <row r="78" spans="1:7">
      <c r="A78" s="51" t="s">
        <v>972</v>
      </c>
      <c r="B78" s="35"/>
      <c r="C78" s="35"/>
      <c r="D78" s="35"/>
      <c r="E78" s="35"/>
      <c r="F78" s="30"/>
      <c r="G78" s="152"/>
    </row>
    <row r="79" spans="1:7">
      <c r="A79" s="51" t="s">
        <v>974</v>
      </c>
      <c r="B79" s="35"/>
      <c r="C79" s="35"/>
      <c r="D79" s="35"/>
      <c r="E79" s="35"/>
      <c r="F79" s="30"/>
      <c r="G79" s="152"/>
    </row>
    <row r="80" spans="1:7">
      <c r="A80" s="51" t="s">
        <v>976</v>
      </c>
      <c r="B80" s="35"/>
      <c r="C80" s="35"/>
      <c r="D80" s="35"/>
      <c r="E80" s="35"/>
      <c r="F80" s="30"/>
      <c r="G80" s="152"/>
    </row>
    <row r="81" spans="1:7">
      <c r="A81" s="54" t="s">
        <v>978</v>
      </c>
      <c r="B81" s="32"/>
      <c r="C81" s="32"/>
      <c r="D81" s="32"/>
      <c r="E81" s="32"/>
      <c r="F81" s="38"/>
      <c r="G81" s="149"/>
    </row>
    <row r="82" spans="1:7">
      <c r="A82" s="54" t="s">
        <v>980</v>
      </c>
      <c r="B82" s="32" t="s">
        <v>283</v>
      </c>
      <c r="C82" s="32"/>
      <c r="D82" s="32"/>
      <c r="E82" s="32"/>
      <c r="F82" s="38"/>
      <c r="G82" s="149">
        <f>SUM(G76:G81)</f>
        <v>0</v>
      </c>
    </row>
    <row r="83" spans="1:7">
      <c r="A83" s="51"/>
      <c r="B83" s="35"/>
      <c r="C83" s="35"/>
      <c r="D83" s="35"/>
      <c r="E83" s="35"/>
      <c r="F83" s="30"/>
      <c r="G83" s="159"/>
    </row>
    <row r="84" spans="1:7" ht="15.75">
      <c r="A84" s="51"/>
      <c r="B84" s="3479" t="s">
        <v>284</v>
      </c>
      <c r="C84" s="3480"/>
      <c r="D84" s="3480"/>
      <c r="E84" s="3480"/>
      <c r="F84" s="3481"/>
      <c r="G84" s="159"/>
    </row>
    <row r="85" spans="1:7">
      <c r="A85" s="51"/>
      <c r="B85" s="3470" t="s">
        <v>285</v>
      </c>
      <c r="C85" s="3471"/>
      <c r="D85" s="3471"/>
      <c r="E85" s="3471"/>
      <c r="F85" s="3472"/>
      <c r="G85" s="159"/>
    </row>
    <row r="86" spans="1:7">
      <c r="A86" s="51"/>
      <c r="B86" s="35"/>
      <c r="C86" s="35"/>
      <c r="D86" s="35"/>
      <c r="E86" s="35"/>
      <c r="F86" s="30"/>
      <c r="G86" s="159"/>
    </row>
    <row r="87" spans="1:7">
      <c r="A87" s="51"/>
      <c r="B87" s="3473" t="s">
        <v>2314</v>
      </c>
      <c r="C87" s="3417"/>
      <c r="D87" s="3417"/>
      <c r="E87" s="3417"/>
      <c r="F87" s="30"/>
      <c r="G87" s="159"/>
    </row>
    <row r="88" spans="1:7">
      <c r="A88" s="51"/>
      <c r="B88" s="3474"/>
      <c r="C88" s="3417"/>
      <c r="D88" s="3417"/>
      <c r="E88" s="3417"/>
      <c r="F88" s="30"/>
      <c r="G88" s="159"/>
    </row>
    <row r="89" spans="1:7">
      <c r="A89" s="51"/>
      <c r="B89" s="3474"/>
      <c r="C89" s="3417"/>
      <c r="D89" s="3417"/>
      <c r="E89" s="3417"/>
      <c r="F89" s="30"/>
      <c r="G89" s="159"/>
    </row>
    <row r="90" spans="1:7">
      <c r="A90" s="54"/>
      <c r="B90" s="3475"/>
      <c r="C90" s="3429"/>
      <c r="D90" s="3429"/>
      <c r="E90" s="3429"/>
      <c r="F90" s="38"/>
      <c r="G90" s="159"/>
    </row>
    <row r="91" spans="1:7">
      <c r="A91" s="54" t="s">
        <v>981</v>
      </c>
      <c r="B91" s="1131" t="s">
        <v>286</v>
      </c>
      <c r="C91" s="32"/>
      <c r="D91" s="32"/>
      <c r="E91" s="32"/>
      <c r="F91" s="38"/>
      <c r="G91" s="149"/>
    </row>
    <row r="92" spans="1:7">
      <c r="A92" s="54" t="s">
        <v>983</v>
      </c>
      <c r="B92" s="1131" t="s">
        <v>287</v>
      </c>
      <c r="C92" s="32"/>
      <c r="D92" s="32"/>
      <c r="E92" s="32"/>
      <c r="F92" s="38"/>
      <c r="G92" s="149">
        <f>G82+G91</f>
        <v>0</v>
      </c>
    </row>
    <row r="93" spans="1:7">
      <c r="A93" s="54" t="s">
        <v>985</v>
      </c>
      <c r="B93" s="1131" t="s">
        <v>288</v>
      </c>
      <c r="C93" s="32"/>
      <c r="D93" s="32"/>
      <c r="E93" s="32"/>
      <c r="F93" s="38"/>
      <c r="G93" s="149">
        <f>G60+G92</f>
        <v>307413880</v>
      </c>
    </row>
    <row r="94" spans="1:7">
      <c r="A94" s="51"/>
      <c r="B94" s="35"/>
      <c r="C94" s="35"/>
      <c r="D94" s="35"/>
      <c r="E94" s="35"/>
      <c r="F94" s="30"/>
      <c r="G94" s="159"/>
    </row>
    <row r="95" spans="1:7" ht="15.75">
      <c r="A95" s="51"/>
      <c r="B95" s="136" t="s">
        <v>289</v>
      </c>
      <c r="C95" s="35"/>
      <c r="D95" s="35"/>
      <c r="E95" s="35"/>
      <c r="F95" s="30"/>
      <c r="G95" s="159"/>
    </row>
    <row r="96" spans="1:7">
      <c r="A96" s="54"/>
      <c r="B96" s="32"/>
      <c r="C96" s="32"/>
      <c r="D96" s="32"/>
      <c r="E96" s="32"/>
      <c r="F96" s="38"/>
      <c r="G96" s="159"/>
    </row>
    <row r="97" spans="1:7">
      <c r="A97" s="54" t="s">
        <v>987</v>
      </c>
      <c r="B97" s="778" t="s">
        <v>290</v>
      </c>
      <c r="C97" s="32"/>
      <c r="D97" s="32"/>
      <c r="E97" s="32"/>
      <c r="F97" s="38"/>
      <c r="G97" s="149"/>
    </row>
    <row r="98" spans="1:7">
      <c r="A98" s="54" t="s">
        <v>989</v>
      </c>
      <c r="B98" s="778" t="s">
        <v>291</v>
      </c>
      <c r="C98" s="32"/>
      <c r="D98" s="32"/>
      <c r="E98" s="32"/>
      <c r="F98" s="38"/>
      <c r="G98" s="149"/>
    </row>
    <row r="99" spans="1:7">
      <c r="A99" s="54" t="s">
        <v>991</v>
      </c>
      <c r="B99" s="778" t="s">
        <v>292</v>
      </c>
      <c r="C99" s="32"/>
      <c r="D99" s="32"/>
      <c r="E99" s="32"/>
      <c r="F99" s="38"/>
      <c r="G99" s="149"/>
    </row>
    <row r="100" spans="1:7">
      <c r="A100" s="54" t="s">
        <v>993</v>
      </c>
      <c r="B100" s="778" t="s">
        <v>293</v>
      </c>
      <c r="C100" s="38"/>
      <c r="D100" s="38"/>
      <c r="E100" s="38"/>
      <c r="F100" s="38"/>
      <c r="G100" s="149"/>
    </row>
    <row r="101" spans="1:7">
      <c r="A101" s="54" t="s">
        <v>996</v>
      </c>
      <c r="B101" s="778" t="s">
        <v>294</v>
      </c>
      <c r="C101" s="32"/>
      <c r="D101" s="32"/>
      <c r="E101" s="32"/>
      <c r="F101" s="38"/>
      <c r="G101" s="149">
        <f>G97+G98-G99+G100</f>
        <v>0</v>
      </c>
    </row>
    <row r="102" spans="1:7">
      <c r="A102" s="34"/>
      <c r="B102" s="35"/>
      <c r="C102" s="35"/>
      <c r="D102" s="35"/>
      <c r="E102" s="35"/>
      <c r="F102" s="30"/>
      <c r="G102" s="140"/>
    </row>
    <row r="103" spans="1:7">
      <c r="A103" s="34"/>
      <c r="B103" s="35"/>
      <c r="C103" s="35"/>
      <c r="D103" s="35"/>
      <c r="E103" s="35"/>
      <c r="F103" s="30"/>
      <c r="G103" s="140"/>
    </row>
    <row r="104" spans="1:7">
      <c r="A104" s="34"/>
      <c r="B104" s="35"/>
      <c r="C104" s="35"/>
      <c r="D104" s="35"/>
      <c r="E104" s="35"/>
      <c r="F104" s="30"/>
      <c r="G104" s="140"/>
    </row>
    <row r="105" spans="1:7">
      <c r="A105" s="34"/>
      <c r="B105" s="35"/>
      <c r="C105" s="35"/>
      <c r="D105" s="35"/>
      <c r="E105" s="35"/>
      <c r="F105" s="30"/>
      <c r="G105" s="140"/>
    </row>
    <row r="106" spans="1:7">
      <c r="A106" s="34"/>
      <c r="B106" s="35"/>
      <c r="C106" s="35"/>
      <c r="D106" s="35"/>
      <c r="E106" s="35"/>
      <c r="F106" s="30"/>
      <c r="G106" s="140"/>
    </row>
    <row r="107" spans="1:7">
      <c r="A107" s="34"/>
      <c r="B107" s="35"/>
      <c r="C107" s="35"/>
      <c r="D107" s="35"/>
      <c r="E107" s="35"/>
      <c r="F107" s="30"/>
      <c r="G107" s="140"/>
    </row>
    <row r="108" spans="1:7">
      <c r="A108" s="34"/>
      <c r="B108" s="35"/>
      <c r="C108" s="35"/>
      <c r="D108" s="35"/>
      <c r="E108" s="35"/>
      <c r="F108" s="30"/>
      <c r="G108" s="140"/>
    </row>
    <row r="109" spans="1:7">
      <c r="A109" s="34"/>
      <c r="B109" s="35"/>
      <c r="C109" s="35"/>
      <c r="D109" s="35"/>
      <c r="E109" s="35"/>
      <c r="F109" s="30"/>
      <c r="G109" s="140"/>
    </row>
    <row r="110" spans="1:7">
      <c r="A110" s="34"/>
      <c r="B110" s="35"/>
      <c r="C110" s="35"/>
      <c r="D110" s="35"/>
      <c r="E110" s="35"/>
      <c r="F110" s="30"/>
      <c r="G110" s="140"/>
    </row>
    <row r="111" spans="1:7">
      <c r="A111" s="34"/>
      <c r="B111" s="35"/>
      <c r="C111" s="35"/>
      <c r="D111" s="35"/>
      <c r="E111" s="35"/>
      <c r="F111" s="30"/>
      <c r="G111" s="140"/>
    </row>
    <row r="112" spans="1:7">
      <c r="A112" s="34"/>
      <c r="B112" s="30"/>
      <c r="C112" s="35"/>
      <c r="D112" s="35"/>
      <c r="E112" s="35"/>
      <c r="F112" s="30"/>
      <c r="G112" s="140"/>
    </row>
    <row r="113" spans="1:7">
      <c r="A113" s="34"/>
      <c r="B113" s="30"/>
      <c r="C113" s="35"/>
      <c r="D113" s="35"/>
      <c r="E113" s="35"/>
      <c r="F113" s="30"/>
      <c r="G113" s="140"/>
    </row>
    <row r="114" spans="1:7">
      <c r="A114" s="34"/>
      <c r="B114" s="35"/>
      <c r="C114" s="35"/>
      <c r="D114" s="35"/>
      <c r="E114" s="35"/>
      <c r="F114" s="30"/>
      <c r="G114" s="140"/>
    </row>
    <row r="115" spans="1:7">
      <c r="A115" s="34"/>
      <c r="B115" s="30"/>
      <c r="C115" s="35"/>
      <c r="D115" s="35"/>
      <c r="E115" s="35"/>
      <c r="F115" s="30"/>
      <c r="G115" s="140"/>
    </row>
    <row r="116" spans="1:7">
      <c r="A116" s="34"/>
      <c r="B116" s="30"/>
      <c r="C116" s="30"/>
      <c r="D116" s="30"/>
      <c r="E116" s="30"/>
      <c r="F116" s="30"/>
      <c r="G116" s="140"/>
    </row>
    <row r="117" spans="1:7">
      <c r="A117" s="34"/>
      <c r="B117" s="30"/>
      <c r="C117" s="35"/>
      <c r="D117" s="35"/>
      <c r="E117" s="35"/>
      <c r="F117" s="30"/>
      <c r="G117" s="140"/>
    </row>
    <row r="118" spans="1:7">
      <c r="A118" s="34"/>
      <c r="B118" s="30"/>
      <c r="C118" s="35"/>
      <c r="D118" s="35"/>
      <c r="E118" s="35"/>
      <c r="F118" s="30"/>
      <c r="G118" s="140"/>
    </row>
    <row r="119" spans="1:7">
      <c r="A119" s="34"/>
      <c r="B119" s="30"/>
      <c r="C119" s="35"/>
      <c r="D119" s="35"/>
      <c r="E119" s="35"/>
      <c r="F119" s="30"/>
      <c r="G119" s="140"/>
    </row>
    <row r="120" spans="1:7">
      <c r="A120" s="34"/>
      <c r="B120" s="35"/>
      <c r="C120" s="35"/>
      <c r="D120" s="35"/>
      <c r="E120" s="35"/>
      <c r="F120" s="30"/>
      <c r="G120" s="140"/>
    </row>
    <row r="121" spans="1:7">
      <c r="A121" s="34"/>
      <c r="B121" s="30"/>
      <c r="C121" s="35"/>
      <c r="D121" s="35"/>
      <c r="E121" s="35"/>
      <c r="F121" s="30"/>
      <c r="G121" s="140"/>
    </row>
    <row r="122" spans="1:7">
      <c r="A122" s="34"/>
      <c r="B122" s="30"/>
      <c r="C122" s="35"/>
      <c r="D122" s="35"/>
      <c r="E122" s="35"/>
      <c r="F122" s="30"/>
      <c r="G122" s="140"/>
    </row>
    <row r="123" spans="1:7" ht="15.75" thickBot="1">
      <c r="A123" s="40"/>
      <c r="B123" s="41"/>
      <c r="C123" s="42"/>
      <c r="D123" s="42"/>
      <c r="E123" s="42"/>
      <c r="F123" s="41"/>
      <c r="G123" s="142"/>
    </row>
    <row r="124" spans="1:7">
      <c r="A124" s="1256" t="s">
        <v>1720</v>
      </c>
      <c r="B124" s="1256"/>
      <c r="C124" s="35"/>
      <c r="D124" s="17"/>
      <c r="E124" s="35"/>
      <c r="F124" s="30"/>
      <c r="G124" s="139"/>
    </row>
    <row r="125" spans="1:7">
      <c r="A125" s="35" t="s">
        <v>295</v>
      </c>
      <c r="B125" s="35"/>
      <c r="C125" s="35"/>
      <c r="D125" s="35"/>
      <c r="E125" s="35"/>
      <c r="F125" s="35"/>
      <c r="G125" s="143"/>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39"/>
    </row>
    <row r="130" spans="1:7">
      <c r="A130" s="30"/>
      <c r="B130" s="30"/>
      <c r="C130" s="30"/>
      <c r="D130" s="30"/>
      <c r="E130" s="30"/>
      <c r="F130" s="30"/>
      <c r="G130" s="139"/>
    </row>
    <row r="131" spans="1:7">
      <c r="A131" s="30"/>
      <c r="B131" s="30"/>
      <c r="C131" s="30"/>
      <c r="D131" s="30"/>
      <c r="E131" s="30"/>
      <c r="F131" s="30"/>
      <c r="G131" s="139"/>
    </row>
    <row r="132" spans="1:7">
      <c r="A132" s="30"/>
      <c r="B132" s="30"/>
      <c r="C132" s="30"/>
      <c r="D132" s="30"/>
      <c r="E132" s="30"/>
      <c r="F132" s="30"/>
      <c r="G132" s="139"/>
    </row>
    <row r="133" spans="1:7">
      <c r="A133" s="30"/>
      <c r="B133" s="30"/>
      <c r="C133" s="30"/>
      <c r="D133" s="30"/>
      <c r="E133" s="30"/>
      <c r="F133" s="30"/>
      <c r="G133" s="139"/>
    </row>
    <row r="134" spans="1:7">
      <c r="A134" s="30"/>
      <c r="B134" s="30"/>
      <c r="C134" s="30"/>
      <c r="D134" s="30"/>
      <c r="E134" s="30"/>
      <c r="F134" s="30"/>
      <c r="G134" s="139"/>
    </row>
    <row r="135" spans="1:7">
      <c r="A135" s="30"/>
      <c r="B135" s="30"/>
      <c r="C135" s="30"/>
      <c r="D135" s="30"/>
      <c r="E135" s="30"/>
      <c r="F135" s="30"/>
      <c r="G135" s="139"/>
    </row>
    <row r="136" spans="1:7">
      <c r="A136" s="30"/>
      <c r="B136" s="30"/>
      <c r="C136" s="30"/>
      <c r="D136" s="30"/>
      <c r="E136" s="30"/>
      <c r="F136" s="30"/>
      <c r="G136" s="139"/>
    </row>
    <row r="137" spans="1:7">
      <c r="A137" s="30"/>
      <c r="B137" s="30"/>
      <c r="C137" s="30"/>
      <c r="D137" s="30"/>
      <c r="E137" s="30"/>
      <c r="F137" s="30"/>
      <c r="G137" s="139"/>
    </row>
    <row r="138" spans="1:7">
      <c r="A138" s="30"/>
      <c r="B138" s="30"/>
      <c r="C138" s="30"/>
      <c r="D138" s="30"/>
      <c r="E138" s="30"/>
      <c r="F138" s="30"/>
      <c r="G138" s="139"/>
    </row>
    <row r="139" spans="1:7">
      <c r="A139" s="30"/>
      <c r="B139" s="30"/>
      <c r="C139" s="30"/>
      <c r="D139" s="30"/>
      <c r="E139" s="30"/>
      <c r="F139" s="30"/>
      <c r="G139" s="139"/>
    </row>
    <row r="140" spans="1:7">
      <c r="A140" s="30"/>
      <c r="B140" s="30"/>
      <c r="C140" s="30"/>
      <c r="D140" s="30"/>
      <c r="E140" s="30"/>
      <c r="F140" s="30"/>
      <c r="G140" s="30"/>
    </row>
    <row r="141" spans="1:7">
      <c r="A141" s="30"/>
      <c r="B141" s="30"/>
      <c r="C141" s="30"/>
      <c r="D141" s="30"/>
      <c r="E141" s="30"/>
      <c r="F141" s="30"/>
      <c r="G141" s="30"/>
    </row>
  </sheetData>
  <customSheetViews>
    <customSheetView guid="{8BA73436-2F9B-4210-BD10-5C9B0EE18A6F}"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
      <headerFooter alignWithMargins="0"/>
    </customSheetView>
    <customSheetView guid="{7923C648-7509-4E75-B568-BE9D1A032E56}" scale="70" colorId="22">
      <selection activeCell="B27" sqref="B27"/>
      <rowBreaks count="1" manualBreakCount="1">
        <brk id="63" max="16383" man="1"/>
      </rowBreaks>
      <pageMargins left="0.5" right="0.5" top="0.5" bottom="0.5" header="0.5" footer="0.5"/>
      <pageSetup scale="71" fitToHeight="2" orientation="portrait" horizontalDpi="300" verticalDpi="300" r:id="rId2"/>
      <headerFooter alignWithMargins="0"/>
    </customSheetView>
    <customSheetView guid="{393B765C-BB60-4CEF-9B1B-1517D80E77BC}" scale="70" colorId="22" showPageBreaks="1">
      <selection activeCell="B27" sqref="B27"/>
      <rowBreaks count="1" manualBreakCount="1">
        <brk id="63" max="16383" man="1"/>
      </rowBreaks>
      <pageMargins left="0.5" right="0.5" top="0.5" bottom="0.5" header="0.5" footer="0.5"/>
      <pageSetup scale="71" fitToHeight="2" orientation="portrait" horizontalDpi="300" verticalDpi="300" r:id="rId3"/>
      <headerFooter alignWithMargins="0"/>
    </customSheetView>
    <customSheetView guid="{63051384-6030-4837-BDE8-8D47319E9310}"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4"/>
      <headerFooter alignWithMargins="0"/>
    </customSheetView>
    <customSheetView guid="{4E7170B9-0E13-4551-BA0F-F43020F5D14F}"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5"/>
      <headerFooter alignWithMargins="0"/>
    </customSheetView>
    <customSheetView guid="{438078D9-73AC-4065-AD12-33C545097290}"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6"/>
      <headerFooter alignWithMargins="0"/>
    </customSheetView>
    <customSheetView guid="{5CF51FF9-A1DC-465C-8702-577480B671DB}"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7"/>
      <headerFooter alignWithMargins="0"/>
    </customSheetView>
    <customSheetView guid="{B94A4E40-0E04-4C7F-92F0-F173BDD19C5E}"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8"/>
      <headerFooter alignWithMargins="0"/>
    </customSheetView>
    <customSheetView guid="{8C259C24-A4E4-4974-8C90-A0F5B4CE3394}"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9"/>
      <headerFooter alignWithMargins="0"/>
    </customSheetView>
    <customSheetView guid="{FA103E5D-8B2E-472D-A37D-606A91A24206}"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0"/>
      <headerFooter alignWithMargins="0"/>
    </customSheetView>
    <customSheetView guid="{FD677025-12D2-4A8C-898E-C8C7B61A1761}"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1"/>
      <headerFooter alignWithMargins="0"/>
    </customSheetView>
    <customSheetView guid="{8A94D2EC-B2C5-4234-9443-0DC03802E12D}"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2"/>
      <headerFooter alignWithMargins="0"/>
    </customSheetView>
    <customSheetView guid="{C7AF6775-1D27-4B5E-A593-2A35D0B4D89B}"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3"/>
      <headerFooter alignWithMargins="0"/>
    </customSheetView>
    <customSheetView guid="{96E61F17-B7D0-43DF-A042-AB82DEADF71D}" colorId="22" showPageBreaks="1"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4"/>
      <headerFooter alignWithMargins="0"/>
    </customSheetView>
    <customSheetView guid="{0F6F7749-E5E2-402C-A332-F358E9F52431}"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5"/>
      <headerFooter alignWithMargins="0"/>
    </customSheetView>
    <customSheetView guid="{665C0630-746D-4A38-99D5-558A3A80C435}"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6"/>
      <headerFooter alignWithMargins="0"/>
    </customSheetView>
    <customSheetView guid="{7BB49942-3332-4916-8C9A-7E0718D9BD15}"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7"/>
      <headerFooter alignWithMargins="0"/>
    </customSheetView>
    <customSheetView guid="{84131046-9492-4BD4-95BF-1101D54B6750}"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8"/>
      <headerFooter alignWithMargins="0"/>
    </customSheetView>
    <customSheetView guid="{CDDD69AD-D96A-45A7-95A3-6DE883419332}"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19"/>
      <headerFooter alignWithMargins="0"/>
    </customSheetView>
    <customSheetView guid="{4AA2BC72-2A29-463C-9964-91A7BC9A705D}" colorId="22" topLeftCell="A73">
      <selection activeCell="B87" sqref="B87:E90"/>
      <rowBreaks count="1" manualBreakCount="1">
        <brk id="63" max="16383" man="1"/>
      </rowBreaks>
      <pageMargins left="0.5" right="0.5" top="0.5" bottom="0.5" header="0.5" footer="0.5"/>
      <printOptions horizontalCentered="1" verticalCentered="1"/>
      <pageSetup scale="71" fitToHeight="2" orientation="portrait" horizontalDpi="300" verticalDpi="300" r:id="rId20"/>
      <headerFooter alignWithMargins="0"/>
    </customSheetView>
  </customSheetViews>
  <mergeCells count="12">
    <mergeCell ref="B5:C7"/>
    <mergeCell ref="E6:G8"/>
    <mergeCell ref="B8:C11"/>
    <mergeCell ref="E9:G13"/>
    <mergeCell ref="B12:C13"/>
    <mergeCell ref="B85:F85"/>
    <mergeCell ref="B87:E90"/>
    <mergeCell ref="B14:C16"/>
    <mergeCell ref="E14:G15"/>
    <mergeCell ref="A63:G63"/>
    <mergeCell ref="B73:F74"/>
    <mergeCell ref="B84:F84"/>
  </mergeCells>
  <pageMargins left="0.5" right="0.5" top="0.5" bottom="0.5" header="0.5" footer="0.5"/>
  <pageSetup scale="71" fitToHeight="2" orientation="portrait" horizontalDpi="300" verticalDpi="300" r:id="rId2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42"/>
  <sheetViews>
    <sheetView defaultGridColor="0" topLeftCell="B1" colorId="22" zoomScaleNormal="90" zoomScaleSheetLayoutView="40" workbookViewId="0">
      <selection activeCell="D24" sqref="D24"/>
    </sheetView>
  </sheetViews>
  <sheetFormatPr defaultColWidth="9.6640625" defaultRowHeight="15"/>
  <cols>
    <col min="1" max="1" width="4.6640625" style="1515" customWidth="1"/>
    <col min="2" max="2" width="47" style="1515" customWidth="1"/>
    <col min="3" max="3" width="21.6640625" style="1515" customWidth="1"/>
    <col min="4" max="4" width="15.109375" style="1515" customWidth="1"/>
    <col min="5" max="5" width="25.109375" style="1515" customWidth="1"/>
    <col min="6" max="16384" width="9.6640625" style="1515"/>
  </cols>
  <sheetData>
    <row r="1" spans="1:5">
      <c r="A1" s="1664"/>
      <c r="B1" s="1665" t="s">
        <v>1800</v>
      </c>
      <c r="C1" s="1666" t="s">
        <v>1345</v>
      </c>
      <c r="D1" s="1754" t="s">
        <v>1802</v>
      </c>
      <c r="E1" s="1668" t="s">
        <v>1803</v>
      </c>
    </row>
    <row r="2" spans="1:5">
      <c r="A2" s="1672"/>
      <c r="B2" s="1517" t="str">
        <f>'Data Sheet'!$C$25</f>
        <v>CENTRAL HUDSON GAS &amp; ELECTRIC CORPORATION</v>
      </c>
      <c r="C2" s="1677" t="s">
        <v>5046</v>
      </c>
      <c r="D2" s="1517" t="s">
        <v>1805</v>
      </c>
      <c r="E2" s="1676"/>
    </row>
    <row r="3" spans="1:5" ht="15" customHeight="1">
      <c r="A3" s="1679"/>
      <c r="B3" s="1680"/>
      <c r="C3" s="1684" t="s">
        <v>1726</v>
      </c>
      <c r="D3" s="1621" t="str">
        <f>'Data Sheet'!$C$40</f>
        <v>4/18/2018</v>
      </c>
      <c r="E3" s="1622" t="str">
        <f>'Data Sheet'!$C$38</f>
        <v>12/31/2017</v>
      </c>
    </row>
    <row r="4" spans="1:5" ht="15" customHeight="1">
      <c r="A4" s="1687"/>
      <c r="B4" s="1688" t="s">
        <v>296</v>
      </c>
      <c r="C4" s="1688"/>
      <c r="D4" s="1688"/>
      <c r="E4" s="1689"/>
    </row>
    <row r="5" spans="1:5" ht="15" customHeight="1">
      <c r="A5" s="1672"/>
      <c r="B5" s="3482" t="s">
        <v>3445</v>
      </c>
      <c r="C5" s="3485" t="s">
        <v>3446</v>
      </c>
      <c r="D5" s="3485"/>
      <c r="E5" s="3486"/>
    </row>
    <row r="6" spans="1:5">
      <c r="A6" s="1672"/>
      <c r="B6" s="3483"/>
      <c r="C6" s="3487"/>
      <c r="D6" s="3487"/>
      <c r="E6" s="3488"/>
    </row>
    <row r="7" spans="1:5">
      <c r="A7" s="1672"/>
      <c r="B7" s="3483"/>
      <c r="C7" s="3487"/>
      <c r="D7" s="3487"/>
      <c r="E7" s="3488"/>
    </row>
    <row r="8" spans="1:5">
      <c r="A8" s="1672"/>
      <c r="B8" s="3483"/>
      <c r="C8" s="3487"/>
      <c r="D8" s="3487"/>
      <c r="E8" s="3488"/>
    </row>
    <row r="9" spans="1:5">
      <c r="A9" s="1672"/>
      <c r="B9" s="3483"/>
      <c r="C9" s="2484"/>
      <c r="D9" s="2484"/>
      <c r="E9" s="2485"/>
    </row>
    <row r="10" spans="1:5">
      <c r="A10" s="1672"/>
      <c r="B10" s="3483"/>
      <c r="C10" s="2437"/>
      <c r="D10" s="2437"/>
      <c r="E10" s="2438"/>
    </row>
    <row r="11" spans="1:5">
      <c r="A11" s="1672"/>
      <c r="B11" s="3483"/>
      <c r="C11" s="1708"/>
      <c r="D11" s="1708"/>
      <c r="E11" s="1755"/>
    </row>
    <row r="12" spans="1:5">
      <c r="A12" s="1672"/>
      <c r="B12" s="3483"/>
      <c r="C12" s="1756"/>
      <c r="D12" s="1756"/>
      <c r="E12" s="1660"/>
    </row>
    <row r="13" spans="1:5">
      <c r="A13" s="1672"/>
      <c r="B13" s="3484" t="s">
        <v>3447</v>
      </c>
      <c r="C13" s="1690"/>
      <c r="D13" s="1538"/>
      <c r="E13" s="1660"/>
    </row>
    <row r="14" spans="1:5">
      <c r="A14" s="1672"/>
      <c r="B14" s="3483"/>
      <c r="C14" s="1690"/>
      <c r="D14" s="1538"/>
      <c r="E14" s="1660"/>
    </row>
    <row r="15" spans="1:5">
      <c r="A15" s="1679"/>
      <c r="B15" s="1688"/>
      <c r="C15" s="1688"/>
      <c r="D15" s="1683"/>
      <c r="E15" s="1710"/>
    </row>
    <row r="16" spans="1:5">
      <c r="A16" s="1715" t="s">
        <v>1729</v>
      </c>
      <c r="B16" s="1690" t="s">
        <v>297</v>
      </c>
      <c r="C16" s="1690"/>
      <c r="D16" s="1553"/>
      <c r="E16" s="1757" t="s">
        <v>298</v>
      </c>
    </row>
    <row r="17" spans="1:5">
      <c r="A17" s="1725" t="s">
        <v>1732</v>
      </c>
      <c r="B17" s="1688" t="s">
        <v>3020</v>
      </c>
      <c r="C17" s="1688"/>
      <c r="D17" s="1688"/>
      <c r="E17" s="1758" t="s">
        <v>3021</v>
      </c>
    </row>
    <row r="18" spans="1:5">
      <c r="A18" s="1695">
        <v>1</v>
      </c>
      <c r="B18" s="1700" t="s">
        <v>299</v>
      </c>
      <c r="C18" s="1688"/>
      <c r="D18" s="1759"/>
      <c r="E18" s="1760"/>
    </row>
    <row r="19" spans="1:5">
      <c r="A19" s="1695">
        <v>2</v>
      </c>
      <c r="B19" s="1761" t="s">
        <v>4592</v>
      </c>
      <c r="C19" s="1762"/>
      <c r="D19" s="2548"/>
      <c r="E19" s="1596">
        <v>55036125</v>
      </c>
    </row>
    <row r="20" spans="1:5">
      <c r="A20" s="1695">
        <v>3</v>
      </c>
      <c r="B20" s="1700" t="s">
        <v>385</v>
      </c>
      <c r="C20" s="1688"/>
      <c r="D20" s="1759"/>
      <c r="E20" s="1760"/>
    </row>
    <row r="21" spans="1:5">
      <c r="A21" s="1695">
        <v>4</v>
      </c>
      <c r="B21" s="1700" t="s">
        <v>386</v>
      </c>
      <c r="C21" s="1688"/>
      <c r="D21" s="1759"/>
      <c r="E21" s="1598">
        <v>44694860</v>
      </c>
    </row>
    <row r="22" spans="1:5">
      <c r="A22" s="1695">
        <v>5</v>
      </c>
      <c r="B22" s="1700" t="s">
        <v>5412</v>
      </c>
      <c r="C22" s="1688"/>
      <c r="D22" s="1680"/>
      <c r="E22" s="1598">
        <v>5820687</v>
      </c>
    </row>
    <row r="23" spans="1:5">
      <c r="A23" s="1695">
        <v>6</v>
      </c>
      <c r="B23" s="1700"/>
      <c r="C23" s="1688"/>
      <c r="D23" s="1680"/>
      <c r="E23" s="1598"/>
    </row>
    <row r="24" spans="1:5">
      <c r="A24" s="1695">
        <v>7</v>
      </c>
      <c r="B24" s="1700"/>
      <c r="C24" s="1688"/>
      <c r="D24" s="1680"/>
      <c r="E24" s="1598"/>
    </row>
    <row r="25" spans="1:5">
      <c r="A25" s="1695">
        <v>8</v>
      </c>
      <c r="B25" s="1700" t="s">
        <v>387</v>
      </c>
      <c r="C25" s="1688"/>
      <c r="D25" s="1680"/>
      <c r="E25" s="1598">
        <v>31352770</v>
      </c>
    </row>
    <row r="26" spans="1:5">
      <c r="A26" s="1695">
        <v>9</v>
      </c>
      <c r="B26" s="1700" t="s">
        <v>388</v>
      </c>
      <c r="C26" s="1688"/>
      <c r="D26" s="1680"/>
      <c r="E26" s="1598"/>
    </row>
    <row r="27" spans="1:5">
      <c r="A27" s="1695">
        <v>10</v>
      </c>
      <c r="B27" s="1700" t="s">
        <v>389</v>
      </c>
      <c r="C27" s="1688"/>
      <c r="D27" s="1680"/>
      <c r="E27" s="1598">
        <v>-18835282</v>
      </c>
    </row>
    <row r="28" spans="1:5">
      <c r="A28" s="1695">
        <v>11</v>
      </c>
      <c r="B28" s="1700" t="s">
        <v>390</v>
      </c>
      <c r="C28" s="1688"/>
      <c r="D28" s="1680"/>
      <c r="E28" s="1598">
        <v>267557</v>
      </c>
    </row>
    <row r="29" spans="1:5">
      <c r="A29" s="1695">
        <v>12</v>
      </c>
      <c r="B29" s="1700" t="s">
        <v>391</v>
      </c>
      <c r="C29" s="1688"/>
      <c r="D29" s="1680"/>
      <c r="E29" s="1598"/>
    </row>
    <row r="30" spans="1:5">
      <c r="A30" s="1695">
        <v>13</v>
      </c>
      <c r="B30" s="1700" t="s">
        <v>392</v>
      </c>
      <c r="C30" s="1688"/>
      <c r="D30" s="1680"/>
      <c r="E30" s="1598">
        <v>3560484</v>
      </c>
    </row>
    <row r="31" spans="1:5">
      <c r="A31" s="1695">
        <v>14</v>
      </c>
      <c r="B31" s="1700" t="s">
        <v>393</v>
      </c>
      <c r="C31" s="1688"/>
      <c r="D31" s="1680"/>
      <c r="E31" s="1598">
        <v>-20225896</v>
      </c>
    </row>
    <row r="32" spans="1:5">
      <c r="A32" s="1695">
        <v>15</v>
      </c>
      <c r="B32" s="1700" t="s">
        <v>394</v>
      </c>
      <c r="C32" s="1688"/>
      <c r="D32" s="1680"/>
      <c r="E32" s="1598">
        <v>28982009</v>
      </c>
    </row>
    <row r="33" spans="1:5">
      <c r="A33" s="1695">
        <v>16</v>
      </c>
      <c r="B33" s="1700" t="s">
        <v>395</v>
      </c>
      <c r="C33" s="1688"/>
      <c r="D33" s="1680"/>
      <c r="E33" s="1598"/>
    </row>
    <row r="34" spans="1:5">
      <c r="A34" s="1695">
        <v>17</v>
      </c>
      <c r="B34" s="1700" t="s">
        <v>396</v>
      </c>
      <c r="C34" s="1688"/>
      <c r="D34" s="1680"/>
      <c r="E34" s="1598"/>
    </row>
    <row r="35" spans="1:5">
      <c r="A35" s="1695">
        <v>18</v>
      </c>
      <c r="B35" s="1700" t="s">
        <v>397</v>
      </c>
      <c r="C35" s="1688"/>
      <c r="D35" s="1680"/>
      <c r="E35" s="1598">
        <v>24231544</v>
      </c>
    </row>
    <row r="36" spans="1:5">
      <c r="A36" s="1695">
        <v>19</v>
      </c>
      <c r="B36" s="1700"/>
      <c r="C36" s="1688"/>
      <c r="D36" s="1680"/>
      <c r="E36" s="1598"/>
    </row>
    <row r="37" spans="1:5">
      <c r="A37" s="1695">
        <v>20</v>
      </c>
      <c r="B37" s="1700"/>
      <c r="C37" s="1688"/>
      <c r="D37" s="1680"/>
      <c r="E37" s="1598"/>
    </row>
    <row r="38" spans="1:5">
      <c r="A38" s="1695">
        <v>21</v>
      </c>
      <c r="B38" s="1700"/>
      <c r="C38" s="1688"/>
      <c r="D38" s="1680"/>
      <c r="E38" s="1598"/>
    </row>
    <row r="39" spans="1:5">
      <c r="A39" s="1695">
        <v>22</v>
      </c>
      <c r="B39" s="1761" t="s">
        <v>398</v>
      </c>
      <c r="C39" s="1762"/>
      <c r="D39" s="1763"/>
      <c r="E39" s="1598">
        <f>E19+SUM(E21:E32)-E33-E34+SUM(E35:E38)</f>
        <v>154884858</v>
      </c>
    </row>
    <row r="40" spans="1:5">
      <c r="A40" s="1695">
        <v>23</v>
      </c>
      <c r="B40" s="1700"/>
      <c r="C40" s="1688"/>
      <c r="D40" s="1680"/>
      <c r="E40" s="1598"/>
    </row>
    <row r="41" spans="1:5">
      <c r="A41" s="1695">
        <v>24</v>
      </c>
      <c r="B41" s="1700" t="s">
        <v>399</v>
      </c>
      <c r="C41" s="1688"/>
      <c r="D41" s="1680"/>
      <c r="E41" s="1598"/>
    </row>
    <row r="42" spans="1:5">
      <c r="A42" s="1695">
        <v>25</v>
      </c>
      <c r="B42" s="1700" t="s">
        <v>400</v>
      </c>
      <c r="C42" s="1688"/>
      <c r="D42" s="1680"/>
      <c r="E42" s="1598"/>
    </row>
    <row r="43" spans="1:5">
      <c r="A43" s="1695">
        <v>26</v>
      </c>
      <c r="B43" s="1700" t="s">
        <v>401</v>
      </c>
      <c r="C43" s="1688"/>
      <c r="D43" s="1680"/>
      <c r="E43" s="1598">
        <v>-144143957</v>
      </c>
    </row>
    <row r="44" spans="1:5">
      <c r="A44" s="1695">
        <v>27</v>
      </c>
      <c r="B44" s="1700" t="s">
        <v>402</v>
      </c>
      <c r="C44" s="1688"/>
      <c r="D44" s="1680"/>
      <c r="E44" s="1598"/>
    </row>
    <row r="45" spans="1:5">
      <c r="A45" s="1695">
        <v>28</v>
      </c>
      <c r="B45" s="1700" t="s">
        <v>403</v>
      </c>
      <c r="C45" s="1688"/>
      <c r="D45" s="1680"/>
      <c r="E45" s="1598">
        <v>-25498620</v>
      </c>
    </row>
    <row r="46" spans="1:5">
      <c r="A46" s="1695">
        <v>29</v>
      </c>
      <c r="B46" s="1700" t="s">
        <v>404</v>
      </c>
      <c r="C46" s="1688"/>
      <c r="D46" s="1680"/>
      <c r="E46" s="1598"/>
    </row>
    <row r="47" spans="1:5">
      <c r="A47" s="1695">
        <v>30</v>
      </c>
      <c r="B47" s="1700" t="s">
        <v>395</v>
      </c>
      <c r="C47" s="1688"/>
      <c r="D47" s="1680"/>
      <c r="E47" s="1598"/>
    </row>
    <row r="48" spans="1:5">
      <c r="A48" s="1695">
        <v>31</v>
      </c>
      <c r="B48" s="1700" t="s">
        <v>397</v>
      </c>
      <c r="C48" s="1688"/>
      <c r="D48" s="1680"/>
      <c r="E48" s="1598">
        <v>2121320</v>
      </c>
    </row>
    <row r="49" spans="1:5">
      <c r="A49" s="1695">
        <v>32</v>
      </c>
      <c r="B49" s="1700"/>
      <c r="C49" s="1688"/>
      <c r="D49" s="1680"/>
      <c r="E49" s="1598"/>
    </row>
    <row r="50" spans="1:5">
      <c r="A50" s="1695">
        <v>33</v>
      </c>
      <c r="B50" s="1700"/>
      <c r="C50" s="1688"/>
      <c r="D50" s="1680"/>
      <c r="E50" s="1598"/>
    </row>
    <row r="51" spans="1:5">
      <c r="A51" s="1695">
        <v>34</v>
      </c>
      <c r="B51" s="1761" t="s">
        <v>1635</v>
      </c>
      <c r="C51" s="1762"/>
      <c r="D51" s="1763"/>
      <c r="E51" s="1598">
        <f>SUM(E42:E50)</f>
        <v>-167521257</v>
      </c>
    </row>
    <row r="52" spans="1:5">
      <c r="A52" s="1695">
        <v>35</v>
      </c>
      <c r="B52" s="1700"/>
      <c r="C52" s="1688"/>
      <c r="D52" s="1680"/>
      <c r="E52" s="1760"/>
    </row>
    <row r="53" spans="1:5">
      <c r="A53" s="1695">
        <v>36</v>
      </c>
      <c r="B53" s="1700" t="s">
        <v>1636</v>
      </c>
      <c r="C53" s="1688"/>
      <c r="D53" s="1680"/>
      <c r="E53" s="1598"/>
    </row>
    <row r="54" spans="1:5">
      <c r="A54" s="1695">
        <v>37</v>
      </c>
      <c r="B54" s="1700" t="s">
        <v>1501</v>
      </c>
      <c r="C54" s="1688"/>
      <c r="D54" s="1680"/>
      <c r="E54" s="1598"/>
    </row>
    <row r="55" spans="1:5">
      <c r="A55" s="1695">
        <v>38</v>
      </c>
      <c r="B55" s="1700"/>
      <c r="C55" s="1688"/>
      <c r="D55" s="1680"/>
      <c r="E55" s="1598"/>
    </row>
    <row r="56" spans="1:5">
      <c r="A56" s="1695">
        <v>39</v>
      </c>
      <c r="B56" s="1700" t="s">
        <v>1502</v>
      </c>
      <c r="C56" s="1688"/>
      <c r="D56" s="1680"/>
      <c r="E56" s="1598"/>
    </row>
    <row r="57" spans="1:5">
      <c r="A57" s="1695">
        <v>40</v>
      </c>
      <c r="B57" s="1700" t="s">
        <v>1503</v>
      </c>
      <c r="C57" s="1688"/>
      <c r="D57" s="1680"/>
      <c r="E57" s="1598"/>
    </row>
    <row r="58" spans="1:5">
      <c r="A58" s="1695">
        <v>41</v>
      </c>
      <c r="B58" s="1700" t="s">
        <v>1504</v>
      </c>
      <c r="C58" s="1688"/>
      <c r="D58" s="1680"/>
      <c r="E58" s="1760"/>
    </row>
    <row r="59" spans="1:5">
      <c r="A59" s="1695">
        <v>42</v>
      </c>
      <c r="B59" s="1700" t="s">
        <v>1505</v>
      </c>
      <c r="C59" s="1688"/>
      <c r="D59" s="1680"/>
      <c r="E59" s="1598"/>
    </row>
    <row r="60" spans="1:5">
      <c r="A60" s="1695">
        <v>43</v>
      </c>
      <c r="B60" s="1700"/>
      <c r="C60" s="1688"/>
      <c r="D60" s="1680"/>
      <c r="E60" s="1598"/>
    </row>
    <row r="61" spans="1:5">
      <c r="A61" s="1695">
        <v>44</v>
      </c>
      <c r="B61" s="1700" t="s">
        <v>1506</v>
      </c>
      <c r="C61" s="1688"/>
      <c r="D61" s="1680"/>
      <c r="E61" s="1598"/>
    </row>
    <row r="62" spans="1:5" ht="15.75" thickBot="1">
      <c r="A62" s="1764">
        <v>45</v>
      </c>
      <c r="B62" s="1765" t="s">
        <v>1507</v>
      </c>
      <c r="C62" s="1751"/>
      <c r="D62" s="1750"/>
      <c r="E62" s="1648"/>
    </row>
    <row r="63" spans="1:5">
      <c r="A63" s="2448" t="s">
        <v>4663</v>
      </c>
      <c r="B63" s="2483"/>
      <c r="C63" s="1690"/>
      <c r="D63" s="1674"/>
      <c r="E63" s="1616"/>
    </row>
    <row r="64" spans="1:5">
      <c r="A64" s="1690" t="s">
        <v>1508</v>
      </c>
      <c r="B64" s="1553"/>
      <c r="C64" s="1690"/>
      <c r="D64" s="1690"/>
      <c r="E64" s="1614"/>
    </row>
    <row r="65" spans="1:5" ht="15.75" thickBot="1">
      <c r="A65" s="1690"/>
      <c r="B65" s="1553"/>
      <c r="C65" s="1690"/>
      <c r="D65" s="1690"/>
      <c r="E65" s="1614"/>
    </row>
    <row r="66" spans="1:5">
      <c r="A66" s="1664"/>
      <c r="B66" s="1665" t="s">
        <v>1800</v>
      </c>
      <c r="C66" s="1666" t="s">
        <v>1345</v>
      </c>
      <c r="D66" s="1754" t="s">
        <v>1802</v>
      </c>
      <c r="E66" s="1668" t="s">
        <v>1803</v>
      </c>
    </row>
    <row r="67" spans="1:5">
      <c r="A67" s="1672"/>
      <c r="B67" s="1517" t="str">
        <f>'Data Sheet'!$C$25</f>
        <v>CENTRAL HUDSON GAS &amp; ELECTRIC CORPORATION</v>
      </c>
      <c r="C67" s="1677" t="str">
        <f>C2</f>
        <v>(1)  [X] An Original</v>
      </c>
      <c r="D67" s="1517" t="s">
        <v>1805</v>
      </c>
      <c r="E67" s="1676"/>
    </row>
    <row r="68" spans="1:5">
      <c r="A68" s="1679"/>
      <c r="B68" s="1680"/>
      <c r="C68" s="1684" t="s">
        <v>1726</v>
      </c>
      <c r="D68" s="1621" t="str">
        <f>'Data Sheet'!$C$40</f>
        <v>4/18/2018</v>
      </c>
      <c r="E68" s="1622" t="str">
        <f>'Data Sheet'!$C$38</f>
        <v>12/31/2017</v>
      </c>
    </row>
    <row r="69" spans="1:5">
      <c r="A69" s="1687"/>
      <c r="B69" s="1688" t="s">
        <v>1509</v>
      </c>
      <c r="C69" s="1688"/>
      <c r="D69" s="1688"/>
      <c r="E69" s="1689"/>
    </row>
    <row r="70" spans="1:5">
      <c r="A70" s="1766" t="s">
        <v>3448</v>
      </c>
      <c r="B70" s="1739" t="s">
        <v>3449</v>
      </c>
      <c r="C70" s="1525" t="s">
        <v>1510</v>
      </c>
      <c r="D70" s="1538"/>
      <c r="E70" s="1981"/>
    </row>
    <row r="71" spans="1:5">
      <c r="A71" s="1767"/>
      <c r="B71" s="3462" t="s">
        <v>3450</v>
      </c>
      <c r="C71" s="1525" t="s">
        <v>1511</v>
      </c>
      <c r="D71" s="1538"/>
      <c r="E71" s="1981"/>
    </row>
    <row r="72" spans="1:5">
      <c r="A72" s="1672"/>
      <c r="B72" s="3459"/>
      <c r="C72" s="1525" t="s">
        <v>1512</v>
      </c>
      <c r="D72" s="1538"/>
      <c r="E72" s="1981"/>
    </row>
    <row r="73" spans="1:5">
      <c r="A73" s="1672"/>
      <c r="B73" s="3459"/>
      <c r="C73" s="1525" t="s">
        <v>1513</v>
      </c>
      <c r="D73" s="1538"/>
      <c r="E73" s="2482"/>
    </row>
    <row r="74" spans="1:5">
      <c r="A74" s="1672"/>
      <c r="B74" s="3462" t="s">
        <v>3451</v>
      </c>
      <c r="C74" s="1525" t="s">
        <v>1514</v>
      </c>
      <c r="D74" s="1538"/>
      <c r="E74" s="1981"/>
    </row>
    <row r="75" spans="1:5">
      <c r="A75" s="1672"/>
      <c r="B75" s="3462"/>
      <c r="C75" s="1525" t="s">
        <v>358</v>
      </c>
      <c r="D75" s="1538"/>
      <c r="E75" s="1981"/>
    </row>
    <row r="76" spans="1:5" ht="15" customHeight="1">
      <c r="A76" s="1672"/>
      <c r="B76" s="3462"/>
      <c r="C76" s="2486" t="s">
        <v>359</v>
      </c>
      <c r="D76" s="2486"/>
      <c r="E76" s="2487"/>
    </row>
    <row r="77" spans="1:5">
      <c r="A77" s="1672"/>
      <c r="B77" s="3462"/>
      <c r="C77" s="2486"/>
      <c r="D77" s="2486"/>
      <c r="E77" s="2487"/>
    </row>
    <row r="78" spans="1:5">
      <c r="A78" s="1679"/>
      <c r="B78" s="1688"/>
      <c r="C78" s="1688"/>
      <c r="D78" s="1683"/>
      <c r="E78" s="1710"/>
    </row>
    <row r="79" spans="1:5">
      <c r="A79" s="1715" t="s">
        <v>1729</v>
      </c>
      <c r="B79" s="1690" t="s">
        <v>360</v>
      </c>
      <c r="C79" s="1690"/>
      <c r="D79" s="1553"/>
      <c r="E79" s="1757" t="s">
        <v>298</v>
      </c>
    </row>
    <row r="80" spans="1:5">
      <c r="A80" s="1725" t="s">
        <v>1732</v>
      </c>
      <c r="B80" s="1688" t="s">
        <v>3020</v>
      </c>
      <c r="C80" s="1688"/>
      <c r="D80" s="1688"/>
      <c r="E80" s="1758" t="s">
        <v>3021</v>
      </c>
    </row>
    <row r="81" spans="1:5">
      <c r="A81" s="1695">
        <v>46</v>
      </c>
      <c r="B81" s="1700" t="s">
        <v>361</v>
      </c>
      <c r="C81" s="1688"/>
      <c r="D81" s="1759"/>
      <c r="E81" s="1596"/>
    </row>
    <row r="82" spans="1:5">
      <c r="A82" s="1695">
        <v>47</v>
      </c>
      <c r="B82" s="1700" t="s">
        <v>362</v>
      </c>
      <c r="C82" s="1688"/>
      <c r="D82" s="1759"/>
      <c r="E82" s="1598"/>
    </row>
    <row r="83" spans="1:5">
      <c r="A83" s="1695">
        <v>48</v>
      </c>
      <c r="B83" s="1700"/>
      <c r="C83" s="1688"/>
      <c r="D83" s="1759"/>
      <c r="E83" s="1598"/>
    </row>
    <row r="84" spans="1:5">
      <c r="A84" s="1695">
        <v>49</v>
      </c>
      <c r="B84" s="1700" t="s">
        <v>363</v>
      </c>
      <c r="C84" s="1688"/>
      <c r="D84" s="1759"/>
      <c r="E84" s="1598"/>
    </row>
    <row r="85" spans="1:5">
      <c r="A85" s="1695">
        <v>50</v>
      </c>
      <c r="B85" s="1700" t="s">
        <v>364</v>
      </c>
      <c r="C85" s="1688"/>
      <c r="D85" s="1680"/>
      <c r="E85" s="1598"/>
    </row>
    <row r="86" spans="1:5">
      <c r="A86" s="1695">
        <v>51</v>
      </c>
      <c r="B86" s="1700" t="s">
        <v>365</v>
      </c>
      <c r="C86" s="1688"/>
      <c r="D86" s="1680"/>
      <c r="E86" s="1598"/>
    </row>
    <row r="87" spans="1:5">
      <c r="A87" s="1695">
        <v>52</v>
      </c>
      <c r="B87" s="1700" t="s">
        <v>366</v>
      </c>
      <c r="C87" s="1688"/>
      <c r="D87" s="1680"/>
      <c r="E87" s="1598"/>
    </row>
    <row r="88" spans="1:5">
      <c r="A88" s="1695">
        <v>53</v>
      </c>
      <c r="B88" s="1761" t="s">
        <v>4593</v>
      </c>
      <c r="C88" s="1762"/>
      <c r="D88" s="1763"/>
      <c r="E88" s="1632"/>
    </row>
    <row r="89" spans="1:5">
      <c r="A89" s="1695">
        <v>54</v>
      </c>
      <c r="B89" s="1700"/>
      <c r="C89" s="1688"/>
      <c r="D89" s="1680"/>
      <c r="E89" s="1598"/>
    </row>
    <row r="90" spans="1:5">
      <c r="A90" s="1695">
        <v>55</v>
      </c>
      <c r="B90" s="1700"/>
      <c r="C90" s="1688"/>
      <c r="D90" s="1680"/>
      <c r="E90" s="1598"/>
    </row>
    <row r="91" spans="1:5">
      <c r="A91" s="1695">
        <v>56</v>
      </c>
      <c r="B91" s="1700" t="s">
        <v>367</v>
      </c>
      <c r="C91" s="1688"/>
      <c r="D91" s="1680"/>
      <c r="E91" s="1760"/>
    </row>
    <row r="92" spans="1:5">
      <c r="A92" s="1695">
        <v>57</v>
      </c>
      <c r="B92" s="1761" t="s">
        <v>4594</v>
      </c>
      <c r="C92" s="1762"/>
      <c r="D92" s="1763"/>
      <c r="E92" s="1598">
        <f>E51+SUM(E53:E62)+SUM(E81:E90)</f>
        <v>-167521257</v>
      </c>
    </row>
    <row r="93" spans="1:5">
      <c r="A93" s="1695">
        <v>58</v>
      </c>
      <c r="B93" s="1700"/>
      <c r="C93" s="1688"/>
      <c r="D93" s="1680"/>
      <c r="E93" s="1760"/>
    </row>
    <row r="94" spans="1:5">
      <c r="A94" s="1695">
        <v>59</v>
      </c>
      <c r="B94" s="1700" t="s">
        <v>368</v>
      </c>
      <c r="C94" s="1688"/>
      <c r="D94" s="1680"/>
      <c r="E94" s="1760"/>
    </row>
    <row r="95" spans="1:5">
      <c r="A95" s="1695">
        <v>60</v>
      </c>
      <c r="B95" s="1700" t="s">
        <v>369</v>
      </c>
      <c r="C95" s="1688"/>
      <c r="D95" s="1680"/>
      <c r="E95" s="1760"/>
    </row>
    <row r="96" spans="1:5">
      <c r="A96" s="1695">
        <v>61</v>
      </c>
      <c r="B96" s="1700" t="s">
        <v>370</v>
      </c>
      <c r="C96" s="1688"/>
      <c r="D96" s="1680"/>
      <c r="E96" s="1598">
        <v>60000000</v>
      </c>
    </row>
    <row r="97" spans="1:5">
      <c r="A97" s="1695">
        <v>62</v>
      </c>
      <c r="B97" s="1700" t="s">
        <v>371</v>
      </c>
      <c r="C97" s="1688"/>
      <c r="D97" s="1680"/>
      <c r="E97" s="1598"/>
    </row>
    <row r="98" spans="1:5">
      <c r="A98" s="1695">
        <v>63</v>
      </c>
      <c r="B98" s="1700" t="s">
        <v>372</v>
      </c>
      <c r="C98" s="1688"/>
      <c r="D98" s="1680"/>
      <c r="E98" s="1598"/>
    </row>
    <row r="99" spans="1:5">
      <c r="A99" s="2532">
        <v>64</v>
      </c>
      <c r="B99" s="1761" t="s">
        <v>4595</v>
      </c>
      <c r="C99" s="1762"/>
      <c r="D99" s="1763"/>
      <c r="E99" s="1632"/>
    </row>
    <row r="100" spans="1:5">
      <c r="A100" s="1695">
        <v>65</v>
      </c>
      <c r="B100" s="1700"/>
      <c r="C100" s="1688"/>
      <c r="D100" s="1680"/>
      <c r="E100" s="1598"/>
    </row>
    <row r="101" spans="1:5">
      <c r="A101" s="1695">
        <v>66</v>
      </c>
      <c r="B101" s="1700" t="s">
        <v>373</v>
      </c>
      <c r="C101" s="1688"/>
      <c r="D101" s="1680"/>
      <c r="E101" s="1598">
        <v>56000000</v>
      </c>
    </row>
    <row r="102" spans="1:5">
      <c r="A102" s="1695">
        <v>67</v>
      </c>
      <c r="B102" s="1761" t="s">
        <v>4595</v>
      </c>
      <c r="C102" s="1762"/>
      <c r="D102" s="1763"/>
      <c r="E102" s="1632"/>
    </row>
    <row r="103" spans="1:5">
      <c r="A103" s="1695">
        <v>68</v>
      </c>
      <c r="B103" s="1700"/>
      <c r="C103" s="1688"/>
      <c r="D103" s="1680"/>
      <c r="E103" s="1598"/>
    </row>
    <row r="104" spans="1:5">
      <c r="A104" s="1695">
        <v>69</v>
      </c>
      <c r="B104" s="1700"/>
      <c r="C104" s="1688"/>
      <c r="D104" s="1680"/>
      <c r="E104" s="1598"/>
    </row>
    <row r="105" spans="1:5">
      <c r="A105" s="1695">
        <v>70</v>
      </c>
      <c r="B105" s="1761" t="s">
        <v>4596</v>
      </c>
      <c r="C105" s="1762"/>
      <c r="D105" s="1763"/>
      <c r="E105" s="1598">
        <f>SUM(E96:E104)</f>
        <v>116000000</v>
      </c>
    </row>
    <row r="106" spans="1:5">
      <c r="A106" s="1695">
        <v>71</v>
      </c>
      <c r="B106" s="1700"/>
      <c r="C106" s="1688"/>
      <c r="D106" s="1680"/>
      <c r="E106" s="1598"/>
    </row>
    <row r="107" spans="1:5">
      <c r="A107" s="1695">
        <v>72</v>
      </c>
      <c r="B107" s="1700" t="s">
        <v>374</v>
      </c>
      <c r="C107" s="1688"/>
      <c r="D107" s="1680"/>
      <c r="E107" s="1760"/>
    </row>
    <row r="108" spans="1:5">
      <c r="A108" s="1695">
        <v>73</v>
      </c>
      <c r="B108" s="1700" t="s">
        <v>375</v>
      </c>
      <c r="C108" s="1688"/>
      <c r="D108" s="1680"/>
      <c r="E108" s="1598">
        <v>-33000000</v>
      </c>
    </row>
    <row r="109" spans="1:5">
      <c r="A109" s="1695">
        <v>74</v>
      </c>
      <c r="B109" s="1700" t="s">
        <v>371</v>
      </c>
      <c r="C109" s="1688"/>
      <c r="D109" s="1680"/>
      <c r="E109" s="1598"/>
    </row>
    <row r="110" spans="1:5">
      <c r="A110" s="1695">
        <v>75</v>
      </c>
      <c r="B110" s="1700" t="s">
        <v>372</v>
      </c>
      <c r="C110" s="1688"/>
      <c r="D110" s="1680"/>
      <c r="E110" s="1598"/>
    </row>
    <row r="111" spans="1:5">
      <c r="A111" s="1695">
        <v>76</v>
      </c>
      <c r="B111" s="1761" t="s">
        <v>4595</v>
      </c>
      <c r="C111" s="1762"/>
      <c r="D111" s="1763"/>
      <c r="E111" s="1632">
        <v>-383591</v>
      </c>
    </row>
    <row r="112" spans="1:5">
      <c r="A112" s="1695">
        <v>77</v>
      </c>
      <c r="B112" s="1700"/>
      <c r="C112" s="1688"/>
      <c r="D112" s="1680"/>
      <c r="E112" s="1598"/>
    </row>
    <row r="113" spans="1:5">
      <c r="A113" s="1695">
        <v>78</v>
      </c>
      <c r="B113" s="1700" t="s">
        <v>376</v>
      </c>
      <c r="C113" s="1688"/>
      <c r="D113" s="1680"/>
      <c r="E113" s="1598">
        <v>-56000000</v>
      </c>
    </row>
    <row r="114" spans="1:5">
      <c r="A114" s="1695">
        <v>79</v>
      </c>
      <c r="B114" s="1700"/>
      <c r="C114" s="1688"/>
      <c r="D114" s="1680"/>
      <c r="E114" s="1598"/>
    </row>
    <row r="115" spans="1:5">
      <c r="A115" s="1695">
        <v>80</v>
      </c>
      <c r="B115" s="1700" t="s">
        <v>377</v>
      </c>
      <c r="C115" s="1688"/>
      <c r="D115" s="1680"/>
      <c r="E115" s="1598"/>
    </row>
    <row r="116" spans="1:5">
      <c r="A116" s="1695">
        <v>81</v>
      </c>
      <c r="B116" s="1700" t="s">
        <v>378</v>
      </c>
      <c r="C116" s="1688"/>
      <c r="D116" s="1680"/>
      <c r="E116" s="1598">
        <v>-13262000</v>
      </c>
    </row>
    <row r="117" spans="1:5">
      <c r="A117" s="1695">
        <v>82</v>
      </c>
      <c r="B117" s="1700" t="s">
        <v>379</v>
      </c>
      <c r="C117" s="1688"/>
      <c r="D117" s="1680"/>
      <c r="E117" s="1760"/>
    </row>
    <row r="118" spans="1:5">
      <c r="A118" s="1695">
        <v>83</v>
      </c>
      <c r="B118" s="1761" t="s">
        <v>4597</v>
      </c>
      <c r="C118" s="1762"/>
      <c r="D118" s="1763"/>
      <c r="E118" s="1598">
        <f>SUM(E105:E116)</f>
        <v>13354409</v>
      </c>
    </row>
    <row r="119" spans="1:5">
      <c r="A119" s="1695">
        <v>84</v>
      </c>
      <c r="B119" s="1700"/>
      <c r="C119" s="1688"/>
      <c r="D119" s="1680"/>
      <c r="E119" s="1598"/>
    </row>
    <row r="120" spans="1:5">
      <c r="A120" s="1695">
        <v>85</v>
      </c>
      <c r="B120" s="1700" t="s">
        <v>380</v>
      </c>
      <c r="C120" s="1688"/>
      <c r="D120" s="1680"/>
      <c r="E120" s="1760"/>
    </row>
    <row r="121" spans="1:5">
      <c r="A121" s="1695">
        <v>86</v>
      </c>
      <c r="B121" s="1761" t="s">
        <v>4598</v>
      </c>
      <c r="C121" s="1762"/>
      <c r="D121" s="1763"/>
      <c r="E121" s="1598">
        <f>E39+E92+E118</f>
        <v>718010</v>
      </c>
    </row>
    <row r="122" spans="1:5">
      <c r="A122" s="1695">
        <v>87</v>
      </c>
      <c r="B122" s="1700"/>
      <c r="C122" s="1688"/>
      <c r="D122" s="1680"/>
      <c r="E122" s="1760"/>
    </row>
    <row r="123" spans="1:5">
      <c r="A123" s="1695">
        <v>88</v>
      </c>
      <c r="B123" s="1700" t="s">
        <v>381</v>
      </c>
      <c r="C123" s="1688"/>
      <c r="D123" s="1680"/>
      <c r="E123" s="1598">
        <v>12821501</v>
      </c>
    </row>
    <row r="124" spans="1:5">
      <c r="A124" s="1695">
        <v>89</v>
      </c>
      <c r="B124" s="1700"/>
      <c r="C124" s="1688"/>
      <c r="D124" s="1680"/>
      <c r="E124" s="1760"/>
    </row>
    <row r="125" spans="1:5" ht="15.75" thickBot="1">
      <c r="A125" s="1764">
        <v>90</v>
      </c>
      <c r="B125" s="1765" t="s">
        <v>382</v>
      </c>
      <c r="C125" s="1751"/>
      <c r="D125" s="1750"/>
      <c r="E125" s="1648">
        <f>E121+E123</f>
        <v>13539511</v>
      </c>
    </row>
    <row r="126" spans="1:5">
      <c r="A126" s="2448" t="s">
        <v>4663</v>
      </c>
      <c r="B126" s="2483"/>
      <c r="C126" s="1674"/>
      <c r="D126" s="1674"/>
      <c r="E126" s="1616"/>
    </row>
    <row r="127" spans="1:5">
      <c r="A127" s="1690" t="s">
        <v>383</v>
      </c>
      <c r="B127" s="1690"/>
      <c r="C127" s="1690"/>
      <c r="D127" s="1690"/>
      <c r="E127" s="1614"/>
    </row>
    <row r="128" spans="1:5">
      <c r="A128" s="1538"/>
      <c r="B128" s="1538"/>
      <c r="C128" s="1538"/>
      <c r="D128" s="1538"/>
      <c r="E128" s="1538"/>
    </row>
    <row r="129" spans="1:5">
      <c r="A129" s="1560"/>
      <c r="B129" s="1560"/>
      <c r="C129" s="1560"/>
      <c r="D129" s="1560"/>
      <c r="E129" s="1560"/>
    </row>
    <row r="130" spans="1:5">
      <c r="A130" s="1538"/>
      <c r="B130" s="1690"/>
      <c r="C130" s="1674"/>
      <c r="D130" s="1674"/>
      <c r="E130" s="1616"/>
    </row>
    <row r="131" spans="1:5">
      <c r="A131" s="1538"/>
      <c r="B131" s="1690"/>
      <c r="C131" s="1674"/>
      <c r="D131" s="1674"/>
      <c r="E131" s="1616"/>
    </row>
    <row r="132" spans="1:5">
      <c r="A132" s="1538"/>
      <c r="B132" s="1690"/>
      <c r="C132" s="1674"/>
      <c r="D132" s="1674"/>
      <c r="E132" s="1616"/>
    </row>
    <row r="133" spans="1:5">
      <c r="A133" s="1538"/>
      <c r="B133" s="1690"/>
      <c r="C133" s="1674"/>
      <c r="D133" s="1674"/>
      <c r="E133" s="1616"/>
    </row>
    <row r="134" spans="1:5">
      <c r="A134" s="1538"/>
      <c r="B134" s="1690"/>
      <c r="C134" s="1674"/>
      <c r="D134" s="1674"/>
      <c r="E134" s="1616"/>
    </row>
    <row r="135" spans="1:5">
      <c r="A135" s="1674"/>
      <c r="B135" s="1674"/>
      <c r="C135" s="1674"/>
      <c r="D135" s="1674"/>
      <c r="E135" s="1616"/>
    </row>
    <row r="136" spans="1:5">
      <c r="A136" s="1674"/>
      <c r="B136" s="1674"/>
      <c r="C136" s="1674"/>
      <c r="D136" s="1674"/>
      <c r="E136" s="1616"/>
    </row>
    <row r="137" spans="1:5">
      <c r="A137" s="1674"/>
      <c r="B137" s="1674"/>
      <c r="C137" s="1674"/>
      <c r="D137" s="1674"/>
      <c r="E137" s="1616"/>
    </row>
    <row r="138" spans="1:5">
      <c r="A138" s="1674"/>
      <c r="B138" s="1674"/>
      <c r="C138" s="1674"/>
      <c r="D138" s="1674"/>
      <c r="E138" s="1616"/>
    </row>
    <row r="139" spans="1:5">
      <c r="A139" s="1674"/>
      <c r="B139" s="1674"/>
      <c r="C139" s="1674"/>
      <c r="D139" s="1674"/>
      <c r="E139" s="1616"/>
    </row>
    <row r="140" spans="1:5">
      <c r="A140" s="1674"/>
      <c r="B140" s="1674"/>
      <c r="C140" s="1674"/>
      <c r="D140" s="1674"/>
      <c r="E140" s="1616"/>
    </row>
    <row r="141" spans="1:5">
      <c r="A141" s="1674"/>
      <c r="B141" s="1674"/>
      <c r="C141" s="1674"/>
      <c r="D141" s="1674"/>
      <c r="E141" s="1616"/>
    </row>
    <row r="142" spans="1:5">
      <c r="A142" s="1674"/>
      <c r="B142" s="1674"/>
      <c r="C142" s="1674"/>
      <c r="D142" s="1674"/>
      <c r="E142" s="1616"/>
    </row>
  </sheetData>
  <customSheetViews>
    <customSheetView guid="{8BA73436-2F9B-4210-BD10-5C9B0EE18A6F}"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
      <headerFooter alignWithMargins="0"/>
    </customSheetView>
    <customSheetView guid="{7923C648-7509-4E75-B568-BE9D1A032E56}" colorId="22" showPageBreaks="1" printArea="1">
      <selection activeCell="D3" sqref="D3"/>
      <rowBreaks count="1" manualBreakCount="1">
        <brk id="65" max="16383" man="1"/>
      </rowBreaks>
      <pageMargins left="0.5" right="0.5" top="0.5" bottom="0.5" header="0.5" footer="0.5"/>
      <printOptions horizontalCentered="1" verticalCentered="1"/>
      <pageSetup scale="67" fitToHeight="2" orientation="portrait" horizontalDpi="300" verticalDpi="300" r:id="rId2"/>
      <headerFooter alignWithMargins="0"/>
    </customSheetView>
    <customSheetView guid="{393B765C-BB60-4CEF-9B1B-1517D80E77BC}" colorId="22" showPageBreaks="1" printArea="1">
      <selection activeCell="D3" sqref="D3"/>
      <rowBreaks count="1" manualBreakCount="1">
        <brk id="65" max="16383" man="1"/>
      </rowBreaks>
      <pageMargins left="0.5" right="0.5" top="0.5" bottom="0.5" header="0.5" footer="0.5"/>
      <printOptions horizontalCentered="1" verticalCentered="1"/>
      <pageSetup scale="67" fitToHeight="2" orientation="portrait" horizontalDpi="300" verticalDpi="300" r:id="rId3"/>
      <headerFooter alignWithMargins="0"/>
    </customSheetView>
    <customSheetView guid="{63051384-6030-4837-BDE8-8D47319E9310}"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4"/>
      <headerFooter alignWithMargins="0"/>
    </customSheetView>
    <customSheetView guid="{4E7170B9-0E13-4551-BA0F-F43020F5D14F}"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5"/>
      <headerFooter alignWithMargins="0"/>
    </customSheetView>
    <customSheetView guid="{438078D9-73AC-4065-AD12-33C545097290}" colorId="22"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6"/>
      <headerFooter alignWithMargins="0"/>
    </customSheetView>
    <customSheetView guid="{5CF51FF9-A1DC-465C-8702-577480B671DB}" colorId="22"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7"/>
      <headerFooter alignWithMargins="0"/>
    </customSheetView>
    <customSheetView guid="{B94A4E40-0E04-4C7F-92F0-F173BDD19C5E}" colorId="22"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8"/>
      <headerFooter alignWithMargins="0"/>
    </customSheetView>
    <customSheetView guid="{8C259C24-A4E4-4974-8C90-A0F5B4CE3394}"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9"/>
      <headerFooter alignWithMargins="0"/>
    </customSheetView>
    <customSheetView guid="{FA103E5D-8B2E-472D-A37D-606A91A24206}" colorId="22"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0"/>
      <headerFooter alignWithMargins="0"/>
    </customSheetView>
    <customSheetView guid="{FD677025-12D2-4A8C-898E-C8C7B61A1761}"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1"/>
      <headerFooter alignWithMargins="0"/>
    </customSheetView>
    <customSheetView guid="{8A94D2EC-B2C5-4234-9443-0DC03802E12D}"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2"/>
      <headerFooter alignWithMargins="0"/>
    </customSheetView>
    <customSheetView guid="{C7AF6775-1D27-4B5E-A593-2A35D0B4D89B}" colorId="22"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3"/>
      <headerFooter alignWithMargins="0"/>
    </customSheetView>
    <customSheetView guid="{96E61F17-B7D0-43DF-A042-AB82DEADF71D}"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4"/>
      <headerFooter alignWithMargins="0"/>
    </customSheetView>
    <customSheetView guid="{0F6F7749-E5E2-402C-A332-F358E9F52431}"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5"/>
      <headerFooter alignWithMargins="0"/>
    </customSheetView>
    <customSheetView guid="{665C0630-746D-4A38-99D5-558A3A80C435}"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6"/>
      <headerFooter alignWithMargins="0"/>
    </customSheetView>
    <customSheetView guid="{7BB49942-3332-4916-8C9A-7E0718D9BD15}"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7"/>
      <headerFooter alignWithMargins="0"/>
    </customSheetView>
    <customSheetView guid="{84131046-9492-4BD4-95BF-1101D54B6750}"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8"/>
      <headerFooter alignWithMargins="0"/>
    </customSheetView>
    <customSheetView guid="{CDDD69AD-D96A-45A7-95A3-6DE883419332}"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19"/>
      <headerFooter alignWithMargins="0"/>
    </customSheetView>
    <customSheetView guid="{4AA2BC72-2A29-463C-9964-91A7BC9A705D}" colorId="22" showPageBreaks="1" printArea="1" topLeftCell="A50">
      <selection activeCell="D67" sqref="D67"/>
      <rowBreaks count="1" manualBreakCount="1">
        <brk id="65" max="16383" man="1"/>
      </rowBreaks>
      <pageMargins left="0.5" right="0.5" top="0.5" bottom="0.5" header="0.5" footer="0.5"/>
      <printOptions horizontalCentered="1" verticalCentered="1"/>
      <pageSetup scale="67" fitToHeight="2" orientation="portrait" horizontalDpi="300" verticalDpi="300" r:id="rId20"/>
      <headerFooter alignWithMargins="0"/>
    </customSheetView>
  </customSheetViews>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2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35"/>
  <sheetViews>
    <sheetView defaultGridColor="0" colorId="22" zoomScale="90" zoomScaleNormal="90" zoomScaleSheetLayoutView="70" workbookViewId="0">
      <selection activeCell="C27" sqref="C27"/>
    </sheetView>
  </sheetViews>
  <sheetFormatPr defaultColWidth="9.6640625" defaultRowHeight="15"/>
  <cols>
    <col min="1" max="1" width="4.6640625" style="1515" customWidth="1"/>
    <col min="2" max="2" width="43.6640625" style="1515" customWidth="1"/>
    <col min="3" max="3" width="4.6640625" style="1515" customWidth="1"/>
    <col min="4" max="4" width="3.6640625" style="1515" customWidth="1"/>
    <col min="5" max="5" width="1.6640625" style="1515" customWidth="1"/>
    <col min="6" max="6" width="18.88671875" style="1515" bestFit="1" customWidth="1"/>
    <col min="7" max="7" width="15.6640625" style="1515" customWidth="1"/>
    <col min="8" max="8" width="18.5546875" style="1515" bestFit="1" customWidth="1"/>
    <col min="9" max="16384" width="9.6640625" style="1515"/>
  </cols>
  <sheetData>
    <row r="1" spans="1:8">
      <c r="A1" s="1664"/>
      <c r="B1" s="1665" t="s">
        <v>1800</v>
      </c>
      <c r="C1" s="1666" t="s">
        <v>1345</v>
      </c>
      <c r="D1" s="1667"/>
      <c r="E1" s="1667"/>
      <c r="F1" s="1665"/>
      <c r="G1" s="1665" t="s">
        <v>1802</v>
      </c>
      <c r="H1" s="1668" t="s">
        <v>1723</v>
      </c>
    </row>
    <row r="2" spans="1:8">
      <c r="A2" s="1672"/>
      <c r="B2" s="1517" t="str">
        <f>'Data Sheet'!$C$25</f>
        <v>CENTRAL HUDSON GAS &amp; ELECTRIC CORPORATION</v>
      </c>
      <c r="C2" s="1673" t="s">
        <v>1346</v>
      </c>
      <c r="D2" s="1674" t="s">
        <v>5344</v>
      </c>
      <c r="E2" s="1674" t="s">
        <v>1348</v>
      </c>
      <c r="F2" s="1517"/>
      <c r="G2" s="1675" t="s">
        <v>1805</v>
      </c>
      <c r="H2" s="1676"/>
    </row>
    <row r="3" spans="1:8" ht="15" customHeight="1">
      <c r="A3" s="1679"/>
      <c r="B3" s="1680"/>
      <c r="C3" s="1681" t="s">
        <v>1349</v>
      </c>
      <c r="D3" s="1680" t="s">
        <v>1347</v>
      </c>
      <c r="E3" s="1680" t="s">
        <v>1350</v>
      </c>
      <c r="F3" s="1682"/>
      <c r="G3" s="1621" t="str">
        <f>'Data Sheet'!$C$40</f>
        <v>4/18/2018</v>
      </c>
      <c r="H3" s="1622" t="str">
        <f>'Data Sheet'!$C$38</f>
        <v>12/31/2017</v>
      </c>
    </row>
    <row r="4" spans="1:8" ht="15" customHeight="1">
      <c r="A4" s="1687" t="s">
        <v>384</v>
      </c>
      <c r="B4" s="1688"/>
      <c r="C4" s="1688"/>
      <c r="D4" s="1688"/>
      <c r="E4" s="1688"/>
      <c r="F4" s="1688"/>
      <c r="G4" s="1688"/>
      <c r="H4" s="1689"/>
    </row>
    <row r="5" spans="1:8" ht="15" customHeight="1">
      <c r="A5" s="1672"/>
      <c r="B5" s="3456" t="s">
        <v>3452</v>
      </c>
      <c r="C5" s="3457"/>
      <c r="D5" s="1690"/>
      <c r="E5" s="3456" t="s">
        <v>3527</v>
      </c>
      <c r="F5" s="3456"/>
      <c r="G5" s="3456"/>
      <c r="H5" s="3468"/>
    </row>
    <row r="6" spans="1:8">
      <c r="A6" s="1672"/>
      <c r="B6" s="3459"/>
      <c r="C6" s="3459"/>
      <c r="D6" s="1690"/>
      <c r="E6" s="3466"/>
      <c r="F6" s="3466"/>
      <c r="G6" s="3466"/>
      <c r="H6" s="3469"/>
    </row>
    <row r="7" spans="1:8">
      <c r="A7" s="1672"/>
      <c r="B7" s="3459"/>
      <c r="C7" s="3459"/>
      <c r="D7" s="1690"/>
      <c r="E7" s="3466"/>
      <c r="F7" s="3466"/>
      <c r="G7" s="3466"/>
      <c r="H7" s="3469"/>
    </row>
    <row r="8" spans="1:8">
      <c r="A8" s="1672"/>
      <c r="B8" s="3459"/>
      <c r="C8" s="3459"/>
      <c r="D8" s="1690"/>
      <c r="E8" s="3466"/>
      <c r="F8" s="3466"/>
      <c r="G8" s="3466"/>
      <c r="H8" s="3469"/>
    </row>
    <row r="9" spans="1:8">
      <c r="A9" s="1672"/>
      <c r="B9" s="3459"/>
      <c r="C9" s="3459"/>
      <c r="D9" s="1690"/>
      <c r="E9" s="3462" t="s">
        <v>3529</v>
      </c>
      <c r="F9" s="3462"/>
      <c r="G9" s="3462"/>
      <c r="H9" s="3469"/>
    </row>
    <row r="10" spans="1:8" ht="15" customHeight="1">
      <c r="A10" s="1672"/>
      <c r="B10" s="3459"/>
      <c r="C10" s="3459"/>
      <c r="D10" s="1690"/>
      <c r="E10" s="3462"/>
      <c r="F10" s="3462"/>
      <c r="G10" s="3462"/>
      <c r="H10" s="3469"/>
    </row>
    <row r="11" spans="1:8">
      <c r="A11" s="1672"/>
      <c r="B11" s="3459"/>
      <c r="C11" s="3459"/>
      <c r="D11" s="1690"/>
      <c r="E11" s="3492" t="s">
        <v>3530</v>
      </c>
      <c r="F11" s="3492"/>
      <c r="G11" s="3492"/>
      <c r="H11" s="3493"/>
    </row>
    <row r="12" spans="1:8" ht="15" customHeight="1">
      <c r="A12" s="1672"/>
      <c r="B12" s="3462" t="s">
        <v>3528</v>
      </c>
      <c r="C12" s="3459"/>
      <c r="D12" s="1690"/>
      <c r="E12" s="3492"/>
      <c r="F12" s="3492"/>
      <c r="G12" s="3492"/>
      <c r="H12" s="3493"/>
    </row>
    <row r="13" spans="1:8" ht="15" customHeight="1">
      <c r="A13" s="1672"/>
      <c r="B13" s="3459"/>
      <c r="C13" s="3459"/>
      <c r="D13" s="1690"/>
      <c r="E13" s="3492"/>
      <c r="F13" s="3492"/>
      <c r="G13" s="3492"/>
      <c r="H13" s="3493"/>
    </row>
    <row r="14" spans="1:8">
      <c r="A14" s="1672"/>
      <c r="B14" s="3459"/>
      <c r="C14" s="3459"/>
      <c r="D14" s="1690"/>
      <c r="E14" s="3492"/>
      <c r="F14" s="3492"/>
      <c r="G14" s="3492"/>
      <c r="H14" s="3493"/>
    </row>
    <row r="15" spans="1:8">
      <c r="A15" s="1672"/>
      <c r="B15" s="3459"/>
      <c r="C15" s="3459"/>
      <c r="D15" s="1690"/>
      <c r="E15" s="2434"/>
      <c r="F15" s="2434"/>
      <c r="G15" s="2434"/>
      <c r="H15" s="2433"/>
    </row>
    <row r="16" spans="1:8">
      <c r="A16" s="1672"/>
      <c r="B16" s="3459"/>
      <c r="C16" s="3459"/>
      <c r="D16" s="1690"/>
      <c r="E16" s="3490"/>
      <c r="F16" s="3490"/>
      <c r="G16" s="3490"/>
      <c r="H16" s="3491"/>
    </row>
    <row r="17" spans="1:8">
      <c r="A17" s="1672"/>
      <c r="B17" s="3459"/>
      <c r="C17" s="3459"/>
      <c r="D17" s="1690"/>
      <c r="E17" s="3490"/>
      <c r="F17" s="3490"/>
      <c r="G17" s="3490"/>
      <c r="H17" s="3491"/>
    </row>
    <row r="18" spans="1:8">
      <c r="A18" s="1672"/>
      <c r="B18" s="3459"/>
      <c r="C18" s="3459"/>
      <c r="D18" s="1690"/>
      <c r="E18" s="3490"/>
      <c r="F18" s="3490"/>
      <c r="G18" s="3490"/>
      <c r="H18" s="3491"/>
    </row>
    <row r="19" spans="1:8">
      <c r="A19" s="1672"/>
      <c r="B19" s="3459"/>
      <c r="C19" s="3459"/>
      <c r="D19" s="1690"/>
      <c r="E19" s="3490"/>
      <c r="F19" s="3490"/>
      <c r="G19" s="3490"/>
      <c r="H19" s="3491"/>
    </row>
    <row r="20" spans="1:8">
      <c r="A20" s="1672"/>
      <c r="B20" s="3462" t="s">
        <v>3895</v>
      </c>
      <c r="C20" s="3462"/>
      <c r="D20" s="1690"/>
      <c r="E20" s="2480"/>
      <c r="F20" s="2480"/>
      <c r="G20" s="2480"/>
      <c r="H20" s="2481"/>
    </row>
    <row r="21" spans="1:8">
      <c r="A21" s="1672"/>
      <c r="B21" s="3462"/>
      <c r="C21" s="3462"/>
      <c r="D21" s="1690"/>
      <c r="E21" s="1768"/>
      <c r="F21" s="1768"/>
      <c r="G21" s="1768"/>
      <c r="H21" s="1769"/>
    </row>
    <row r="22" spans="1:8">
      <c r="A22" s="1672"/>
      <c r="B22" s="3462"/>
      <c r="C22" s="3462"/>
      <c r="D22" s="1690"/>
      <c r="E22" s="1756"/>
      <c r="F22" s="1756"/>
      <c r="G22" s="1756"/>
      <c r="H22" s="1770"/>
    </row>
    <row r="23" spans="1:8">
      <c r="A23" s="1672"/>
      <c r="B23" s="3462"/>
      <c r="C23" s="3462"/>
      <c r="D23" s="1690"/>
      <c r="E23" s="1756"/>
      <c r="F23" s="1756"/>
      <c r="G23" s="1756"/>
      <c r="H23" s="1770"/>
    </row>
    <row r="24" spans="1:8">
      <c r="A24" s="1672"/>
      <c r="B24" s="3462"/>
      <c r="C24" s="3462"/>
      <c r="D24" s="1690"/>
      <c r="E24" s="1756"/>
      <c r="F24" s="1756"/>
      <c r="G24" s="1756"/>
      <c r="H24" s="1770"/>
    </row>
    <row r="25" spans="1:8">
      <c r="A25" s="1679"/>
      <c r="B25" s="3489"/>
      <c r="C25" s="3489"/>
      <c r="D25" s="1688"/>
      <c r="E25" s="1771"/>
      <c r="F25" s="1771"/>
      <c r="G25" s="1771"/>
      <c r="H25" s="1772"/>
    </row>
    <row r="26" spans="1:8">
      <c r="A26" s="1672"/>
      <c r="B26" s="1690"/>
      <c r="C26" s="1690"/>
      <c r="D26" s="1690"/>
      <c r="E26" s="1690"/>
      <c r="F26" s="1674"/>
      <c r="G26" s="1616"/>
      <c r="H26" s="1638"/>
    </row>
    <row r="27" spans="1:8">
      <c r="A27" s="1672"/>
      <c r="B27" s="2999"/>
      <c r="C27" s="1690"/>
      <c r="D27" s="1690"/>
      <c r="E27" s="1690"/>
      <c r="F27" s="1674"/>
      <c r="G27" s="1616"/>
      <c r="H27" s="1638"/>
    </row>
    <row r="28" spans="1:8">
      <c r="A28" s="1672"/>
      <c r="B28" s="3082" t="s">
        <v>5373</v>
      </c>
      <c r="C28" s="1690"/>
      <c r="D28" s="1690"/>
      <c r="E28" s="1690"/>
      <c r="F28" s="2999"/>
      <c r="G28" s="1616"/>
      <c r="H28" s="1638"/>
    </row>
    <row r="29" spans="1:8">
      <c r="A29" s="1672"/>
      <c r="B29" s="2999" t="s">
        <v>5375</v>
      </c>
      <c r="C29" s="1690"/>
      <c r="D29" s="1690"/>
      <c r="E29" s="1690"/>
      <c r="F29" s="3083" t="s">
        <v>5374</v>
      </c>
      <c r="G29" s="1616"/>
      <c r="H29" s="1638"/>
    </row>
    <row r="30" spans="1:8">
      <c r="A30" s="1672"/>
      <c r="B30" s="2999"/>
      <c r="C30" s="1690"/>
      <c r="D30" s="1690"/>
      <c r="E30" s="1690"/>
      <c r="F30" s="3084">
        <v>14574750</v>
      </c>
      <c r="G30" s="1616"/>
      <c r="H30" s="1638"/>
    </row>
    <row r="31" spans="1:8">
      <c r="A31" s="1672"/>
      <c r="B31" s="2999"/>
      <c r="C31" s="1690"/>
      <c r="D31" s="1690"/>
      <c r="E31" s="1690"/>
      <c r="F31" s="2999"/>
      <c r="G31" s="1616"/>
      <c r="H31" s="1638"/>
    </row>
    <row r="32" spans="1:8">
      <c r="A32" s="1672"/>
      <c r="B32" s="3082" t="s">
        <v>5376</v>
      </c>
      <c r="C32" s="1690"/>
      <c r="D32" s="1690"/>
      <c r="E32" s="1690"/>
      <c r="F32" s="2999"/>
      <c r="G32" s="1616"/>
      <c r="H32" s="1638"/>
    </row>
    <row r="33" spans="1:8">
      <c r="A33" s="1672"/>
      <c r="B33" s="2999" t="s">
        <v>1886</v>
      </c>
      <c r="C33" s="1690"/>
      <c r="D33" s="1690"/>
      <c r="E33" s="1690"/>
      <c r="F33" s="3083" t="s">
        <v>5374</v>
      </c>
      <c r="G33" s="1616"/>
      <c r="H33" s="1638"/>
    </row>
    <row r="34" spans="1:8">
      <c r="A34" s="1672"/>
      <c r="B34" s="2999" t="s">
        <v>5377</v>
      </c>
      <c r="C34" s="1690"/>
      <c r="D34" s="1690"/>
      <c r="E34" s="1690"/>
      <c r="F34" s="3085">
        <v>4510171</v>
      </c>
      <c r="G34" s="1616"/>
      <c r="H34" s="1638"/>
    </row>
    <row r="35" spans="1:8">
      <c r="A35" s="1672"/>
      <c r="B35" s="2999" t="s">
        <v>1892</v>
      </c>
      <c r="C35" s="1690"/>
      <c r="D35" s="1690"/>
      <c r="E35" s="1690"/>
      <c r="F35" s="3086">
        <v>15009</v>
      </c>
      <c r="G35" s="1616"/>
      <c r="H35" s="1638"/>
    </row>
    <row r="36" spans="1:8">
      <c r="A36" s="1672"/>
      <c r="B36" s="2999" t="s">
        <v>5378</v>
      </c>
      <c r="C36" s="1690"/>
      <c r="D36" s="1690"/>
      <c r="E36" s="1690"/>
      <c r="F36" s="3087">
        <v>9014331</v>
      </c>
      <c r="G36" s="1616"/>
      <c r="H36" s="1638"/>
    </row>
    <row r="37" spans="1:8">
      <c r="A37" s="1672"/>
      <c r="B37" s="2999"/>
      <c r="C37" s="1690"/>
      <c r="D37" s="1690"/>
      <c r="E37" s="1690"/>
      <c r="F37" s="3085">
        <f>SUM(F34:F36)</f>
        <v>13539511</v>
      </c>
      <c r="G37" s="1616"/>
      <c r="H37" s="1638"/>
    </row>
    <row r="38" spans="1:8">
      <c r="A38" s="1672"/>
      <c r="B38" s="2999"/>
      <c r="C38" s="1690"/>
      <c r="D38" s="1690"/>
      <c r="E38" s="1690"/>
      <c r="F38" s="2999"/>
      <c r="G38" s="1616"/>
      <c r="H38" s="1638"/>
    </row>
    <row r="39" spans="1:8">
      <c r="A39" s="1672"/>
      <c r="B39" s="3088" t="s">
        <v>5379</v>
      </c>
      <c r="C39" s="1690"/>
      <c r="D39" s="1690"/>
      <c r="E39" s="1690"/>
      <c r="F39" s="2999"/>
      <c r="G39" s="1616"/>
      <c r="H39" s="1638"/>
    </row>
    <row r="40" spans="1:8">
      <c r="A40" s="1672"/>
      <c r="B40" s="2999" t="s">
        <v>5380</v>
      </c>
      <c r="C40" s="1690"/>
      <c r="D40" s="1690"/>
      <c r="E40" s="1690"/>
      <c r="F40" s="3088"/>
      <c r="G40" s="1616"/>
      <c r="H40" s="1638"/>
    </row>
    <row r="41" spans="1:8">
      <c r="A41" s="1672"/>
      <c r="B41" s="3082" t="s">
        <v>5381</v>
      </c>
      <c r="C41" s="1690"/>
      <c r="D41" s="1690"/>
      <c r="E41" s="1690"/>
      <c r="F41" s="2999"/>
      <c r="G41" s="1616"/>
      <c r="H41" s="1638"/>
    </row>
    <row r="42" spans="1:8">
      <c r="A42" s="1672"/>
      <c r="B42" s="2999"/>
      <c r="C42" s="1690"/>
      <c r="D42" s="1690"/>
      <c r="E42" s="1690"/>
      <c r="F42" s="3083" t="s">
        <v>5374</v>
      </c>
      <c r="G42" s="1616"/>
      <c r="H42" s="1638"/>
    </row>
    <row r="43" spans="1:8">
      <c r="A43" s="1672"/>
      <c r="B43" s="2999" t="s">
        <v>5382</v>
      </c>
      <c r="C43" s="1690"/>
      <c r="D43" s="1690"/>
      <c r="E43" s="1690"/>
      <c r="F43" s="3089"/>
      <c r="G43" s="1616"/>
      <c r="H43" s="1638"/>
    </row>
    <row r="44" spans="1:8">
      <c r="A44" s="1672"/>
      <c r="B44" s="2999" t="s">
        <v>5383</v>
      </c>
      <c r="C44" s="1690"/>
      <c r="D44" s="1690"/>
      <c r="E44" s="1690"/>
      <c r="F44" s="3085">
        <v>3196413</v>
      </c>
      <c r="G44" s="1616"/>
      <c r="H44" s="1638"/>
    </row>
    <row r="45" spans="1:8">
      <c r="A45" s="1672"/>
      <c r="B45" s="2999" t="s">
        <v>5384</v>
      </c>
      <c r="C45" s="1690"/>
      <c r="D45" s="1690"/>
      <c r="E45" s="1690"/>
      <c r="F45" s="3085">
        <v>15482505</v>
      </c>
      <c r="G45" s="1616"/>
      <c r="H45" s="1638"/>
    </row>
    <row r="46" spans="1:8">
      <c r="A46" s="1672"/>
      <c r="B46" s="2999" t="s">
        <v>5385</v>
      </c>
      <c r="C46" s="1690"/>
      <c r="D46" s="1690"/>
      <c r="E46" s="1690"/>
      <c r="F46" s="3085">
        <v>-2526925</v>
      </c>
      <c r="G46" s="1616"/>
      <c r="H46" s="1638"/>
    </row>
    <row r="47" spans="1:8">
      <c r="A47" s="1672"/>
      <c r="B47" s="2999" t="s">
        <v>5386</v>
      </c>
      <c r="C47" s="1690"/>
      <c r="D47" s="1690"/>
      <c r="E47" s="1690"/>
      <c r="F47" s="3085">
        <v>-923106</v>
      </c>
      <c r="G47" s="1616"/>
      <c r="H47" s="1638"/>
    </row>
    <row r="48" spans="1:8">
      <c r="A48" s="1672"/>
      <c r="B48" s="2999" t="s">
        <v>5387</v>
      </c>
      <c r="C48" s="1690"/>
      <c r="D48" s="1690"/>
      <c r="E48" s="1690"/>
      <c r="F48" s="3085">
        <v>3414616</v>
      </c>
      <c r="G48" s="1616"/>
      <c r="H48" s="1638"/>
    </row>
    <row r="49" spans="1:8">
      <c r="A49" s="1672"/>
      <c r="B49" s="2999" t="s">
        <v>5388</v>
      </c>
      <c r="C49" s="1690"/>
      <c r="D49" s="1690"/>
      <c r="E49" s="1690"/>
      <c r="F49" s="3085">
        <v>648993</v>
      </c>
      <c r="G49" s="1616"/>
      <c r="H49" s="1638"/>
    </row>
    <row r="50" spans="1:8">
      <c r="A50" s="1672"/>
      <c r="B50" s="2999" t="s">
        <v>5389</v>
      </c>
      <c r="C50" s="1690"/>
      <c r="D50" s="1690"/>
      <c r="E50" s="1690"/>
      <c r="F50" s="3085">
        <v>-14049534</v>
      </c>
      <c r="G50" s="1616"/>
      <c r="H50" s="1638"/>
    </row>
    <row r="51" spans="1:8">
      <c r="A51" s="1672"/>
      <c r="B51" s="2999" t="s">
        <v>5390</v>
      </c>
      <c r="C51" s="1690"/>
      <c r="D51" s="1690"/>
      <c r="E51" s="1690"/>
      <c r="F51" s="3085">
        <v>-1533359</v>
      </c>
      <c r="G51" s="1616"/>
      <c r="H51" s="1638"/>
    </row>
    <row r="52" spans="1:8">
      <c r="A52" s="1672"/>
      <c r="B52" s="2999" t="s">
        <v>5391</v>
      </c>
      <c r="C52" s="1690"/>
      <c r="D52" s="1690"/>
      <c r="E52" s="1690"/>
      <c r="F52" s="3085">
        <v>-2591125</v>
      </c>
      <c r="G52" s="1616"/>
      <c r="H52" s="1638"/>
    </row>
    <row r="53" spans="1:8">
      <c r="A53" s="1672"/>
      <c r="B53" s="2999" t="s">
        <v>5392</v>
      </c>
      <c r="C53" s="1690"/>
      <c r="D53" s="1690"/>
      <c r="E53" s="1690"/>
      <c r="F53" s="3085">
        <v>6857530</v>
      </c>
      <c r="G53" s="1616"/>
      <c r="H53" s="1638"/>
    </row>
    <row r="54" spans="1:8">
      <c r="A54" s="1672"/>
      <c r="B54" s="2999" t="s">
        <v>5393</v>
      </c>
      <c r="C54" s="1690"/>
      <c r="D54" s="1690"/>
      <c r="E54" s="1690"/>
      <c r="F54" s="3085">
        <v>-1768609</v>
      </c>
      <c r="G54" s="1616"/>
      <c r="H54" s="1638"/>
    </row>
    <row r="55" spans="1:8">
      <c r="A55" s="1672"/>
      <c r="B55" s="2999"/>
      <c r="C55" s="1690"/>
      <c r="D55" s="1690"/>
      <c r="E55" s="1690"/>
      <c r="F55" s="3087">
        <v>18024145</v>
      </c>
      <c r="G55" s="1616"/>
      <c r="H55" s="1638"/>
    </row>
    <row r="56" spans="1:8">
      <c r="A56" s="1672"/>
      <c r="B56" s="3090" t="s">
        <v>5394</v>
      </c>
      <c r="C56" s="1690"/>
      <c r="D56" s="1690"/>
      <c r="E56" s="1690"/>
      <c r="F56" s="3085"/>
      <c r="G56" s="1616"/>
      <c r="H56" s="1638"/>
    </row>
    <row r="57" spans="1:8">
      <c r="A57" s="1672"/>
      <c r="B57" s="1690"/>
      <c r="C57" s="1690"/>
      <c r="D57" s="1690"/>
      <c r="E57" s="1690"/>
      <c r="F57" s="3085">
        <v>24231544</v>
      </c>
      <c r="G57" s="1616"/>
      <c r="H57" s="1638"/>
    </row>
    <row r="58" spans="1:8">
      <c r="A58" s="1672"/>
      <c r="B58" s="1674"/>
      <c r="C58" s="1690"/>
      <c r="D58" s="1690"/>
      <c r="E58" s="1690"/>
      <c r="F58" s="1674"/>
      <c r="G58" s="1616"/>
      <c r="H58" s="1638"/>
    </row>
    <row r="59" spans="1:8">
      <c r="A59" s="1672"/>
      <c r="B59" s="1674"/>
      <c r="C59" s="1690"/>
      <c r="D59" s="1690"/>
      <c r="E59" s="1690"/>
      <c r="F59" s="1674"/>
      <c r="G59" s="1616"/>
      <c r="H59" s="1638"/>
    </row>
    <row r="60" spans="1:8">
      <c r="A60" s="1672"/>
      <c r="B60" s="1674"/>
      <c r="C60" s="1690"/>
      <c r="D60" s="1690"/>
      <c r="E60" s="1690"/>
      <c r="F60" s="1674"/>
      <c r="G60" s="1616"/>
      <c r="H60" s="1638"/>
    </row>
    <row r="61" spans="1:8">
      <c r="A61" s="1672"/>
      <c r="B61" s="1674"/>
      <c r="C61" s="1690"/>
      <c r="D61" s="1690"/>
      <c r="E61" s="1690"/>
      <c r="F61" s="1674"/>
      <c r="G61" s="1616"/>
      <c r="H61" s="1638"/>
    </row>
    <row r="62" spans="1:8">
      <c r="A62" s="1672"/>
      <c r="B62" s="1674"/>
      <c r="C62" s="1690"/>
      <c r="D62" s="1690"/>
      <c r="E62" s="1690"/>
      <c r="F62" s="1674"/>
      <c r="G62" s="1616"/>
      <c r="H62" s="1638"/>
    </row>
    <row r="63" spans="1:8" ht="15.75" thickBot="1">
      <c r="A63" s="1749"/>
      <c r="B63" s="1750"/>
      <c r="C63" s="1751"/>
      <c r="D63" s="1751"/>
      <c r="E63" s="1751"/>
      <c r="F63" s="1750"/>
      <c r="G63" s="1642"/>
      <c r="H63" s="1643"/>
    </row>
    <row r="64" spans="1:8">
      <c r="A64" s="2448" t="s">
        <v>4403</v>
      </c>
      <c r="B64" s="2483"/>
      <c r="C64" s="1538"/>
      <c r="D64" s="1538"/>
      <c r="E64" s="1674"/>
      <c r="F64" s="1674"/>
      <c r="G64" s="1616"/>
      <c r="H64" s="1616"/>
    </row>
    <row r="65" spans="1:8" ht="15.75" thickBot="1">
      <c r="A65" s="1690" t="s">
        <v>1815</v>
      </c>
      <c r="B65" s="1690"/>
      <c r="C65" s="1553"/>
      <c r="D65" s="1553"/>
      <c r="E65" s="1690"/>
      <c r="F65" s="1690"/>
      <c r="G65" s="1614"/>
      <c r="H65" s="1614"/>
    </row>
    <row r="66" spans="1:8">
      <c r="A66" s="1664"/>
      <c r="B66" s="1665" t="s">
        <v>1800</v>
      </c>
      <c r="C66" s="1666" t="s">
        <v>1345</v>
      </c>
      <c r="D66" s="1667"/>
      <c r="E66" s="1667"/>
      <c r="F66" s="1665"/>
      <c r="G66" s="1665" t="s">
        <v>1722</v>
      </c>
      <c r="H66" s="1668" t="s">
        <v>1723</v>
      </c>
    </row>
    <row r="67" spans="1:8">
      <c r="A67" s="1672"/>
      <c r="B67" s="1517" t="str">
        <f>'Data Sheet'!$C$22</f>
        <v>Please fill in the following:</v>
      </c>
      <c r="C67" s="1673" t="s">
        <v>1346</v>
      </c>
      <c r="D67" s="1674" t="s">
        <v>5344</v>
      </c>
      <c r="E67" s="1674"/>
      <c r="F67" s="1675" t="s">
        <v>1348</v>
      </c>
      <c r="G67" s="1675" t="s">
        <v>1725</v>
      </c>
      <c r="H67" s="1676"/>
    </row>
    <row r="68" spans="1:8">
      <c r="A68" s="1679"/>
      <c r="B68" s="1680"/>
      <c r="C68" s="1681" t="s">
        <v>1349</v>
      </c>
      <c r="D68" s="1680" t="s">
        <v>1347</v>
      </c>
      <c r="E68" s="1680"/>
      <c r="F68" s="1682" t="s">
        <v>1350</v>
      </c>
      <c r="G68" s="1621" t="str">
        <f>'Data Sheet'!$C$40</f>
        <v>4/18/2018</v>
      </c>
      <c r="H68" s="1622" t="str">
        <f>'Data Sheet'!$C$38</f>
        <v>12/31/2017</v>
      </c>
    </row>
    <row r="69" spans="1:8">
      <c r="A69" s="1687" t="s">
        <v>1816</v>
      </c>
      <c r="B69" s="1688"/>
      <c r="C69" s="1688"/>
      <c r="D69" s="1688"/>
      <c r="E69" s="1688"/>
      <c r="F69" s="1688"/>
      <c r="G69" s="1688"/>
      <c r="H69" s="1689"/>
    </row>
    <row r="70" spans="1:8">
      <c r="A70" s="1672"/>
      <c r="B70" s="1690"/>
      <c r="C70" s="1690"/>
      <c r="D70" s="1690"/>
      <c r="E70" s="1690"/>
      <c r="F70" s="1538"/>
      <c r="G70" s="1690"/>
      <c r="H70" s="1773"/>
    </row>
    <row r="71" spans="1:8">
      <c r="A71" s="1672"/>
      <c r="B71" s="2999"/>
      <c r="C71" s="1690"/>
      <c r="D71" s="1690"/>
      <c r="E71" s="1690"/>
      <c r="F71" s="2999"/>
      <c r="G71" s="1690"/>
      <c r="H71" s="1773"/>
    </row>
    <row r="72" spans="1:8">
      <c r="A72" s="1672"/>
      <c r="B72" s="3088" t="s">
        <v>5395</v>
      </c>
      <c r="C72" s="1690"/>
      <c r="D72" s="1690"/>
      <c r="E72" s="1690"/>
      <c r="F72" s="3088"/>
      <c r="G72" s="1690"/>
      <c r="H72" s="1773"/>
    </row>
    <row r="73" spans="1:8">
      <c r="A73" s="1672"/>
      <c r="B73" s="2999" t="s">
        <v>5396</v>
      </c>
      <c r="C73" s="1690"/>
      <c r="D73" s="1690"/>
      <c r="E73" s="1690"/>
      <c r="F73" s="2999"/>
      <c r="G73" s="1690"/>
      <c r="H73" s="1774"/>
    </row>
    <row r="74" spans="1:8">
      <c r="A74" s="1672"/>
      <c r="B74" s="3091" t="s">
        <v>5397</v>
      </c>
      <c r="C74" s="1690"/>
      <c r="D74" s="1690"/>
      <c r="E74" s="1690"/>
      <c r="F74" s="3083" t="s">
        <v>5374</v>
      </c>
      <c r="G74" s="1690"/>
      <c r="H74" s="1773"/>
    </row>
    <row r="75" spans="1:8">
      <c r="A75" s="1672"/>
      <c r="B75" s="2999" t="s">
        <v>5398</v>
      </c>
      <c r="C75" s="1690"/>
      <c r="D75" s="1690"/>
      <c r="E75" s="1690"/>
      <c r="F75" s="2999"/>
      <c r="G75" s="1690"/>
      <c r="H75" s="1773"/>
    </row>
    <row r="76" spans="1:8">
      <c r="A76" s="1672"/>
      <c r="B76" s="2999" t="s">
        <v>5399</v>
      </c>
      <c r="C76" s="1690"/>
      <c r="D76" s="1690"/>
      <c r="E76" s="1690"/>
      <c r="F76" s="2999"/>
      <c r="G76" s="1614"/>
      <c r="H76" s="1660"/>
    </row>
    <row r="77" spans="1:8">
      <c r="A77" s="1672"/>
      <c r="B77" s="2999"/>
      <c r="C77" s="1690"/>
      <c r="D77" s="1690"/>
      <c r="E77" s="1690"/>
      <c r="F77" s="2999"/>
      <c r="G77" s="1614"/>
      <c r="H77" s="1660"/>
    </row>
    <row r="78" spans="1:8">
      <c r="A78" s="1672"/>
      <c r="B78" s="2999" t="s">
        <v>5400</v>
      </c>
      <c r="C78" s="1690"/>
      <c r="D78" s="1690"/>
      <c r="E78" s="1690"/>
      <c r="F78" s="3085">
        <v>1970023</v>
      </c>
      <c r="G78" s="1614"/>
      <c r="H78" s="1660"/>
    </row>
    <row r="79" spans="1:8">
      <c r="A79" s="1672"/>
      <c r="B79" s="2999" t="s">
        <v>5401</v>
      </c>
      <c r="C79" s="1690"/>
      <c r="D79" s="1690"/>
      <c r="E79" s="1690"/>
      <c r="F79" s="3085">
        <v>204902</v>
      </c>
      <c r="G79" s="1614"/>
      <c r="H79" s="1660"/>
    </row>
    <row r="80" spans="1:8">
      <c r="A80" s="1672"/>
      <c r="B80" s="2999" t="s">
        <v>5402</v>
      </c>
      <c r="C80" s="1690"/>
      <c r="D80" s="1690"/>
      <c r="E80" s="1690"/>
      <c r="F80" s="3087">
        <v>-53605</v>
      </c>
      <c r="G80" s="1614"/>
      <c r="H80" s="1660"/>
    </row>
    <row r="81" spans="1:8">
      <c r="A81" s="1672"/>
      <c r="B81" s="2999"/>
      <c r="C81" s="1690"/>
      <c r="D81" s="1690"/>
      <c r="E81" s="1690"/>
      <c r="F81" s="3085"/>
      <c r="G81" s="1690"/>
      <c r="H81" s="1773"/>
    </row>
    <row r="82" spans="1:8">
      <c r="A82" s="1672"/>
      <c r="B82" s="3090" t="s">
        <v>5403</v>
      </c>
      <c r="C82" s="1690"/>
      <c r="D82" s="1690"/>
      <c r="E82" s="1690"/>
      <c r="F82" s="3085">
        <v>2121320</v>
      </c>
      <c r="G82" s="1690"/>
      <c r="H82" s="1773"/>
    </row>
    <row r="83" spans="1:8">
      <c r="A83" s="1672"/>
      <c r="B83" s="2999"/>
      <c r="C83" s="1690"/>
      <c r="D83" s="1690"/>
      <c r="E83" s="1690"/>
      <c r="F83" s="2999"/>
      <c r="G83" s="1690"/>
      <c r="H83" s="1773"/>
    </row>
    <row r="84" spans="1:8">
      <c r="A84" s="1672"/>
      <c r="B84" s="2999"/>
      <c r="C84" s="1690"/>
      <c r="D84" s="1690"/>
      <c r="E84" s="1690"/>
      <c r="F84" s="2999"/>
      <c r="G84" s="1690"/>
      <c r="H84" s="1773"/>
    </row>
    <row r="85" spans="1:8">
      <c r="A85" s="1672"/>
      <c r="B85" s="3088" t="s">
        <v>5404</v>
      </c>
      <c r="C85" s="1690"/>
      <c r="D85" s="1690"/>
      <c r="E85" s="1690"/>
      <c r="F85" s="3088"/>
      <c r="G85" s="1690"/>
      <c r="H85" s="1773"/>
    </row>
    <row r="86" spans="1:8">
      <c r="A86" s="1672"/>
      <c r="B86" s="2999" t="s">
        <v>5405</v>
      </c>
      <c r="C86" s="1690"/>
      <c r="D86" s="1690"/>
      <c r="E86" s="1690"/>
      <c r="F86" s="2999"/>
      <c r="G86" s="1690"/>
      <c r="H86" s="1773"/>
    </row>
    <row r="87" spans="1:8">
      <c r="A87" s="1672"/>
      <c r="B87" s="3091" t="s">
        <v>5406</v>
      </c>
      <c r="C87" s="1690"/>
      <c r="D87" s="1690"/>
      <c r="E87" s="1690"/>
      <c r="F87" s="3083" t="s">
        <v>5374</v>
      </c>
      <c r="G87" s="1616"/>
      <c r="H87" s="1638"/>
    </row>
    <row r="88" spans="1:8">
      <c r="A88" s="1672"/>
      <c r="B88" s="3091"/>
      <c r="C88" s="1690"/>
      <c r="D88" s="1690"/>
      <c r="E88" s="1690"/>
      <c r="F88" s="3092"/>
      <c r="G88" s="1616"/>
      <c r="H88" s="1638"/>
    </row>
    <row r="89" spans="1:8">
      <c r="A89" s="1672"/>
      <c r="B89" s="2999" t="s">
        <v>5407</v>
      </c>
      <c r="C89" s="1690"/>
      <c r="D89" s="1690"/>
      <c r="E89" s="1690"/>
      <c r="F89" s="3087">
        <v>-383591</v>
      </c>
      <c r="G89" s="1616"/>
      <c r="H89" s="1638"/>
    </row>
    <row r="90" spans="1:8">
      <c r="A90" s="1672"/>
      <c r="B90" s="2999"/>
      <c r="C90" s="1690"/>
      <c r="D90" s="1690"/>
      <c r="E90" s="1690"/>
      <c r="F90" s="3085"/>
      <c r="G90" s="1616"/>
      <c r="H90" s="1638"/>
    </row>
    <row r="91" spans="1:8">
      <c r="A91" s="1672"/>
      <c r="B91" s="3090" t="s">
        <v>5408</v>
      </c>
      <c r="C91" s="1690"/>
      <c r="D91" s="1690"/>
      <c r="E91" s="1690"/>
      <c r="F91" s="3085">
        <v>-383591</v>
      </c>
      <c r="G91" s="1616"/>
      <c r="H91" s="1638"/>
    </row>
    <row r="92" spans="1:8">
      <c r="A92" s="1672"/>
      <c r="B92" s="1690"/>
      <c r="C92" s="1690"/>
      <c r="D92" s="1690"/>
      <c r="E92" s="1690"/>
      <c r="F92" s="1674"/>
      <c r="G92" s="1616"/>
      <c r="H92" s="1638"/>
    </row>
    <row r="93" spans="1:8">
      <c r="A93" s="1672"/>
      <c r="B93" s="1690"/>
      <c r="C93" s="1690"/>
      <c r="D93" s="1690"/>
      <c r="E93" s="1690"/>
      <c r="F93" s="1674"/>
      <c r="G93" s="1616"/>
      <c r="H93" s="1638"/>
    </row>
    <row r="94" spans="1:8">
      <c r="A94" s="1672"/>
      <c r="B94" s="1690"/>
      <c r="C94" s="1690"/>
      <c r="D94" s="1690"/>
      <c r="E94" s="1690"/>
      <c r="F94" s="1674"/>
      <c r="G94" s="1616"/>
      <c r="H94" s="1638"/>
    </row>
    <row r="95" spans="1:8">
      <c r="A95" s="1672"/>
      <c r="B95" s="1690"/>
      <c r="C95" s="1690"/>
      <c r="D95" s="1690"/>
      <c r="E95" s="1690"/>
      <c r="F95" s="1674"/>
      <c r="G95" s="1616"/>
      <c r="H95" s="1638"/>
    </row>
    <row r="96" spans="1:8">
      <c r="A96" s="1672"/>
      <c r="B96" s="1690"/>
      <c r="C96" s="1690"/>
      <c r="D96" s="1690"/>
      <c r="E96" s="1690"/>
      <c r="F96" s="1674"/>
      <c r="G96" s="1616"/>
      <c r="H96" s="1638"/>
    </row>
    <row r="97" spans="1:8">
      <c r="A97" s="1672"/>
      <c r="B97" s="1690"/>
      <c r="C97" s="1690"/>
      <c r="D97" s="1690"/>
      <c r="E97" s="1690"/>
      <c r="F97" s="1674"/>
      <c r="G97" s="1616"/>
      <c r="H97" s="1638"/>
    </row>
    <row r="98" spans="1:8">
      <c r="A98" s="1672"/>
      <c r="B98" s="1690"/>
      <c r="C98" s="1690"/>
      <c r="D98" s="1690"/>
      <c r="E98" s="1690"/>
      <c r="F98" s="1674"/>
      <c r="G98" s="1616"/>
      <c r="H98" s="1638"/>
    </row>
    <row r="99" spans="1:8">
      <c r="A99" s="1672"/>
      <c r="B99" s="1690"/>
      <c r="C99" s="1690"/>
      <c r="D99" s="1690"/>
      <c r="E99" s="1690"/>
      <c r="F99" s="1674"/>
      <c r="G99" s="1616"/>
      <c r="H99" s="1638"/>
    </row>
    <row r="100" spans="1:8">
      <c r="A100" s="1672"/>
      <c r="B100" s="1690"/>
      <c r="C100" s="1690"/>
      <c r="D100" s="1690"/>
      <c r="E100" s="1690"/>
      <c r="F100" s="1674"/>
      <c r="G100" s="1616"/>
      <c r="H100" s="1638"/>
    </row>
    <row r="101" spans="1:8">
      <c r="A101" s="1672"/>
      <c r="B101" s="1690"/>
      <c r="C101" s="1690"/>
      <c r="D101" s="1690"/>
      <c r="E101" s="1690"/>
      <c r="F101" s="1674"/>
      <c r="G101" s="1616"/>
      <c r="H101" s="1638"/>
    </row>
    <row r="102" spans="1:8">
      <c r="A102" s="1672"/>
      <c r="B102" s="1690"/>
      <c r="C102" s="1690"/>
      <c r="D102" s="1690"/>
      <c r="E102" s="1690"/>
      <c r="F102" s="1674"/>
      <c r="G102" s="1616"/>
      <c r="H102" s="1638"/>
    </row>
    <row r="103" spans="1:8">
      <c r="A103" s="1672"/>
      <c r="B103" s="1690"/>
      <c r="C103" s="1690"/>
      <c r="D103" s="1690"/>
      <c r="E103" s="1690"/>
      <c r="F103" s="1674"/>
      <c r="G103" s="1616"/>
      <c r="H103" s="1638"/>
    </row>
    <row r="104" spans="1:8">
      <c r="A104" s="1672"/>
      <c r="B104" s="1690"/>
      <c r="C104" s="1690"/>
      <c r="D104" s="1690"/>
      <c r="E104" s="1690"/>
      <c r="F104" s="1674"/>
      <c r="G104" s="1616"/>
      <c r="H104" s="1638"/>
    </row>
    <row r="105" spans="1:8">
      <c r="A105" s="1672"/>
      <c r="B105" s="1690"/>
      <c r="C105" s="1690"/>
      <c r="D105" s="1690"/>
      <c r="E105" s="1690"/>
      <c r="F105" s="1674"/>
      <c r="G105" s="1616"/>
      <c r="H105" s="1638"/>
    </row>
    <row r="106" spans="1:8">
      <c r="A106" s="1672"/>
      <c r="B106" s="1690"/>
      <c r="C106" s="1690"/>
      <c r="D106" s="1690"/>
      <c r="E106" s="1690"/>
      <c r="F106" s="1674"/>
      <c r="G106" s="1616"/>
      <c r="H106" s="1638"/>
    </row>
    <row r="107" spans="1:8">
      <c r="A107" s="1672"/>
      <c r="B107" s="1690"/>
      <c r="C107" s="1690"/>
      <c r="D107" s="1690"/>
      <c r="E107" s="1690"/>
      <c r="F107" s="1674"/>
      <c r="G107" s="1616"/>
      <c r="H107" s="1638"/>
    </row>
    <row r="108" spans="1:8">
      <c r="A108" s="1672"/>
      <c r="B108" s="1690"/>
      <c r="C108" s="1690"/>
      <c r="D108" s="1690"/>
      <c r="E108" s="1690"/>
      <c r="F108" s="1674"/>
      <c r="G108" s="1616"/>
      <c r="H108" s="1638"/>
    </row>
    <row r="109" spans="1:8">
      <c r="A109" s="1672"/>
      <c r="B109" s="1690"/>
      <c r="C109" s="1690"/>
      <c r="D109" s="1690"/>
      <c r="E109" s="1690"/>
      <c r="F109" s="1674"/>
      <c r="G109" s="1616"/>
      <c r="H109" s="1638"/>
    </row>
    <row r="110" spans="1:8">
      <c r="A110" s="1672"/>
      <c r="B110" s="1690"/>
      <c r="C110" s="1690"/>
      <c r="D110" s="1690"/>
      <c r="E110" s="1690"/>
      <c r="F110" s="1674"/>
      <c r="G110" s="1616"/>
      <c r="H110" s="1638"/>
    </row>
    <row r="111" spans="1:8">
      <c r="A111" s="1672"/>
      <c r="B111" s="1690"/>
      <c r="C111" s="1690"/>
      <c r="D111" s="1690"/>
      <c r="E111" s="1690"/>
      <c r="F111" s="1674"/>
      <c r="G111" s="1616"/>
      <c r="H111" s="1638"/>
    </row>
    <row r="112" spans="1:8">
      <c r="A112" s="1672"/>
      <c r="B112" s="1690"/>
      <c r="C112" s="1690"/>
      <c r="D112" s="1690"/>
      <c r="E112" s="1690"/>
      <c r="F112" s="1674"/>
      <c r="G112" s="1616"/>
      <c r="H112" s="1638"/>
    </row>
    <row r="113" spans="1:8">
      <c r="A113" s="1672"/>
      <c r="B113" s="1690"/>
      <c r="C113" s="1690"/>
      <c r="D113" s="1690"/>
      <c r="E113" s="1690"/>
      <c r="F113" s="1674"/>
      <c r="G113" s="1616"/>
      <c r="H113" s="1638"/>
    </row>
    <row r="114" spans="1:8">
      <c r="A114" s="1672"/>
      <c r="B114" s="1690"/>
      <c r="C114" s="1690"/>
      <c r="D114" s="1690"/>
      <c r="E114" s="1690"/>
      <c r="F114" s="1674"/>
      <c r="G114" s="1616"/>
      <c r="H114" s="1638"/>
    </row>
    <row r="115" spans="1:8">
      <c r="A115" s="1672"/>
      <c r="B115" s="1690"/>
      <c r="C115" s="1690"/>
      <c r="D115" s="1690"/>
      <c r="E115" s="1690"/>
      <c r="F115" s="1674"/>
      <c r="G115" s="1616"/>
      <c r="H115" s="1638"/>
    </row>
    <row r="116" spans="1:8">
      <c r="A116" s="1672"/>
      <c r="B116" s="1674"/>
      <c r="C116" s="1690"/>
      <c r="D116" s="1690"/>
      <c r="E116" s="1690"/>
      <c r="F116" s="1674"/>
      <c r="G116" s="1616"/>
      <c r="H116" s="1638"/>
    </row>
    <row r="117" spans="1:8">
      <c r="A117" s="1672"/>
      <c r="B117" s="1690"/>
      <c r="C117" s="1690"/>
      <c r="D117" s="1690"/>
      <c r="E117" s="1690"/>
      <c r="F117" s="1674"/>
      <c r="G117" s="1616"/>
      <c r="H117" s="1638"/>
    </row>
    <row r="118" spans="1:8">
      <c r="A118" s="1672"/>
      <c r="B118" s="1674"/>
      <c r="C118" s="1690"/>
      <c r="D118" s="1690"/>
      <c r="E118" s="1690"/>
      <c r="F118" s="1674"/>
      <c r="G118" s="1616"/>
      <c r="H118" s="1638"/>
    </row>
    <row r="119" spans="1:8">
      <c r="A119" s="1672"/>
      <c r="B119" s="1674"/>
      <c r="C119" s="1690"/>
      <c r="D119" s="1690"/>
      <c r="E119" s="1690"/>
      <c r="F119" s="1674"/>
      <c r="G119" s="1616"/>
      <c r="H119" s="1638"/>
    </row>
    <row r="120" spans="1:8">
      <c r="A120" s="1672"/>
      <c r="B120" s="1674"/>
      <c r="C120" s="1690"/>
      <c r="D120" s="1690"/>
      <c r="E120" s="1690"/>
      <c r="F120" s="1674"/>
      <c r="G120" s="1616"/>
      <c r="H120" s="1638"/>
    </row>
    <row r="121" spans="1:8">
      <c r="A121" s="1672"/>
      <c r="B121" s="1674"/>
      <c r="C121" s="1690"/>
      <c r="D121" s="1690"/>
      <c r="E121" s="1690"/>
      <c r="F121" s="1674"/>
      <c r="G121" s="1616"/>
      <c r="H121" s="1638"/>
    </row>
    <row r="122" spans="1:8">
      <c r="A122" s="1672"/>
      <c r="B122" s="1674"/>
      <c r="C122" s="1690"/>
      <c r="D122" s="1690"/>
      <c r="E122" s="1690"/>
      <c r="F122" s="1674"/>
      <c r="G122" s="1616"/>
      <c r="H122" s="1638"/>
    </row>
    <row r="123" spans="1:8">
      <c r="A123" s="1672"/>
      <c r="B123" s="1674"/>
      <c r="C123" s="1690"/>
      <c r="D123" s="1690"/>
      <c r="E123" s="1690"/>
      <c r="F123" s="1674"/>
      <c r="G123" s="1616"/>
      <c r="H123" s="1638"/>
    </row>
    <row r="124" spans="1:8">
      <c r="A124" s="1672"/>
      <c r="B124" s="1674"/>
      <c r="C124" s="1690"/>
      <c r="D124" s="1690"/>
      <c r="E124" s="1690"/>
      <c r="F124" s="1674"/>
      <c r="G124" s="1616"/>
      <c r="H124" s="1638"/>
    </row>
    <row r="125" spans="1:8">
      <c r="A125" s="1672"/>
      <c r="B125" s="1674"/>
      <c r="C125" s="1690"/>
      <c r="D125" s="1690"/>
      <c r="E125" s="1690"/>
      <c r="F125" s="1674"/>
      <c r="G125" s="1616"/>
      <c r="H125" s="1638"/>
    </row>
    <row r="126" spans="1:8">
      <c r="A126" s="1672"/>
      <c r="B126" s="1674"/>
      <c r="C126" s="1690"/>
      <c r="D126" s="1690"/>
      <c r="E126" s="1690"/>
      <c r="F126" s="1674"/>
      <c r="G126" s="1616"/>
      <c r="H126" s="1638"/>
    </row>
    <row r="127" spans="1:8">
      <c r="A127" s="1672"/>
      <c r="B127" s="1674"/>
      <c r="C127" s="1690"/>
      <c r="D127" s="1690"/>
      <c r="E127" s="1690"/>
      <c r="F127" s="1674"/>
      <c r="G127" s="1616"/>
      <c r="H127" s="1638"/>
    </row>
    <row r="128" spans="1:8" ht="15.75" thickBot="1">
      <c r="A128" s="1749"/>
      <c r="B128" s="1750"/>
      <c r="C128" s="1751"/>
      <c r="D128" s="1751"/>
      <c r="E128" s="1751"/>
      <c r="F128" s="1750"/>
      <c r="G128" s="1642"/>
      <c r="H128" s="1643"/>
    </row>
    <row r="129" spans="1:8">
      <c r="A129" s="2448" t="s">
        <v>4403</v>
      </c>
      <c r="B129" s="2483"/>
      <c r="C129" s="1538"/>
      <c r="D129" s="1538"/>
      <c r="E129" s="1674"/>
      <c r="F129" s="1674"/>
      <c r="G129" s="1616"/>
      <c r="H129" s="1775" t="s">
        <v>1817</v>
      </c>
    </row>
    <row r="130" spans="1:8">
      <c r="A130" s="1690" t="s">
        <v>1818</v>
      </c>
      <c r="B130" s="1690"/>
      <c r="C130" s="1690"/>
      <c r="D130" s="1690"/>
      <c r="E130" s="1690"/>
      <c r="F130" s="1690"/>
      <c r="G130" s="1614"/>
      <c r="H130" s="1614"/>
    </row>
    <row r="131" spans="1:8">
      <c r="A131" s="1538"/>
      <c r="B131" s="1538"/>
      <c r="C131" s="1538"/>
      <c r="D131" s="1538"/>
      <c r="E131" s="1538"/>
      <c r="F131" s="1538"/>
      <c r="G131" s="1538"/>
      <c r="H131" s="1538"/>
    </row>
    <row r="132" spans="1:8">
      <c r="A132" s="1560"/>
      <c r="B132" s="1560"/>
      <c r="C132" s="1560"/>
      <c r="D132" s="1560"/>
      <c r="E132" s="1560"/>
      <c r="F132" s="1560"/>
      <c r="G132" s="1560"/>
      <c r="H132" s="1560"/>
    </row>
    <row r="133" spans="1:8">
      <c r="A133" s="1560"/>
      <c r="B133" s="1560"/>
      <c r="C133" s="1560"/>
      <c r="D133" s="1560"/>
      <c r="E133" s="1560"/>
      <c r="F133" s="1560"/>
      <c r="G133" s="1560"/>
      <c r="H133" s="1560"/>
    </row>
    <row r="134" spans="1:8">
      <c r="A134" s="1560"/>
      <c r="B134" s="1560"/>
      <c r="C134" s="1560"/>
      <c r="D134" s="1560"/>
      <c r="E134" s="1560"/>
      <c r="F134" s="1560"/>
      <c r="G134" s="1560"/>
      <c r="H134" s="1560"/>
    </row>
    <row r="135" spans="1:8">
      <c r="A135" s="1560"/>
      <c r="B135" s="1560"/>
      <c r="C135" s="1560"/>
      <c r="D135" s="1560"/>
      <c r="E135" s="1560"/>
      <c r="F135" s="1560"/>
      <c r="G135" s="1560"/>
      <c r="H135" s="1560"/>
    </row>
    <row r="136" spans="1:8">
      <c r="A136" s="1560"/>
      <c r="B136" s="1560"/>
      <c r="C136" s="1560"/>
      <c r="D136" s="1560"/>
      <c r="E136" s="1560"/>
      <c r="F136" s="1560"/>
      <c r="G136" s="1560"/>
      <c r="H136" s="1560"/>
    </row>
    <row r="137" spans="1:8">
      <c r="A137" s="1560"/>
      <c r="B137" s="1560"/>
      <c r="C137" s="1560"/>
      <c r="D137" s="1560"/>
      <c r="E137" s="1560"/>
      <c r="F137" s="1560"/>
      <c r="G137" s="1560"/>
      <c r="H137" s="1560"/>
    </row>
    <row r="138" spans="1:8">
      <c r="A138" s="1560"/>
      <c r="B138" s="1560"/>
      <c r="C138" s="1560"/>
      <c r="D138" s="1560"/>
      <c r="E138" s="1560"/>
      <c r="F138" s="1560"/>
      <c r="G138" s="1560"/>
      <c r="H138" s="1560"/>
    </row>
    <row r="139" spans="1:8">
      <c r="A139" s="1674"/>
      <c r="B139" s="1674"/>
      <c r="C139" s="1674"/>
      <c r="D139" s="1674"/>
      <c r="E139" s="1674"/>
      <c r="F139" s="1674"/>
      <c r="G139" s="1616"/>
      <c r="H139" s="1616"/>
    </row>
    <row r="140" spans="1:8">
      <c r="A140" s="1674"/>
      <c r="B140" s="1674"/>
      <c r="C140" s="1674"/>
      <c r="D140" s="1674"/>
      <c r="E140" s="1674"/>
      <c r="F140" s="1674"/>
      <c r="G140" s="1616"/>
      <c r="H140" s="1616"/>
    </row>
    <row r="141" spans="1:8">
      <c r="A141" s="1674"/>
      <c r="B141" s="1674"/>
      <c r="C141" s="1674"/>
      <c r="D141" s="1674"/>
      <c r="E141" s="1674"/>
      <c r="F141" s="1674"/>
      <c r="G141" s="1616"/>
      <c r="H141" s="1616"/>
    </row>
    <row r="142" spans="1:8">
      <c r="A142" s="1674"/>
      <c r="B142" s="1674"/>
      <c r="C142" s="1674"/>
      <c r="D142" s="1674"/>
      <c r="E142" s="1674"/>
      <c r="F142" s="1674"/>
      <c r="G142" s="1616"/>
      <c r="H142" s="1616"/>
    </row>
    <row r="143" spans="1:8">
      <c r="A143" s="1674"/>
      <c r="B143" s="1674"/>
      <c r="C143" s="1674"/>
      <c r="D143" s="1674"/>
      <c r="E143" s="1674"/>
      <c r="F143" s="1674"/>
      <c r="G143" s="1616"/>
      <c r="H143" s="1616"/>
    </row>
    <row r="144" spans="1:8">
      <c r="A144" s="1674"/>
      <c r="B144" s="1560"/>
      <c r="C144" s="1674"/>
      <c r="D144" s="1674"/>
      <c r="E144" s="1674"/>
      <c r="F144" s="1674"/>
      <c r="G144" s="1616"/>
      <c r="H144" s="1616"/>
    </row>
    <row r="145" spans="1:8">
      <c r="A145" s="1674"/>
      <c r="B145" s="1560"/>
      <c r="C145" s="1674"/>
      <c r="D145" s="1674"/>
      <c r="E145" s="1674"/>
      <c r="F145" s="1674"/>
      <c r="G145" s="1616"/>
      <c r="H145" s="1616"/>
    </row>
    <row r="146" spans="1:8">
      <c r="A146" s="1674"/>
      <c r="B146" s="1560"/>
      <c r="C146" s="1674"/>
      <c r="D146" s="1674"/>
      <c r="E146" s="1674"/>
      <c r="F146" s="1674"/>
      <c r="G146" s="1616"/>
      <c r="H146" s="1616"/>
    </row>
    <row r="147" spans="1:8">
      <c r="A147" s="1674"/>
      <c r="B147" s="1560"/>
      <c r="C147" s="1674"/>
      <c r="D147" s="1674"/>
      <c r="E147" s="1674"/>
      <c r="F147" s="1674"/>
      <c r="G147" s="1616"/>
      <c r="H147" s="1616"/>
    </row>
    <row r="148" spans="1:8">
      <c r="A148" s="1674"/>
      <c r="B148" s="1560"/>
      <c r="C148" s="1674"/>
      <c r="D148" s="1674"/>
      <c r="E148" s="1674"/>
      <c r="F148" s="1674"/>
      <c r="G148" s="1616"/>
      <c r="H148" s="1616"/>
    </row>
    <row r="149" spans="1:8">
      <c r="A149" s="1674"/>
      <c r="B149" s="1560"/>
      <c r="C149" s="1674"/>
      <c r="D149" s="1674"/>
      <c r="E149" s="1674"/>
      <c r="F149" s="1674"/>
      <c r="G149" s="1616"/>
      <c r="H149" s="1616"/>
    </row>
    <row r="150" spans="1:8">
      <c r="A150" s="1674"/>
      <c r="B150" s="1560"/>
      <c r="C150" s="1674"/>
      <c r="D150" s="1674"/>
      <c r="E150" s="1674"/>
      <c r="F150" s="1674"/>
      <c r="G150" s="1616"/>
      <c r="H150" s="1616"/>
    </row>
    <row r="151" spans="1:8">
      <c r="A151" s="1674"/>
      <c r="B151" s="1560"/>
      <c r="C151" s="1674"/>
      <c r="D151" s="1674"/>
      <c r="E151" s="1674"/>
      <c r="F151" s="1674"/>
      <c r="G151" s="1616"/>
      <c r="H151" s="1616"/>
    </row>
    <row r="152" spans="1:8">
      <c r="A152" s="1674"/>
      <c r="B152" s="1560"/>
      <c r="C152" s="1674"/>
      <c r="D152" s="1674"/>
      <c r="E152" s="1674"/>
      <c r="F152" s="1674"/>
      <c r="G152" s="1616"/>
      <c r="H152" s="1616"/>
    </row>
    <row r="153" spans="1:8">
      <c r="A153" s="1674"/>
      <c r="B153" s="1560"/>
      <c r="C153" s="1674"/>
      <c r="D153" s="1674"/>
      <c r="E153" s="1674"/>
      <c r="F153" s="1674"/>
      <c r="G153" s="1674"/>
      <c r="H153" s="1674"/>
    </row>
    <row r="154" spans="1:8">
      <c r="A154" s="1674"/>
      <c r="B154" s="1674"/>
      <c r="C154" s="1674"/>
      <c r="D154" s="1674"/>
      <c r="E154" s="1674"/>
      <c r="F154" s="1674"/>
      <c r="G154" s="1674"/>
      <c r="H154" s="1674"/>
    </row>
    <row r="155" spans="1:8">
      <c r="A155" s="1674"/>
      <c r="B155" s="1674"/>
      <c r="C155" s="1674"/>
      <c r="D155" s="1674"/>
      <c r="E155" s="1674"/>
      <c r="F155" s="1674"/>
      <c r="G155" s="1674"/>
      <c r="H155" s="1674"/>
    </row>
    <row r="156" spans="1:8">
      <c r="A156" s="1674"/>
      <c r="B156" s="1674"/>
      <c r="C156" s="1674"/>
      <c r="D156" s="1674"/>
      <c r="E156" s="1674"/>
      <c r="F156" s="1674"/>
      <c r="G156" s="1674"/>
      <c r="H156" s="1674"/>
    </row>
    <row r="157" spans="1:8">
      <c r="A157" s="1674"/>
      <c r="B157" s="1674"/>
      <c r="C157" s="1674"/>
      <c r="D157" s="1674"/>
      <c r="E157" s="1674"/>
      <c r="F157" s="1674"/>
      <c r="G157" s="1674"/>
      <c r="H157" s="1674"/>
    </row>
    <row r="235" spans="1:4">
      <c r="A235" s="1538"/>
      <c r="B235" s="1776"/>
      <c r="C235" s="1538"/>
      <c r="D235" s="1776"/>
    </row>
  </sheetData>
  <customSheetViews>
    <customSheetView guid="{8BA73436-2F9B-4210-BD10-5C9B0EE18A6F}"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
      <headerFooter alignWithMargins="0"/>
    </customSheetView>
    <customSheetView guid="{7923C648-7509-4E75-B568-BE9D1A032E56}" scale="90" colorId="22" showPageBreaks="1" printArea="1">
      <selection activeCell="C27" sqref="C27"/>
      <rowBreaks count="1" manualBreakCount="1">
        <brk id="65" max="16383" man="1"/>
      </rowBreaks>
      <pageMargins left="0.5" right="0.5" top="0.5" bottom="0.5" header="0.5" footer="0.5"/>
      <printOptions horizontalCentered="1" verticalCentered="1"/>
      <pageSetup scale="70" orientation="portrait" horizontalDpi="300" verticalDpi="300" r:id="rId2"/>
      <headerFooter alignWithMargins="0"/>
    </customSheetView>
    <customSheetView guid="{393B765C-BB60-4CEF-9B1B-1517D80E77BC}" scale="90" colorId="22" showPageBreaks="1" printArea="1">
      <selection activeCell="C27" sqref="C27"/>
      <rowBreaks count="1" manualBreakCount="1">
        <brk id="65" max="16383" man="1"/>
      </rowBreaks>
      <pageMargins left="0.5" right="0.5" top="0.5" bottom="0.5" header="0.5" footer="0.5"/>
      <printOptions horizontalCentered="1" verticalCentered="1"/>
      <pageSetup scale="70" orientation="portrait" horizontalDpi="300" verticalDpi="300" r:id="rId3"/>
      <headerFooter alignWithMargins="0"/>
    </customSheetView>
    <customSheetView guid="{63051384-6030-4837-BDE8-8D47319E9310}"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4"/>
      <headerFooter alignWithMargins="0"/>
    </customSheetView>
    <customSheetView guid="{4E7170B9-0E13-4551-BA0F-F43020F5D14F}"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5"/>
      <headerFooter alignWithMargins="0"/>
    </customSheetView>
    <customSheetView guid="{438078D9-73AC-4065-AD12-33C545097290}" scale="90" colorId="22"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6"/>
      <headerFooter alignWithMargins="0"/>
    </customSheetView>
    <customSheetView guid="{5CF51FF9-A1DC-465C-8702-577480B671DB}" scale="90" colorId="22"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7"/>
      <headerFooter alignWithMargins="0"/>
    </customSheetView>
    <customSheetView guid="{B94A4E40-0E04-4C7F-92F0-F173BDD19C5E}" scale="90" colorId="22"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8"/>
      <headerFooter alignWithMargins="0"/>
    </customSheetView>
    <customSheetView guid="{8C259C24-A4E4-4974-8C90-A0F5B4CE3394}"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9"/>
      <headerFooter alignWithMargins="0"/>
    </customSheetView>
    <customSheetView guid="{FA103E5D-8B2E-472D-A37D-606A91A24206}" scale="90" colorId="22"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0"/>
      <headerFooter alignWithMargins="0"/>
    </customSheetView>
    <customSheetView guid="{FD677025-12D2-4A8C-898E-C8C7B61A1761}"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1"/>
      <headerFooter alignWithMargins="0"/>
    </customSheetView>
    <customSheetView guid="{8A94D2EC-B2C5-4234-9443-0DC03802E12D}"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2"/>
      <headerFooter alignWithMargins="0"/>
    </customSheetView>
    <customSheetView guid="{C7AF6775-1D27-4B5E-A593-2A35D0B4D89B}" scale="90" colorId="22"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3"/>
      <headerFooter alignWithMargins="0"/>
    </customSheetView>
    <customSheetView guid="{96E61F17-B7D0-43DF-A042-AB82DEADF71D}"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4"/>
      <headerFooter alignWithMargins="0"/>
    </customSheetView>
    <customSheetView guid="{0F6F7749-E5E2-402C-A332-F358E9F52431}"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5"/>
      <headerFooter alignWithMargins="0"/>
    </customSheetView>
    <customSheetView guid="{665C0630-746D-4A38-99D5-558A3A80C435}"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6"/>
      <headerFooter alignWithMargins="0"/>
    </customSheetView>
    <customSheetView guid="{7BB49942-3332-4916-8C9A-7E0718D9BD15}"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7"/>
      <headerFooter alignWithMargins="0"/>
    </customSheetView>
    <customSheetView guid="{84131046-9492-4BD4-95BF-1101D54B6750}"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8"/>
      <headerFooter alignWithMargins="0"/>
    </customSheetView>
    <customSheetView guid="{CDDD69AD-D96A-45A7-95A3-6DE883419332}"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19"/>
      <headerFooter alignWithMargins="0"/>
    </customSheetView>
    <customSheetView guid="{4AA2BC72-2A29-463C-9964-91A7BC9A705D}" scale="90" colorId="22" showPageBreaks="1" printArea="1" topLeftCell="A48">
      <selection activeCell="G67" sqref="G67"/>
      <rowBreaks count="1" manualBreakCount="1">
        <brk id="65" max="16383" man="1"/>
      </rowBreaks>
      <pageMargins left="0.5" right="0.5" top="0.5" bottom="0.5" header="0.5" footer="0.5"/>
      <printOptions horizontalCentered="1" verticalCentered="1"/>
      <pageSetup scale="70" orientation="portrait" horizontalDpi="300" verticalDpi="300" r:id="rId20"/>
      <headerFooter alignWithMargins="0"/>
    </customSheetView>
  </customSheetViews>
  <mergeCells count="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21"/>
  <headerFooter alignWithMargins="0"/>
  <rowBreaks count="1" manualBreakCount="1">
    <brk id="6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4"/>
  <sheetViews>
    <sheetView topLeftCell="J16" zoomScaleNormal="100" workbookViewId="0">
      <selection activeCell="K31" sqref="K31"/>
    </sheetView>
  </sheetViews>
  <sheetFormatPr defaultColWidth="8.88671875" defaultRowHeight="15"/>
  <cols>
    <col min="1" max="1" width="4.6640625" style="1560" customWidth="1"/>
    <col min="2" max="2" width="48.33203125" style="1560" customWidth="1"/>
    <col min="3" max="3" width="21" style="1560" customWidth="1"/>
    <col min="4" max="4" width="17.5546875" style="1560" customWidth="1"/>
    <col min="5" max="5" width="17.109375" style="1560" customWidth="1"/>
    <col min="6" max="6" width="15.44140625" style="1560" customWidth="1"/>
    <col min="7" max="7" width="30.109375" style="1560" customWidth="1"/>
    <col min="8" max="8" width="19.109375" style="1560" bestFit="1" customWidth="1"/>
    <col min="9" max="9" width="14.109375" style="1560" customWidth="1"/>
    <col min="10" max="10" width="23.109375" style="1560" customWidth="1"/>
    <col min="11" max="11" width="27.88671875" style="1560" customWidth="1"/>
    <col min="12" max="12" width="4.6640625" style="1515" customWidth="1"/>
    <col min="13" max="16384" width="8.88671875" style="1560"/>
  </cols>
  <sheetData>
    <row r="1" spans="1:12" ht="15.75" thickBot="1">
      <c r="A1" s="1777"/>
      <c r="B1" s="1777"/>
      <c r="C1" s="1777"/>
      <c r="D1" s="1777"/>
      <c r="E1" s="1777"/>
      <c r="F1" s="1777"/>
      <c r="G1" s="1777"/>
      <c r="H1" s="1777"/>
      <c r="I1" s="1777"/>
      <c r="J1" s="1777"/>
      <c r="K1" s="1777"/>
      <c r="L1" s="1778"/>
    </row>
    <row r="2" spans="1:12" ht="15.75" thickTop="1">
      <c r="A2" s="1779" t="s">
        <v>3289</v>
      </c>
      <c r="B2" s="1780"/>
      <c r="C2" s="1781" t="s">
        <v>3290</v>
      </c>
      <c r="D2" s="1782" t="s">
        <v>1802</v>
      </c>
      <c r="E2" s="1783" t="s">
        <v>1803</v>
      </c>
      <c r="F2" s="1784"/>
      <c r="G2" s="1779" t="s">
        <v>3289</v>
      </c>
      <c r="H2" s="1785" t="s">
        <v>3290</v>
      </c>
      <c r="I2" s="1785" t="s">
        <v>1802</v>
      </c>
      <c r="J2" s="1783" t="s">
        <v>1803</v>
      </c>
      <c r="K2" s="1781"/>
      <c r="L2" s="1784"/>
    </row>
    <row r="3" spans="1:12">
      <c r="A3" s="1517" t="str">
        <f>'Data Sheet'!$C$25</f>
        <v>CENTRAL HUDSON GAS &amp; ELECTRIC CORPORATION</v>
      </c>
      <c r="B3" s="1517"/>
      <c r="C3" s="1787" t="s">
        <v>5358</v>
      </c>
      <c r="D3" s="1546" t="s">
        <v>3308</v>
      </c>
      <c r="E3" s="1788"/>
      <c r="F3" s="1789"/>
      <c r="G3" s="1517" t="str">
        <f>'Data Sheet'!$C$25</f>
        <v>CENTRAL HUDSON GAS &amp; ELECTRIC CORPORATION</v>
      </c>
      <c r="H3" s="1787" t="s">
        <v>5358</v>
      </c>
      <c r="I3" s="1790" t="s">
        <v>3308</v>
      </c>
      <c r="J3" s="1788"/>
      <c r="K3" s="1787"/>
      <c r="L3" s="1789"/>
    </row>
    <row r="4" spans="1:12">
      <c r="A4" s="1791" t="s">
        <v>3291</v>
      </c>
      <c r="B4" s="1517"/>
      <c r="C4" s="1787" t="s">
        <v>3292</v>
      </c>
      <c r="D4" s="1621" t="str">
        <f>'Data Sheet'!$C$40</f>
        <v>4/18/2018</v>
      </c>
      <c r="E4" s="3074" t="str">
        <f>'Data Sheet'!$C$38</f>
        <v>12/31/2017</v>
      </c>
      <c r="F4" s="1793"/>
      <c r="G4" s="1791" t="s">
        <v>3291</v>
      </c>
      <c r="H4" s="1792" t="s">
        <v>3292</v>
      </c>
      <c r="I4" s="1621" t="s">
        <v>1789</v>
      </c>
      <c r="J4" s="3074" t="str">
        <f>'Data Sheet'!$C$38</f>
        <v>12/31/2017</v>
      </c>
      <c r="K4" s="1683"/>
      <c r="L4" s="1793"/>
    </row>
    <row r="5" spans="1:12">
      <c r="A5" s="1794" t="s">
        <v>3896</v>
      </c>
      <c r="B5" s="1795"/>
      <c r="C5" s="1795"/>
      <c r="D5" s="1795"/>
      <c r="E5" s="1796"/>
      <c r="F5" s="2425"/>
      <c r="G5" s="1794" t="s">
        <v>3896</v>
      </c>
      <c r="H5" s="1795"/>
      <c r="I5" s="1795"/>
      <c r="J5" s="1795"/>
      <c r="K5" s="1795"/>
      <c r="L5" s="1797"/>
    </row>
    <row r="6" spans="1:12">
      <c r="A6" s="1786" t="s">
        <v>3897</v>
      </c>
      <c r="B6" s="1787"/>
      <c r="C6" s="1787"/>
      <c r="D6" s="1787"/>
      <c r="E6" s="1554"/>
      <c r="F6" s="1789"/>
      <c r="G6" s="1786" t="s">
        <v>3897</v>
      </c>
      <c r="H6" s="1787"/>
      <c r="I6" s="1787"/>
      <c r="J6" s="1787"/>
      <c r="K6" s="1787"/>
      <c r="L6" s="1789"/>
    </row>
    <row r="7" spans="1:12">
      <c r="A7" s="1798" t="s">
        <v>3898</v>
      </c>
      <c r="B7" s="1799"/>
      <c r="C7" s="1799"/>
      <c r="D7" s="1799"/>
      <c r="E7" s="1799"/>
      <c r="F7" s="1800"/>
      <c r="G7" s="1798" t="s">
        <v>3898</v>
      </c>
      <c r="H7" s="1799"/>
      <c r="I7" s="1799"/>
      <c r="J7" s="1799"/>
      <c r="K7" s="1799"/>
      <c r="L7" s="1789"/>
    </row>
    <row r="8" spans="1:12">
      <c r="A8" s="1798" t="s">
        <v>3899</v>
      </c>
      <c r="B8" s="1799"/>
      <c r="C8" s="1799"/>
      <c r="D8" s="1799"/>
      <c r="E8" s="1799"/>
      <c r="F8" s="1800"/>
      <c r="G8" s="1798" t="s">
        <v>3899</v>
      </c>
      <c r="H8" s="1799"/>
      <c r="I8" s="1799"/>
      <c r="J8" s="1799"/>
      <c r="K8" s="1799"/>
      <c r="L8" s="1789"/>
    </row>
    <row r="9" spans="1:12">
      <c r="A9" s="1798" t="s">
        <v>3900</v>
      </c>
      <c r="B9" s="1799"/>
      <c r="C9" s="1799"/>
      <c r="D9" s="1799"/>
      <c r="E9" s="1799"/>
      <c r="F9" s="1800"/>
      <c r="G9" s="1798" t="s">
        <v>3900</v>
      </c>
      <c r="H9" s="1799"/>
      <c r="I9" s="1799"/>
      <c r="J9" s="1799"/>
      <c r="K9" s="1799"/>
      <c r="L9" s="1789"/>
    </row>
    <row r="10" spans="1:12">
      <c r="A10" s="1798"/>
      <c r="B10" s="1799"/>
      <c r="C10" s="1799"/>
      <c r="D10" s="1799"/>
      <c r="E10" s="1799"/>
      <c r="F10" s="1800"/>
      <c r="G10" s="1798"/>
      <c r="H10" s="1799"/>
      <c r="I10" s="1799"/>
      <c r="J10" s="1799"/>
      <c r="K10" s="1799"/>
      <c r="L10" s="1789"/>
    </row>
    <row r="11" spans="1:12">
      <c r="A11" s="1798"/>
      <c r="B11" s="1799"/>
      <c r="C11" s="1799"/>
      <c r="D11" s="1799"/>
      <c r="E11" s="1799"/>
      <c r="F11" s="1800"/>
      <c r="G11" s="1798"/>
      <c r="H11" s="1799"/>
      <c r="I11" s="1799"/>
      <c r="J11" s="1799"/>
      <c r="K11" s="1799"/>
      <c r="L11" s="1789"/>
    </row>
    <row r="12" spans="1:12">
      <c r="A12" s="1786"/>
      <c r="B12" s="1787"/>
      <c r="C12" s="1801"/>
      <c r="D12" s="1801"/>
      <c r="E12" s="1801"/>
      <c r="F12" s="1802"/>
      <c r="G12" s="1786"/>
      <c r="H12" s="1683"/>
      <c r="I12" s="1683"/>
      <c r="J12" s="1787"/>
      <c r="K12" s="1683"/>
      <c r="L12" s="1802"/>
    </row>
    <row r="13" spans="1:12">
      <c r="A13" s="1803"/>
      <c r="B13" s="1804"/>
      <c r="C13" s="1805"/>
      <c r="D13" s="1805"/>
      <c r="E13" s="1805"/>
      <c r="F13" s="1806"/>
      <c r="G13" s="2495" t="s">
        <v>3901</v>
      </c>
      <c r="H13" s="1808" t="s">
        <v>3901</v>
      </c>
      <c r="I13" s="1809" t="s">
        <v>3902</v>
      </c>
      <c r="J13" s="1810" t="s">
        <v>4574</v>
      </c>
      <c r="K13" s="1808" t="s">
        <v>2331</v>
      </c>
      <c r="L13" s="1811"/>
    </row>
    <row r="14" spans="1:12">
      <c r="A14" s="1812" t="s">
        <v>1729</v>
      </c>
      <c r="B14" s="1813" t="s">
        <v>1783</v>
      </c>
      <c r="C14" s="1814" t="s">
        <v>3903</v>
      </c>
      <c r="D14" s="1814" t="s">
        <v>3904</v>
      </c>
      <c r="E14" s="1814" t="s">
        <v>3905</v>
      </c>
      <c r="F14" s="1815" t="s">
        <v>2330</v>
      </c>
      <c r="G14" s="1807" t="s">
        <v>3906</v>
      </c>
      <c r="H14" s="1808" t="s">
        <v>3906</v>
      </c>
      <c r="I14" s="1809" t="s">
        <v>3907</v>
      </c>
      <c r="J14" s="1816" t="s">
        <v>3908</v>
      </c>
      <c r="K14" s="1808" t="s">
        <v>3909</v>
      </c>
      <c r="L14" s="1815" t="s">
        <v>1729</v>
      </c>
    </row>
    <row r="15" spans="1:12">
      <c r="A15" s="1807" t="s">
        <v>1732</v>
      </c>
      <c r="B15" s="1813"/>
      <c r="C15" s="1814" t="s">
        <v>3910</v>
      </c>
      <c r="D15" s="1814" t="s">
        <v>3911</v>
      </c>
      <c r="E15" s="1814" t="s">
        <v>3906</v>
      </c>
      <c r="F15" s="1815" t="s">
        <v>307</v>
      </c>
      <c r="G15" s="1807" t="s">
        <v>3912</v>
      </c>
      <c r="H15" s="1808" t="s">
        <v>3913</v>
      </c>
      <c r="I15" s="1809" t="s">
        <v>3914</v>
      </c>
      <c r="J15" s="1816" t="s">
        <v>4573</v>
      </c>
      <c r="K15" s="1808" t="s">
        <v>3915</v>
      </c>
      <c r="L15" s="1815" t="s">
        <v>1732</v>
      </c>
    </row>
    <row r="16" spans="1:12">
      <c r="A16" s="1812"/>
      <c r="B16" s="1813"/>
      <c r="C16" s="1814" t="s">
        <v>3916</v>
      </c>
      <c r="D16" s="1814" t="s">
        <v>3917</v>
      </c>
      <c r="E16" s="1814"/>
      <c r="F16" s="1815"/>
      <c r="G16" s="1817"/>
      <c r="H16" s="1808"/>
      <c r="I16" s="1809" t="s">
        <v>3918</v>
      </c>
      <c r="J16" s="1816"/>
      <c r="K16" s="1808"/>
      <c r="L16" s="1818"/>
    </row>
    <row r="17" spans="1:12">
      <c r="A17" s="1819"/>
      <c r="B17" s="1820" t="s">
        <v>3020</v>
      </c>
      <c r="C17" s="1821" t="s">
        <v>3021</v>
      </c>
      <c r="D17" s="1821" t="s">
        <v>3022</v>
      </c>
      <c r="E17" s="1821" t="s">
        <v>3023</v>
      </c>
      <c r="F17" s="1822" t="s">
        <v>2346</v>
      </c>
      <c r="G17" s="1812" t="s">
        <v>2347</v>
      </c>
      <c r="H17" s="1809" t="s">
        <v>2348</v>
      </c>
      <c r="I17" s="1823" t="s">
        <v>2349</v>
      </c>
      <c r="J17" s="1824" t="s">
        <v>2350</v>
      </c>
      <c r="K17" s="1535" t="s">
        <v>2351</v>
      </c>
      <c r="L17" s="1825"/>
    </row>
    <row r="18" spans="1:12">
      <c r="A18" s="1826">
        <v>1</v>
      </c>
      <c r="B18" s="1827"/>
      <c r="C18" s="1828"/>
      <c r="D18" s="1829"/>
      <c r="E18" s="1829"/>
      <c r="F18" s="1830"/>
      <c r="G18" s="1831"/>
      <c r="H18" s="1832"/>
      <c r="I18" s="1833"/>
      <c r="J18" s="2525"/>
      <c r="K18" s="1834">
        <f>SUM(C18:J18)</f>
        <v>0</v>
      </c>
      <c r="L18" s="1835">
        <v>1</v>
      </c>
    </row>
    <row r="19" spans="1:12">
      <c r="A19" s="1826">
        <v>2</v>
      </c>
      <c r="B19" s="1827"/>
      <c r="C19" s="1828"/>
      <c r="D19" s="1836"/>
      <c r="E19" s="1836"/>
      <c r="F19" s="1837"/>
      <c r="G19" s="1838"/>
      <c r="H19" s="1839"/>
      <c r="I19" s="1839"/>
      <c r="J19" s="1840"/>
      <c r="K19" s="1841">
        <f t="shared" ref="K19:K56" si="0">SUM(C19:J19)</f>
        <v>0</v>
      </c>
      <c r="L19" s="1842">
        <v>2</v>
      </c>
    </row>
    <row r="20" spans="1:12">
      <c r="A20" s="1826">
        <v>3</v>
      </c>
      <c r="B20" s="1827"/>
      <c r="C20" s="1828"/>
      <c r="D20" s="1836"/>
      <c r="E20" s="1843"/>
      <c r="F20" s="1844"/>
      <c r="G20" s="1845"/>
      <c r="H20" s="1846"/>
      <c r="I20" s="1846"/>
      <c r="J20" s="1847"/>
      <c r="K20" s="1841">
        <f t="shared" si="0"/>
        <v>0</v>
      </c>
      <c r="L20" s="1842">
        <v>3</v>
      </c>
    </row>
    <row r="21" spans="1:12">
      <c r="A21" s="1826">
        <v>4</v>
      </c>
      <c r="B21" s="1827"/>
      <c r="C21" s="1828"/>
      <c r="D21" s="1843"/>
      <c r="E21" s="1843"/>
      <c r="F21" s="1844"/>
      <c r="G21" s="1845"/>
      <c r="H21" s="1846"/>
      <c r="I21" s="1846"/>
      <c r="J21" s="1847"/>
      <c r="K21" s="1841">
        <f t="shared" si="0"/>
        <v>0</v>
      </c>
      <c r="L21" s="1842">
        <v>4</v>
      </c>
    </row>
    <row r="22" spans="1:12">
      <c r="A22" s="1826">
        <v>5</v>
      </c>
      <c r="B22" s="1827"/>
      <c r="C22" s="1828"/>
      <c r="D22" s="1843"/>
      <c r="E22" s="1843"/>
      <c r="F22" s="1844"/>
      <c r="G22" s="1845"/>
      <c r="H22" s="1848"/>
      <c r="I22" s="1848"/>
      <c r="J22" s="1849"/>
      <c r="K22" s="1841">
        <f t="shared" si="0"/>
        <v>0</v>
      </c>
      <c r="L22" s="1842">
        <v>5</v>
      </c>
    </row>
    <row r="23" spans="1:12">
      <c r="A23" s="1826">
        <v>6</v>
      </c>
      <c r="B23" s="1827"/>
      <c r="C23" s="1828"/>
      <c r="D23" s="1850"/>
      <c r="E23" s="1850"/>
      <c r="F23" s="1851"/>
      <c r="G23" s="1852"/>
      <c r="H23" s="1853"/>
      <c r="I23" s="1853"/>
      <c r="J23" s="1854"/>
      <c r="K23" s="1841">
        <f t="shared" si="0"/>
        <v>0</v>
      </c>
      <c r="L23" s="1842">
        <v>6</v>
      </c>
    </row>
    <row r="24" spans="1:12">
      <c r="A24" s="1826">
        <v>7</v>
      </c>
      <c r="B24" s="1827"/>
      <c r="C24" s="1828"/>
      <c r="D24" s="1855"/>
      <c r="E24" s="1855"/>
      <c r="F24" s="1856"/>
      <c r="G24" s="1857"/>
      <c r="H24" s="1858"/>
      <c r="I24" s="1853"/>
      <c r="J24" s="1859"/>
      <c r="K24" s="1841">
        <f t="shared" si="0"/>
        <v>0</v>
      </c>
      <c r="L24" s="1842">
        <v>7</v>
      </c>
    </row>
    <row r="25" spans="1:12">
      <c r="A25" s="1826">
        <v>8</v>
      </c>
      <c r="B25" s="1827"/>
      <c r="C25" s="1828"/>
      <c r="D25" s="1843"/>
      <c r="E25" s="1836"/>
      <c r="F25" s="1837"/>
      <c r="G25" s="1845"/>
      <c r="H25" s="1860"/>
      <c r="I25" s="1860"/>
      <c r="J25" s="1861"/>
      <c r="K25" s="1841">
        <f t="shared" si="0"/>
        <v>0</v>
      </c>
      <c r="L25" s="1842">
        <v>8</v>
      </c>
    </row>
    <row r="26" spans="1:12">
      <c r="A26" s="1826">
        <v>9</v>
      </c>
      <c r="B26" s="1827"/>
      <c r="C26" s="1828"/>
      <c r="D26" s="1843"/>
      <c r="E26" s="1843"/>
      <c r="F26" s="1844"/>
      <c r="G26" s="1862"/>
      <c r="H26" s="1846"/>
      <c r="I26" s="1846"/>
      <c r="J26" s="1847"/>
      <c r="K26" s="1841">
        <f t="shared" si="0"/>
        <v>0</v>
      </c>
      <c r="L26" s="1842">
        <v>9</v>
      </c>
    </row>
    <row r="27" spans="1:12">
      <c r="A27" s="1826">
        <v>10</v>
      </c>
      <c r="B27" s="1827"/>
      <c r="C27" s="1828"/>
      <c r="D27" s="1843"/>
      <c r="E27" s="1843"/>
      <c r="F27" s="1844"/>
      <c r="G27" s="1845"/>
      <c r="H27" s="1846"/>
      <c r="I27" s="1846"/>
      <c r="J27" s="1847"/>
      <c r="K27" s="1841">
        <f t="shared" si="0"/>
        <v>0</v>
      </c>
      <c r="L27" s="1842">
        <v>10</v>
      </c>
    </row>
    <row r="28" spans="1:12">
      <c r="A28" s="1826">
        <v>11</v>
      </c>
      <c r="B28" s="1827"/>
      <c r="C28" s="1828"/>
      <c r="D28" s="1843"/>
      <c r="E28" s="1843"/>
      <c r="F28" s="1844"/>
      <c r="G28" s="1845"/>
      <c r="H28" s="1846"/>
      <c r="I28" s="1846"/>
      <c r="J28" s="1847"/>
      <c r="K28" s="1841">
        <f t="shared" si="0"/>
        <v>0</v>
      </c>
      <c r="L28" s="1842">
        <v>11</v>
      </c>
    </row>
    <row r="29" spans="1:12">
      <c r="A29" s="1826">
        <v>12</v>
      </c>
      <c r="B29" s="1827"/>
      <c r="C29" s="1828"/>
      <c r="D29" s="1843"/>
      <c r="E29" s="1843"/>
      <c r="F29" s="1844"/>
      <c r="G29" s="1845"/>
      <c r="H29" s="1846"/>
      <c r="I29" s="1846"/>
      <c r="J29" s="1847"/>
      <c r="K29" s="1841">
        <f t="shared" si="0"/>
        <v>0</v>
      </c>
      <c r="L29" s="1842">
        <v>12</v>
      </c>
    </row>
    <row r="30" spans="1:12">
      <c r="A30" s="1826">
        <v>13</v>
      </c>
      <c r="B30" s="1827"/>
      <c r="C30" s="1828"/>
      <c r="D30" s="1843"/>
      <c r="E30" s="1843"/>
      <c r="F30" s="1844"/>
      <c r="G30" s="1845"/>
      <c r="H30" s="1846"/>
      <c r="I30" s="1846"/>
      <c r="J30" s="1847"/>
      <c r="K30" s="1841">
        <f t="shared" si="0"/>
        <v>0</v>
      </c>
      <c r="L30" s="1842">
        <v>13</v>
      </c>
    </row>
    <row r="31" spans="1:12">
      <c r="A31" s="1826">
        <v>14</v>
      </c>
      <c r="B31" s="1827"/>
      <c r="C31" s="1828"/>
      <c r="D31" s="1843"/>
      <c r="E31" s="1843"/>
      <c r="F31" s="1844"/>
      <c r="G31" s="1845"/>
      <c r="H31" s="1846"/>
      <c r="I31" s="1846"/>
      <c r="J31" s="1847"/>
      <c r="K31" s="1841">
        <f t="shared" si="0"/>
        <v>0</v>
      </c>
      <c r="L31" s="1842">
        <v>14</v>
      </c>
    </row>
    <row r="32" spans="1:12">
      <c r="A32" s="1826">
        <v>15</v>
      </c>
      <c r="B32" s="1827"/>
      <c r="C32" s="1828"/>
      <c r="D32" s="1843"/>
      <c r="E32" s="1843"/>
      <c r="F32" s="1844"/>
      <c r="G32" s="1845"/>
      <c r="H32" s="1848"/>
      <c r="I32" s="1848"/>
      <c r="J32" s="1847"/>
      <c r="K32" s="1841">
        <f t="shared" si="0"/>
        <v>0</v>
      </c>
      <c r="L32" s="1842">
        <v>15</v>
      </c>
    </row>
    <row r="33" spans="1:12">
      <c r="A33" s="1826">
        <v>16</v>
      </c>
      <c r="B33" s="1827"/>
      <c r="C33" s="1828"/>
      <c r="D33" s="1863"/>
      <c r="E33" s="1863"/>
      <c r="F33" s="1864"/>
      <c r="G33" s="1865"/>
      <c r="H33" s="1853"/>
      <c r="I33" s="1854"/>
      <c r="J33" s="1866"/>
      <c r="K33" s="1841">
        <f t="shared" si="0"/>
        <v>0</v>
      </c>
      <c r="L33" s="1842">
        <v>16</v>
      </c>
    </row>
    <row r="34" spans="1:12">
      <c r="A34" s="1826">
        <v>17</v>
      </c>
      <c r="B34" s="1827"/>
      <c r="C34" s="1828"/>
      <c r="D34" s="1863"/>
      <c r="E34" s="1863"/>
      <c r="F34" s="1864"/>
      <c r="G34" s="1867"/>
      <c r="H34" s="1868"/>
      <c r="I34" s="1868"/>
      <c r="J34" s="1866"/>
      <c r="K34" s="1841">
        <f t="shared" si="0"/>
        <v>0</v>
      </c>
      <c r="L34" s="1842">
        <v>17</v>
      </c>
    </row>
    <row r="35" spans="1:12">
      <c r="A35" s="1826">
        <v>18</v>
      </c>
      <c r="B35" s="1827"/>
      <c r="C35" s="1828"/>
      <c r="D35" s="1843"/>
      <c r="E35" s="1843"/>
      <c r="F35" s="1844"/>
      <c r="G35" s="1845"/>
      <c r="H35" s="1846"/>
      <c r="I35" s="1846"/>
      <c r="J35" s="1847"/>
      <c r="K35" s="1841">
        <f t="shared" si="0"/>
        <v>0</v>
      </c>
      <c r="L35" s="1842">
        <v>18</v>
      </c>
    </row>
    <row r="36" spans="1:12">
      <c r="A36" s="1826">
        <v>19</v>
      </c>
      <c r="B36" s="1827"/>
      <c r="C36" s="1828"/>
      <c r="D36" s="1843"/>
      <c r="E36" s="1843"/>
      <c r="F36" s="1844"/>
      <c r="G36" s="1845"/>
      <c r="H36" s="1846"/>
      <c r="I36" s="1846"/>
      <c r="J36" s="1847"/>
      <c r="K36" s="1841">
        <f t="shared" si="0"/>
        <v>0</v>
      </c>
      <c r="L36" s="1842">
        <v>19</v>
      </c>
    </row>
    <row r="37" spans="1:12">
      <c r="A37" s="1826">
        <v>20</v>
      </c>
      <c r="B37" s="1827"/>
      <c r="C37" s="1828"/>
      <c r="D37" s="1843"/>
      <c r="E37" s="1843"/>
      <c r="F37" s="1844"/>
      <c r="G37" s="1845"/>
      <c r="H37" s="1846"/>
      <c r="I37" s="1846"/>
      <c r="J37" s="1847"/>
      <c r="K37" s="1841">
        <f t="shared" si="0"/>
        <v>0</v>
      </c>
      <c r="L37" s="1842">
        <v>20</v>
      </c>
    </row>
    <row r="38" spans="1:12">
      <c r="A38" s="1826">
        <v>21</v>
      </c>
      <c r="B38" s="1827"/>
      <c r="C38" s="1828"/>
      <c r="D38" s="1843"/>
      <c r="E38" s="1843"/>
      <c r="F38" s="1844"/>
      <c r="G38" s="1845"/>
      <c r="H38" s="1846"/>
      <c r="I38" s="1846"/>
      <c r="J38" s="1847"/>
      <c r="K38" s="1841">
        <f t="shared" si="0"/>
        <v>0</v>
      </c>
      <c r="L38" s="1842">
        <v>21</v>
      </c>
    </row>
    <row r="39" spans="1:12">
      <c r="A39" s="1826">
        <v>22</v>
      </c>
      <c r="B39" s="1827"/>
      <c r="C39" s="1828"/>
      <c r="D39" s="1843"/>
      <c r="E39" s="1843"/>
      <c r="F39" s="1844"/>
      <c r="G39" s="1845"/>
      <c r="H39" s="1846"/>
      <c r="I39" s="1846"/>
      <c r="J39" s="1847"/>
      <c r="K39" s="1841">
        <f t="shared" si="0"/>
        <v>0</v>
      </c>
      <c r="L39" s="1842">
        <v>22</v>
      </c>
    </row>
    <row r="40" spans="1:12">
      <c r="A40" s="1826">
        <v>23</v>
      </c>
      <c r="B40" s="1827"/>
      <c r="C40" s="1828"/>
      <c r="D40" s="1843"/>
      <c r="E40" s="1843"/>
      <c r="F40" s="1844"/>
      <c r="G40" s="1845"/>
      <c r="H40" s="1846"/>
      <c r="I40" s="1846"/>
      <c r="J40" s="1847"/>
      <c r="K40" s="1841">
        <f t="shared" si="0"/>
        <v>0</v>
      </c>
      <c r="L40" s="1842">
        <v>23</v>
      </c>
    </row>
    <row r="41" spans="1:12">
      <c r="A41" s="1826">
        <v>24</v>
      </c>
      <c r="B41" s="1827"/>
      <c r="C41" s="1828"/>
      <c r="D41" s="1863"/>
      <c r="E41" s="1863"/>
      <c r="F41" s="1864"/>
      <c r="G41" s="1869"/>
      <c r="H41" s="1850"/>
      <c r="I41" s="1866"/>
      <c r="J41" s="1866"/>
      <c r="K41" s="1841">
        <f t="shared" si="0"/>
        <v>0</v>
      </c>
      <c r="L41" s="1842">
        <v>24</v>
      </c>
    </row>
    <row r="42" spans="1:12">
      <c r="A42" s="1826">
        <v>25</v>
      </c>
      <c r="B42" s="1827"/>
      <c r="C42" s="1828"/>
      <c r="D42" s="1843"/>
      <c r="E42" s="1843"/>
      <c r="F42" s="1844"/>
      <c r="G42" s="1845"/>
      <c r="H42" s="1860"/>
      <c r="I42" s="1846"/>
      <c r="J42" s="1847"/>
      <c r="K42" s="1841">
        <f t="shared" si="0"/>
        <v>0</v>
      </c>
      <c r="L42" s="1842">
        <v>25</v>
      </c>
    </row>
    <row r="43" spans="1:12">
      <c r="A43" s="1826">
        <v>26</v>
      </c>
      <c r="B43" s="1827"/>
      <c r="C43" s="1828"/>
      <c r="D43" s="1843"/>
      <c r="E43" s="1843"/>
      <c r="F43" s="1844"/>
      <c r="G43" s="1845"/>
      <c r="H43" s="1846"/>
      <c r="I43" s="1846"/>
      <c r="J43" s="1847"/>
      <c r="K43" s="1841">
        <f t="shared" si="0"/>
        <v>0</v>
      </c>
      <c r="L43" s="1842">
        <v>26</v>
      </c>
    </row>
    <row r="44" spans="1:12">
      <c r="A44" s="1826">
        <v>27</v>
      </c>
      <c r="B44" s="1827"/>
      <c r="C44" s="1828"/>
      <c r="D44" s="1843"/>
      <c r="E44" s="1843"/>
      <c r="F44" s="1844"/>
      <c r="G44" s="1845"/>
      <c r="H44" s="1846"/>
      <c r="I44" s="1846"/>
      <c r="J44" s="1847"/>
      <c r="K44" s="1841">
        <f t="shared" si="0"/>
        <v>0</v>
      </c>
      <c r="L44" s="1842">
        <v>27</v>
      </c>
    </row>
    <row r="45" spans="1:12">
      <c r="A45" s="1826">
        <v>28</v>
      </c>
      <c r="B45" s="1827"/>
      <c r="C45" s="1828"/>
      <c r="D45" s="1843"/>
      <c r="E45" s="1843"/>
      <c r="F45" s="1844"/>
      <c r="G45" s="1845"/>
      <c r="H45" s="1846"/>
      <c r="I45" s="1846"/>
      <c r="J45" s="1847"/>
      <c r="K45" s="1841">
        <f t="shared" si="0"/>
        <v>0</v>
      </c>
      <c r="L45" s="1842">
        <v>28</v>
      </c>
    </row>
    <row r="46" spans="1:12">
      <c r="A46" s="1826">
        <v>29</v>
      </c>
      <c r="B46" s="1827"/>
      <c r="C46" s="1828"/>
      <c r="D46" s="1843"/>
      <c r="E46" s="1843"/>
      <c r="F46" s="1844"/>
      <c r="G46" s="1845"/>
      <c r="H46" s="1846"/>
      <c r="I46" s="1846"/>
      <c r="J46" s="1847"/>
      <c r="K46" s="1841">
        <f t="shared" si="0"/>
        <v>0</v>
      </c>
      <c r="L46" s="1842">
        <v>29</v>
      </c>
    </row>
    <row r="47" spans="1:12">
      <c r="A47" s="1826">
        <v>30</v>
      </c>
      <c r="B47" s="1827"/>
      <c r="C47" s="1828"/>
      <c r="D47" s="1843"/>
      <c r="E47" s="1843"/>
      <c r="F47" s="1844"/>
      <c r="G47" s="1845"/>
      <c r="H47" s="1846"/>
      <c r="I47" s="1846"/>
      <c r="J47" s="1847"/>
      <c r="K47" s="1841">
        <f t="shared" si="0"/>
        <v>0</v>
      </c>
      <c r="L47" s="1842">
        <v>30</v>
      </c>
    </row>
    <row r="48" spans="1:12">
      <c r="A48" s="1826">
        <v>31</v>
      </c>
      <c r="B48" s="1827"/>
      <c r="C48" s="1828"/>
      <c r="D48" s="1843"/>
      <c r="E48" s="1843"/>
      <c r="F48" s="1844"/>
      <c r="G48" s="1845"/>
      <c r="H48" s="1846"/>
      <c r="I48" s="1846"/>
      <c r="J48" s="1847"/>
      <c r="K48" s="1841">
        <f t="shared" si="0"/>
        <v>0</v>
      </c>
      <c r="L48" s="1842">
        <v>31</v>
      </c>
    </row>
    <row r="49" spans="1:12">
      <c r="A49" s="1826">
        <v>32</v>
      </c>
      <c r="B49" s="1827"/>
      <c r="C49" s="1828"/>
      <c r="D49" s="1843"/>
      <c r="E49" s="1843"/>
      <c r="F49" s="1844"/>
      <c r="G49" s="1845"/>
      <c r="H49" s="1846"/>
      <c r="I49" s="1846"/>
      <c r="J49" s="1847"/>
      <c r="K49" s="1841">
        <f t="shared" si="0"/>
        <v>0</v>
      </c>
      <c r="L49" s="1842">
        <v>32</v>
      </c>
    </row>
    <row r="50" spans="1:12">
      <c r="A50" s="1826">
        <v>33</v>
      </c>
      <c r="B50" s="1827"/>
      <c r="C50" s="1828"/>
      <c r="D50" s="1863"/>
      <c r="E50" s="1863"/>
      <c r="F50" s="1864"/>
      <c r="G50" s="1869"/>
      <c r="H50" s="1863"/>
      <c r="I50" s="1866"/>
      <c r="J50" s="1866"/>
      <c r="K50" s="1841">
        <f t="shared" si="0"/>
        <v>0</v>
      </c>
      <c r="L50" s="1842">
        <v>33</v>
      </c>
    </row>
    <row r="51" spans="1:12">
      <c r="A51" s="1826">
        <v>34</v>
      </c>
      <c r="B51" s="1827"/>
      <c r="C51" s="1828"/>
      <c r="D51" s="1843"/>
      <c r="E51" s="1843"/>
      <c r="F51" s="1844"/>
      <c r="G51" s="1845"/>
      <c r="H51" s="1846"/>
      <c r="I51" s="1846"/>
      <c r="J51" s="1847"/>
      <c r="K51" s="1841">
        <f t="shared" si="0"/>
        <v>0</v>
      </c>
      <c r="L51" s="1842">
        <v>34</v>
      </c>
    </row>
    <row r="52" spans="1:12">
      <c r="A52" s="1826">
        <v>35</v>
      </c>
      <c r="B52" s="1827"/>
      <c r="C52" s="1828"/>
      <c r="D52" s="1843"/>
      <c r="E52" s="1843"/>
      <c r="F52" s="1844"/>
      <c r="G52" s="1845"/>
      <c r="H52" s="1846"/>
      <c r="I52" s="1846"/>
      <c r="J52" s="1847"/>
      <c r="K52" s="1841">
        <f t="shared" si="0"/>
        <v>0</v>
      </c>
      <c r="L52" s="1842">
        <v>35</v>
      </c>
    </row>
    <row r="53" spans="1:12">
      <c r="A53" s="1826">
        <v>36</v>
      </c>
      <c r="B53" s="1827"/>
      <c r="C53" s="1828"/>
      <c r="D53" s="1843"/>
      <c r="E53" s="1843"/>
      <c r="F53" s="1844"/>
      <c r="G53" s="1845"/>
      <c r="H53" s="1846"/>
      <c r="I53" s="1846"/>
      <c r="J53" s="1847"/>
      <c r="K53" s="1841">
        <f t="shared" si="0"/>
        <v>0</v>
      </c>
      <c r="L53" s="1842">
        <v>36</v>
      </c>
    </row>
    <row r="54" spans="1:12">
      <c r="A54" s="1826">
        <v>37</v>
      </c>
      <c r="B54" s="1827"/>
      <c r="C54" s="1828"/>
      <c r="D54" s="1843"/>
      <c r="E54" s="1843"/>
      <c r="F54" s="1844"/>
      <c r="G54" s="1845"/>
      <c r="H54" s="1846"/>
      <c r="I54" s="1846"/>
      <c r="J54" s="1847"/>
      <c r="K54" s="1841">
        <f t="shared" si="0"/>
        <v>0</v>
      </c>
      <c r="L54" s="1842">
        <v>37</v>
      </c>
    </row>
    <row r="55" spans="1:12">
      <c r="A55" s="1826">
        <v>38</v>
      </c>
      <c r="B55" s="1827"/>
      <c r="C55" s="1828"/>
      <c r="D55" s="1843"/>
      <c r="E55" s="1843"/>
      <c r="F55" s="1844"/>
      <c r="G55" s="1845"/>
      <c r="H55" s="1846"/>
      <c r="I55" s="1846"/>
      <c r="J55" s="1847"/>
      <c r="K55" s="1841">
        <f t="shared" si="0"/>
        <v>0</v>
      </c>
      <c r="L55" s="1842">
        <v>38</v>
      </c>
    </row>
    <row r="56" spans="1:12" ht="15.75" thickBot="1">
      <c r="A56" s="1870">
        <v>39</v>
      </c>
      <c r="B56" s="1871"/>
      <c r="C56" s="1872"/>
      <c r="D56" s="1873"/>
      <c r="E56" s="1873"/>
      <c r="F56" s="1874"/>
      <c r="G56" s="1875"/>
      <c r="H56" s="1876"/>
      <c r="I56" s="1876"/>
      <c r="J56" s="1877"/>
      <c r="K56" s="1872">
        <f t="shared" si="0"/>
        <v>0</v>
      </c>
      <c r="L56" s="1878">
        <v>39</v>
      </c>
    </row>
    <row r="57" spans="1:12" ht="15.75" thickTop="1">
      <c r="A57" s="1787"/>
      <c r="B57" s="1787"/>
      <c r="C57" s="1787"/>
      <c r="D57" s="1879"/>
      <c r="E57" s="1879"/>
      <c r="F57" s="1879"/>
      <c r="G57" s="1879"/>
      <c r="H57" s="1879"/>
      <c r="I57" s="1879"/>
      <c r="J57" s="1879"/>
      <c r="K57" s="1538"/>
      <c r="L57" s="1538"/>
    </row>
    <row r="58" spans="1:12">
      <c r="A58" s="1538" t="s">
        <v>4665</v>
      </c>
      <c r="B58" s="1538"/>
      <c r="C58" s="1538"/>
      <c r="D58" s="1538"/>
      <c r="E58" s="1538"/>
      <c r="F58" s="1538"/>
      <c r="G58" s="1538" t="s">
        <v>4665</v>
      </c>
      <c r="H58" s="1538"/>
      <c r="I58" s="1538"/>
      <c r="J58" s="1538"/>
      <c r="K58" s="1538"/>
      <c r="L58" s="1538"/>
    </row>
    <row r="59" spans="1:12">
      <c r="A59" s="1553" t="s">
        <v>3919</v>
      </c>
      <c r="B59" s="1553"/>
      <c r="C59" s="1553"/>
      <c r="D59" s="1553"/>
      <c r="E59" s="1553"/>
      <c r="F59" s="1553"/>
      <c r="G59" s="1553" t="s">
        <v>3920</v>
      </c>
      <c r="H59" s="1553"/>
      <c r="I59" s="1553"/>
      <c r="J59" s="1553"/>
      <c r="K59" s="1553"/>
      <c r="L59" s="1553"/>
    </row>
    <row r="60" spans="1:12">
      <c r="L60" s="1538"/>
    </row>
    <row r="61" spans="1:12">
      <c r="L61" s="1787"/>
    </row>
    <row r="62" spans="1:12">
      <c r="L62" s="1787"/>
    </row>
    <row r="63" spans="1:12">
      <c r="L63" s="1787"/>
    </row>
    <row r="64" spans="1:12">
      <c r="L64" s="1787"/>
    </row>
    <row r="65" spans="11:12">
      <c r="L65" s="1808"/>
    </row>
    <row r="66" spans="11:12">
      <c r="L66" s="1808"/>
    </row>
    <row r="67" spans="11:12">
      <c r="L67" s="1808"/>
    </row>
    <row r="68" spans="11:12">
      <c r="L68" s="1808"/>
    </row>
    <row r="69" spans="11:12">
      <c r="L69" s="1808"/>
    </row>
    <row r="70" spans="11:12">
      <c r="L70" s="1808"/>
    </row>
    <row r="71" spans="11:12">
      <c r="K71" s="1880"/>
      <c r="L71" s="1808"/>
    </row>
    <row r="72" spans="11:12">
      <c r="L72" s="1808"/>
    </row>
    <row r="73" spans="11:12">
      <c r="L73" s="1808"/>
    </row>
    <row r="74" spans="11:12">
      <c r="L74" s="1808"/>
    </row>
    <row r="75" spans="11:12">
      <c r="L75" s="1808"/>
    </row>
    <row r="76" spans="11:12">
      <c r="L76" s="1808"/>
    </row>
    <row r="77" spans="11:12">
      <c r="L77" s="1808"/>
    </row>
    <row r="78" spans="11:12">
      <c r="L78" s="1808"/>
    </row>
    <row r="79" spans="11:12">
      <c r="L79" s="1808"/>
    </row>
    <row r="80" spans="11:12">
      <c r="L80" s="1808"/>
    </row>
    <row r="81" spans="12:12">
      <c r="L81" s="1808"/>
    </row>
    <row r="82" spans="12:12">
      <c r="L82" s="1808"/>
    </row>
    <row r="83" spans="12:12">
      <c r="L83" s="1808"/>
    </row>
    <row r="84" spans="12:12">
      <c r="L84" s="1808"/>
    </row>
    <row r="85" spans="12:12">
      <c r="L85" s="1808"/>
    </row>
    <row r="86" spans="12:12">
      <c r="L86" s="1808"/>
    </row>
    <row r="87" spans="12:12">
      <c r="L87" s="1808"/>
    </row>
    <row r="88" spans="12:12">
      <c r="L88" s="1808"/>
    </row>
    <row r="89" spans="12:12">
      <c r="L89" s="1808"/>
    </row>
    <row r="90" spans="12:12">
      <c r="L90" s="1808"/>
    </row>
    <row r="91" spans="12:12">
      <c r="L91" s="1808"/>
    </row>
    <row r="92" spans="12:12">
      <c r="L92" s="1808"/>
    </row>
    <row r="93" spans="12:12">
      <c r="L93" s="1808"/>
    </row>
    <row r="94" spans="12:12">
      <c r="L94" s="1808"/>
    </row>
    <row r="95" spans="12:12">
      <c r="L95" s="1808"/>
    </row>
    <row r="96" spans="12:12">
      <c r="L96" s="1808"/>
    </row>
    <row r="97" spans="12:12">
      <c r="L97" s="1808"/>
    </row>
    <row r="98" spans="12:12">
      <c r="L98" s="1808"/>
    </row>
    <row r="99" spans="12:12">
      <c r="L99" s="1808"/>
    </row>
    <row r="100" spans="12:12">
      <c r="L100" s="1808"/>
    </row>
    <row r="101" spans="12:12">
      <c r="L101" s="1808"/>
    </row>
    <row r="102" spans="12:12">
      <c r="L102" s="1808"/>
    </row>
    <row r="103" spans="12:12">
      <c r="L103" s="1808"/>
    </row>
    <row r="104" spans="12:12">
      <c r="L104" s="1808"/>
    </row>
    <row r="105" spans="12:12">
      <c r="L105" s="1808"/>
    </row>
    <row r="106" spans="12:12">
      <c r="L106" s="1808"/>
    </row>
    <row r="107" spans="12:12">
      <c r="L107" s="1808"/>
    </row>
    <row r="108" spans="12:12">
      <c r="L108" s="1808"/>
    </row>
    <row r="109" spans="12:12">
      <c r="L109" s="1808"/>
    </row>
    <row r="110" spans="12:12">
      <c r="L110" s="1808"/>
    </row>
    <row r="111" spans="12:12">
      <c r="L111" s="1808"/>
    </row>
    <row r="112" spans="12:12">
      <c r="L112" s="1808"/>
    </row>
    <row r="113" spans="12:12">
      <c r="L113" s="1808"/>
    </row>
    <row r="114" spans="12:12">
      <c r="L114" s="1808"/>
    </row>
    <row r="115" spans="12:12">
      <c r="L115" s="1808"/>
    </row>
    <row r="116" spans="12:12">
      <c r="L116" s="1808"/>
    </row>
    <row r="117" spans="12:12">
      <c r="L117" s="1787"/>
    </row>
    <row r="118" spans="12:12">
      <c r="L118" s="1881"/>
    </row>
    <row r="119" spans="12:12">
      <c r="L119" s="1882"/>
    </row>
    <row r="120" spans="12:12">
      <c r="L120" s="1787"/>
    </row>
    <row r="121" spans="12:12">
      <c r="L121" s="1787"/>
    </row>
    <row r="122" spans="12:12">
      <c r="L122" s="1787"/>
    </row>
    <row r="123" spans="12:12">
      <c r="L123" s="1787"/>
    </row>
    <row r="124" spans="12:12">
      <c r="L124" s="1787"/>
    </row>
    <row r="125" spans="12:12">
      <c r="L125" s="1787"/>
    </row>
    <row r="126" spans="12:12">
      <c r="L126" s="1787"/>
    </row>
    <row r="127" spans="12:12">
      <c r="L127" s="1787"/>
    </row>
    <row r="128" spans="12:12">
      <c r="L128" s="1787"/>
    </row>
    <row r="129" spans="12:12">
      <c r="L129" s="1787"/>
    </row>
    <row r="130" spans="12:12">
      <c r="L130" s="1787"/>
    </row>
    <row r="131" spans="12:12">
      <c r="L131" s="1787"/>
    </row>
    <row r="132" spans="12:12">
      <c r="L132" s="1787"/>
    </row>
    <row r="133" spans="12:12">
      <c r="L133" s="1787"/>
    </row>
    <row r="134" spans="12:12">
      <c r="L134" s="1883"/>
    </row>
    <row r="135" spans="12:12">
      <c r="L135" s="1883"/>
    </row>
    <row r="136" spans="12:12">
      <c r="L136" s="1883"/>
    </row>
    <row r="137" spans="12:12">
      <c r="L137" s="1883"/>
    </row>
    <row r="138" spans="12:12">
      <c r="L138" s="1883"/>
    </row>
    <row r="139" spans="12:12">
      <c r="L139" s="1883"/>
    </row>
    <row r="140" spans="12:12">
      <c r="L140" s="1883"/>
    </row>
    <row r="141" spans="12:12">
      <c r="L141" s="1883"/>
    </row>
    <row r="142" spans="12:12">
      <c r="L142" s="1883"/>
    </row>
    <row r="143" spans="12:12">
      <c r="L143" s="1883"/>
    </row>
    <row r="144" spans="12:12">
      <c r="L144" s="1883"/>
    </row>
  </sheetData>
  <customSheetViews>
    <customSheetView guid="{8BA73436-2F9B-4210-BD10-5C9B0EE18A6F}"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
    </customSheetView>
    <customSheetView guid="{7923C648-7509-4E75-B568-BE9D1A032E56}" showPageBreaks="1" printArea="1" topLeftCell="J16">
      <selection activeCell="K31" sqref="K31"/>
      <rowBreaks count="1" manualBreakCount="1">
        <brk id="61" max="16383" man="1"/>
      </rowBreaks>
      <colBreaks count="1" manualBreakCount="1">
        <brk id="6" max="1048575" man="1"/>
      </colBreaks>
      <pageMargins left="0.7" right="0.7" top="0.75" bottom="0.75" header="0.3" footer="0.3"/>
      <pageSetup scale="61" orientation="portrait" r:id="rId2"/>
    </customSheetView>
    <customSheetView guid="{393B765C-BB60-4CEF-9B1B-1517D80E77BC}" showPageBreaks="1" printArea="1" topLeftCell="J16">
      <selection activeCell="K31" sqref="K31"/>
      <rowBreaks count="1" manualBreakCount="1">
        <brk id="61" max="16383" man="1"/>
      </rowBreaks>
      <colBreaks count="1" manualBreakCount="1">
        <brk id="6" max="1048575" man="1"/>
      </colBreaks>
      <pageMargins left="0.7" right="0.7" top="0.75" bottom="0.75" header="0.3" footer="0.3"/>
      <pageSetup scale="61" orientation="portrait" r:id="rId3"/>
    </customSheetView>
    <customSheetView guid="{63051384-6030-4837-BDE8-8D47319E9310}"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4"/>
    </customSheetView>
    <customSheetView guid="{4E7170B9-0E13-4551-BA0F-F43020F5D14F}"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5"/>
    </customSheetView>
    <customSheetView guid="{438078D9-73AC-4065-AD12-33C545097290}"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6"/>
    </customSheetView>
    <customSheetView guid="{5CF51FF9-A1DC-465C-8702-577480B671DB}"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7"/>
    </customSheetView>
    <customSheetView guid="{B94A4E40-0E04-4C7F-92F0-F173BDD19C5E}"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8"/>
    </customSheetView>
    <customSheetView guid="{8C259C24-A4E4-4974-8C90-A0F5B4CE3394}"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9"/>
    </customSheetView>
    <customSheetView guid="{FA103E5D-8B2E-472D-A37D-606A91A24206}"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0"/>
    </customSheetView>
    <customSheetView guid="{FD677025-12D2-4A8C-898E-C8C7B61A1761}"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1"/>
    </customSheetView>
    <customSheetView guid="{8A94D2EC-B2C5-4234-9443-0DC03802E12D}"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2"/>
    </customSheetView>
    <customSheetView guid="{C7AF6775-1D27-4B5E-A593-2A35D0B4D89B}"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3"/>
    </customSheetView>
    <customSheetView guid="{96E61F17-B7D0-43DF-A042-AB82DEADF71D}"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4"/>
    </customSheetView>
    <customSheetView guid="{0F6F7749-E5E2-402C-A332-F358E9F52431}"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5"/>
    </customSheetView>
    <customSheetView guid="{665C0630-746D-4A38-99D5-558A3A80C435}"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6"/>
    </customSheetView>
    <customSheetView guid="{7BB49942-3332-4916-8C9A-7E0718D9BD15}"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7"/>
    </customSheetView>
    <customSheetView guid="{84131046-9492-4BD4-95BF-1101D54B6750}"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8"/>
    </customSheetView>
    <customSheetView guid="{CDDD69AD-D96A-45A7-95A3-6DE883419332}"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19"/>
    </customSheetView>
    <customSheetView guid="{4AA2BC72-2A29-463C-9964-91A7BC9A705D}" showPageBreaks="1" printArea="1" topLeftCell="G1">
      <selection activeCell="J17" sqref="J17"/>
      <rowBreaks count="1" manualBreakCount="1">
        <brk id="61" max="16383" man="1"/>
      </rowBreaks>
      <colBreaks count="1" manualBreakCount="1">
        <brk id="6" max="1048575" man="1"/>
      </colBreaks>
      <pageMargins left="0.7" right="0.7" top="0.75" bottom="0.75" header="0.3" footer="0.3"/>
      <pageSetup scale="61" orientation="portrait" r:id="rId20"/>
    </customSheetView>
  </customSheetViews>
  <pageMargins left="0.7" right="0.7" top="0.75" bottom="0.75" header="0.3" footer="0.3"/>
  <pageSetup scale="61" orientation="portrait" r:id="rId21"/>
  <rowBreaks count="1" manualBreakCount="1">
    <brk id="61" max="16383" man="1"/>
  </rowBreaks>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K151"/>
  <sheetViews>
    <sheetView defaultGridColor="0" topLeftCell="C16" colorId="22" zoomScale="80" zoomScaleNormal="80" workbookViewId="0">
      <selection activeCell="D28" sqref="D28"/>
    </sheetView>
  </sheetViews>
  <sheetFormatPr defaultColWidth="9.6640625" defaultRowHeight="15"/>
  <cols>
    <col min="1" max="1" width="4.6640625" style="9" customWidth="1"/>
    <col min="2" max="2" width="45.88671875" style="9" customWidth="1"/>
    <col min="3" max="3" width="20.109375" style="9" bestFit="1" customWidth="1"/>
    <col min="4" max="4" width="14.109375" style="9" bestFit="1" customWidth="1"/>
    <col min="5" max="5" width="18.6640625" style="9" customWidth="1"/>
    <col min="6" max="10" width="19.6640625" style="9" customWidth="1"/>
    <col min="11" max="11" width="4.6640625" style="9" customWidth="1"/>
    <col min="12" max="16384" width="9.6640625" style="9"/>
  </cols>
  <sheetData>
    <row r="1" spans="1:11" ht="17.850000000000001" customHeight="1">
      <c r="A1" s="29"/>
      <c r="B1" s="66" t="s">
        <v>1800</v>
      </c>
      <c r="C1" s="204" t="s">
        <v>1345</v>
      </c>
      <c r="D1" s="203" t="s">
        <v>1722</v>
      </c>
      <c r="E1" s="67" t="s">
        <v>1723</v>
      </c>
      <c r="F1" s="29" t="s">
        <v>1800</v>
      </c>
      <c r="G1" s="66"/>
      <c r="H1" s="204" t="s">
        <v>1345</v>
      </c>
      <c r="I1" s="203" t="s">
        <v>1802</v>
      </c>
      <c r="J1" s="66" t="s">
        <v>1803</v>
      </c>
      <c r="K1" s="67"/>
    </row>
    <row r="2" spans="1:11" ht="17.850000000000001" customHeight="1">
      <c r="A2" s="72"/>
      <c r="B2" s="81" t="str">
        <f>'Data Sheet'!$C$25</f>
        <v>CENTRAL HUDSON GAS &amp; ELECTRIC CORPORATION</v>
      </c>
      <c r="C2" s="78" t="s">
        <v>5503</v>
      </c>
      <c r="D2" s="81" t="s">
        <v>1819</v>
      </c>
      <c r="E2" s="73"/>
      <c r="F2" s="72" t="str">
        <f>'Data Sheet'!$C$25</f>
        <v>CENTRAL HUDSON GAS &amp; ELECTRIC CORPORATION</v>
      </c>
      <c r="G2" s="17"/>
      <c r="H2" s="78" t="str">
        <f>C2</f>
        <v>(1)  [X]  An Original</v>
      </c>
      <c r="I2" s="268" t="s">
        <v>1820</v>
      </c>
      <c r="J2" s="17"/>
      <c r="K2" s="73"/>
    </row>
    <row r="3" spans="1:11" ht="17.850000000000001" customHeight="1">
      <c r="A3" s="74"/>
      <c r="B3" s="77"/>
      <c r="C3" s="86" t="s">
        <v>2992</v>
      </c>
      <c r="D3" s="674" t="str">
        <f>'Data Sheet'!$C$40</f>
        <v>4/18/2018</v>
      </c>
      <c r="E3" s="106" t="str">
        <f>'Data Sheet'!$C$38</f>
        <v>12/31/2017</v>
      </c>
      <c r="F3" s="74"/>
      <c r="G3" s="77"/>
      <c r="H3" s="86" t="s">
        <v>2992</v>
      </c>
      <c r="I3" s="674" t="str">
        <f>'Data Sheet'!$C$40</f>
        <v>4/18/2018</v>
      </c>
      <c r="J3" s="100" t="str">
        <f>'Data Sheet'!$C$38</f>
        <v>12/31/2017</v>
      </c>
      <c r="K3" s="76"/>
    </row>
    <row r="4" spans="1:11" ht="17.850000000000001" customHeight="1">
      <c r="A4" s="286"/>
      <c r="B4" s="69" t="s">
        <v>2993</v>
      </c>
      <c r="C4" s="69"/>
      <c r="D4" s="69"/>
      <c r="E4" s="70"/>
      <c r="F4" s="286" t="s">
        <v>2994</v>
      </c>
      <c r="G4" s="69"/>
      <c r="H4" s="69"/>
      <c r="I4" s="69"/>
      <c r="J4" s="69"/>
      <c r="K4" s="70"/>
    </row>
    <row r="5" spans="1:11" ht="17.850000000000001" customHeight="1">
      <c r="A5" s="144"/>
      <c r="B5" s="75" t="s">
        <v>2995</v>
      </c>
      <c r="C5" s="75"/>
      <c r="D5" s="75"/>
      <c r="E5" s="430"/>
      <c r="F5" s="144" t="s">
        <v>2995</v>
      </c>
      <c r="G5" s="75"/>
      <c r="H5" s="75"/>
      <c r="I5" s="75"/>
      <c r="J5" s="75"/>
      <c r="K5" s="430"/>
    </row>
    <row r="6" spans="1:11" ht="17.850000000000001" customHeight="1">
      <c r="A6" s="253"/>
      <c r="B6" s="17"/>
      <c r="C6" s="17"/>
      <c r="D6" s="93"/>
      <c r="E6" s="83"/>
      <c r="F6" s="80"/>
      <c r="G6" s="268" t="s">
        <v>2996</v>
      </c>
      <c r="H6" s="268" t="s">
        <v>2996</v>
      </c>
      <c r="I6" s="268" t="s">
        <v>2996</v>
      </c>
      <c r="J6" s="81"/>
      <c r="K6" s="213"/>
    </row>
    <row r="7" spans="1:11" ht="17.850000000000001" customHeight="1">
      <c r="A7" s="253" t="s">
        <v>1729</v>
      </c>
      <c r="B7" s="69" t="s">
        <v>1783</v>
      </c>
      <c r="C7" s="69"/>
      <c r="D7" s="3164" t="s">
        <v>2331</v>
      </c>
      <c r="E7" s="213" t="s">
        <v>2997</v>
      </c>
      <c r="F7" s="253" t="s">
        <v>2998</v>
      </c>
      <c r="G7" s="268" t="s">
        <v>2999</v>
      </c>
      <c r="H7" s="268" t="s">
        <v>2999</v>
      </c>
      <c r="I7" s="268" t="s">
        <v>2999</v>
      </c>
      <c r="J7" s="268" t="s">
        <v>3548</v>
      </c>
      <c r="K7" s="213" t="s">
        <v>1729</v>
      </c>
    </row>
    <row r="8" spans="1:11" ht="17.850000000000001" customHeight="1">
      <c r="A8" s="254" t="s">
        <v>1732</v>
      </c>
      <c r="B8" s="75" t="s">
        <v>3020</v>
      </c>
      <c r="C8" s="75"/>
      <c r="D8" s="304" t="s">
        <v>3021</v>
      </c>
      <c r="E8" s="216" t="s">
        <v>3022</v>
      </c>
      <c r="F8" s="254" t="s">
        <v>3023</v>
      </c>
      <c r="G8" s="394" t="s">
        <v>2346</v>
      </c>
      <c r="H8" s="394" t="s">
        <v>2347</v>
      </c>
      <c r="I8" s="394" t="s">
        <v>2348</v>
      </c>
      <c r="J8" s="394" t="s">
        <v>2349</v>
      </c>
      <c r="K8" s="216" t="s">
        <v>1732</v>
      </c>
    </row>
    <row r="9" spans="1:11" ht="17.850000000000001" customHeight="1">
      <c r="A9" s="254" t="s">
        <v>2518</v>
      </c>
      <c r="B9" s="75" t="s">
        <v>2519</v>
      </c>
      <c r="C9" s="75"/>
      <c r="D9" s="332"/>
      <c r="E9" s="3168"/>
      <c r="F9" s="3169"/>
      <c r="G9" s="3170"/>
      <c r="H9" s="3170"/>
      <c r="I9" s="3170"/>
      <c r="J9" s="3171"/>
      <c r="K9" s="216" t="s">
        <v>2518</v>
      </c>
    </row>
    <row r="10" spans="1:11" ht="17.850000000000001" customHeight="1">
      <c r="A10" s="254" t="s">
        <v>2520</v>
      </c>
      <c r="B10" s="372" t="s">
        <v>3000</v>
      </c>
      <c r="C10" s="75"/>
      <c r="D10" s="3172"/>
      <c r="E10" s="3173"/>
      <c r="F10" s="3174"/>
      <c r="G10" s="3175"/>
      <c r="H10" s="3175"/>
      <c r="I10" s="3175"/>
      <c r="J10" s="3176"/>
      <c r="K10" s="216" t="s">
        <v>2520</v>
      </c>
    </row>
    <row r="11" spans="1:11" ht="17.850000000000001" customHeight="1">
      <c r="A11" s="254" t="s">
        <v>2522</v>
      </c>
      <c r="B11" s="372" t="s">
        <v>3001</v>
      </c>
      <c r="C11" s="75"/>
      <c r="D11" s="3177">
        <f>SUM(E11:J11)</f>
        <v>1988617581</v>
      </c>
      <c r="E11" s="3178">
        <v>1268450461</v>
      </c>
      <c r="F11" s="3178">
        <v>478662030</v>
      </c>
      <c r="G11" s="3179"/>
      <c r="H11" s="3179"/>
      <c r="I11" s="3179"/>
      <c r="J11" s="3180">
        <v>241505090</v>
      </c>
      <c r="K11" s="216" t="s">
        <v>2522</v>
      </c>
    </row>
    <row r="12" spans="1:11" ht="17.850000000000001" customHeight="1">
      <c r="A12" s="254" t="s">
        <v>2524</v>
      </c>
      <c r="B12" s="372" t="s">
        <v>3002</v>
      </c>
      <c r="C12" s="75"/>
      <c r="D12" s="3181">
        <f>SUM(E12:J12)</f>
        <v>0</v>
      </c>
      <c r="E12" s="3182"/>
      <c r="F12" s="3183"/>
      <c r="G12" s="3184" t="s">
        <v>1789</v>
      </c>
      <c r="H12" s="3184"/>
      <c r="I12" s="3184"/>
      <c r="J12" s="3184"/>
      <c r="K12" s="216" t="s">
        <v>2524</v>
      </c>
    </row>
    <row r="13" spans="1:11" ht="17.850000000000001" customHeight="1">
      <c r="A13" s="254" t="s">
        <v>1847</v>
      </c>
      <c r="B13" s="372" t="s">
        <v>3003</v>
      </c>
      <c r="C13" s="75"/>
      <c r="D13" s="3181">
        <f>SUM(E13:J13)</f>
        <v>0</v>
      </c>
      <c r="E13" s="3182"/>
      <c r="F13" s="3183"/>
      <c r="G13" s="3184"/>
      <c r="H13" s="3184"/>
      <c r="I13" s="3184"/>
      <c r="J13" s="3184"/>
      <c r="K13" s="216" t="s">
        <v>1847</v>
      </c>
    </row>
    <row r="14" spans="1:11" ht="17.850000000000001" customHeight="1">
      <c r="A14" s="254" t="s">
        <v>1849</v>
      </c>
      <c r="B14" s="372" t="s">
        <v>3004</v>
      </c>
      <c r="C14" s="75"/>
      <c r="D14" s="3181">
        <f>SUM(E14:J14)</f>
        <v>118348108</v>
      </c>
      <c r="E14" s="3185">
        <v>90527310</v>
      </c>
      <c r="F14" s="3185">
        <v>23563911</v>
      </c>
      <c r="G14" s="3186"/>
      <c r="H14" s="3186"/>
      <c r="I14" s="3186"/>
      <c r="J14" s="3186">
        <v>4256887</v>
      </c>
      <c r="K14" s="216" t="s">
        <v>1849</v>
      </c>
    </row>
    <row r="15" spans="1:11" ht="17.850000000000001" customHeight="1">
      <c r="A15" s="254" t="s">
        <v>1852</v>
      </c>
      <c r="B15" s="372" t="s">
        <v>3005</v>
      </c>
      <c r="C15" s="75"/>
      <c r="D15" s="3181">
        <f>SUM(E15:J15)</f>
        <v>0</v>
      </c>
      <c r="E15" s="3182"/>
      <c r="F15" s="3183"/>
      <c r="G15" s="3184"/>
      <c r="H15" s="3184"/>
      <c r="I15" s="3184"/>
      <c r="J15" s="3184"/>
      <c r="K15" s="216" t="s">
        <v>1852</v>
      </c>
    </row>
    <row r="16" spans="1:11" ht="17.850000000000001" customHeight="1">
      <c r="A16" s="254" t="s">
        <v>1854</v>
      </c>
      <c r="B16" s="372" t="s">
        <v>3006</v>
      </c>
      <c r="C16" s="75"/>
      <c r="D16" s="3181">
        <f t="shared" ref="D16:J16" si="0">SUM(D11:D15)</f>
        <v>2106965689</v>
      </c>
      <c r="E16" s="3187">
        <f t="shared" si="0"/>
        <v>1358977771</v>
      </c>
      <c r="F16" s="3188">
        <f t="shared" si="0"/>
        <v>502225941</v>
      </c>
      <c r="G16" s="3189">
        <f t="shared" si="0"/>
        <v>0</v>
      </c>
      <c r="H16" s="3189">
        <f t="shared" si="0"/>
        <v>0</v>
      </c>
      <c r="I16" s="3189">
        <f t="shared" si="0"/>
        <v>0</v>
      </c>
      <c r="J16" s="3189">
        <f t="shared" si="0"/>
        <v>245761977</v>
      </c>
      <c r="K16" s="216" t="s">
        <v>1854</v>
      </c>
    </row>
    <row r="17" spans="1:11" ht="17.850000000000001" customHeight="1">
      <c r="A17" s="254" t="s">
        <v>1856</v>
      </c>
      <c r="B17" s="372" t="s">
        <v>3007</v>
      </c>
      <c r="C17" s="75"/>
      <c r="D17" s="3181">
        <f>SUM(E17:J17)</f>
        <v>0</v>
      </c>
      <c r="E17" s="3182"/>
      <c r="F17" s="3183"/>
      <c r="G17" s="3184"/>
      <c r="H17" s="3184"/>
      <c r="I17" s="3184"/>
      <c r="J17" s="3184"/>
      <c r="K17" s="216" t="s">
        <v>1856</v>
      </c>
    </row>
    <row r="18" spans="1:11" ht="17.850000000000001" customHeight="1">
      <c r="A18" s="254" t="s">
        <v>1858</v>
      </c>
      <c r="B18" s="372" t="s">
        <v>3008</v>
      </c>
      <c r="C18" s="75"/>
      <c r="D18" s="3181">
        <f>SUM(E18:J18)</f>
        <v>209069</v>
      </c>
      <c r="E18" s="3185">
        <v>209069</v>
      </c>
      <c r="F18" s="3183"/>
      <c r="G18" s="3184"/>
      <c r="H18" s="3184"/>
      <c r="I18" s="3184"/>
      <c r="J18" s="3184"/>
      <c r="K18" s="216" t="s">
        <v>1858</v>
      </c>
    </row>
    <row r="19" spans="1:11" ht="17.850000000000001" customHeight="1">
      <c r="A19" s="254" t="s">
        <v>1860</v>
      </c>
      <c r="B19" s="372" t="s">
        <v>1296</v>
      </c>
      <c r="C19" s="75"/>
      <c r="D19" s="3181">
        <f>SUM(E19:J19)</f>
        <v>81968048.25999999</v>
      </c>
      <c r="E19" s="3185">
        <v>52715071.259999998</v>
      </c>
      <c r="F19" s="3185">
        <v>18081442</v>
      </c>
      <c r="G19" s="3186"/>
      <c r="H19" s="3186"/>
      <c r="I19" s="3186"/>
      <c r="J19" s="3186">
        <v>11171535</v>
      </c>
      <c r="K19" s="216" t="s">
        <v>1860</v>
      </c>
    </row>
    <row r="20" spans="1:11" ht="17.850000000000001" customHeight="1">
      <c r="A20" s="254" t="s">
        <v>1862</v>
      </c>
      <c r="B20" s="372" t="s">
        <v>3009</v>
      </c>
      <c r="C20" s="75"/>
      <c r="D20" s="3181">
        <f>SUM(E20:J20)</f>
        <v>0</v>
      </c>
      <c r="E20" s="3182"/>
      <c r="F20" s="3183"/>
      <c r="G20" s="3184"/>
      <c r="H20" s="3184"/>
      <c r="I20" s="3184"/>
      <c r="J20" s="3184"/>
      <c r="K20" s="216" t="s">
        <v>1862</v>
      </c>
    </row>
    <row r="21" spans="1:11" ht="17.850000000000001" customHeight="1">
      <c r="A21" s="254" t="s">
        <v>1864</v>
      </c>
      <c r="B21" s="372" t="s">
        <v>3156</v>
      </c>
      <c r="C21" s="75"/>
      <c r="D21" s="3190">
        <f t="shared" ref="D21:J21" si="1">SUM(D16:D20)</f>
        <v>2189142806.2600002</v>
      </c>
      <c r="E21" s="3187">
        <f>SUM(E16:E20)</f>
        <v>1411901911.26</v>
      </c>
      <c r="F21" s="3188">
        <f t="shared" si="1"/>
        <v>520307383</v>
      </c>
      <c r="G21" s="3189">
        <f t="shared" si="1"/>
        <v>0</v>
      </c>
      <c r="H21" s="3189">
        <f t="shared" si="1"/>
        <v>0</v>
      </c>
      <c r="I21" s="3189">
        <f t="shared" si="1"/>
        <v>0</v>
      </c>
      <c r="J21" s="3189">
        <f t="shared" si="1"/>
        <v>256933512</v>
      </c>
      <c r="K21" s="216" t="s">
        <v>1864</v>
      </c>
    </row>
    <row r="22" spans="1:11" ht="17.850000000000001" customHeight="1">
      <c r="A22" s="254" t="s">
        <v>1866</v>
      </c>
      <c r="B22" s="372" t="s">
        <v>3157</v>
      </c>
      <c r="C22" s="75"/>
      <c r="D22" s="3181">
        <f t="shared" ref="D22" si="2">D42</f>
        <v>569114847.40999997</v>
      </c>
      <c r="E22" s="3191">
        <v>349292848</v>
      </c>
      <c r="F22" s="3191">
        <v>122743433</v>
      </c>
      <c r="G22" s="3192">
        <v>0</v>
      </c>
      <c r="H22" s="3192">
        <v>0</v>
      </c>
      <c r="I22" s="3192">
        <v>0</v>
      </c>
      <c r="J22" s="3192">
        <v>97078565</v>
      </c>
      <c r="K22" s="216" t="s">
        <v>1866</v>
      </c>
    </row>
    <row r="23" spans="1:11" ht="17.850000000000001" customHeight="1">
      <c r="A23" s="254" t="s">
        <v>1868</v>
      </c>
      <c r="B23" s="372" t="s">
        <v>3158</v>
      </c>
      <c r="C23" s="75"/>
      <c r="D23" s="3193">
        <f t="shared" ref="D23:J23" si="3">D21-D22</f>
        <v>1620027958.8500004</v>
      </c>
      <c r="E23" s="3194">
        <f t="shared" si="3"/>
        <v>1062609063.26</v>
      </c>
      <c r="F23" s="3195">
        <f t="shared" si="3"/>
        <v>397563950</v>
      </c>
      <c r="G23" s="3196">
        <f t="shared" si="3"/>
        <v>0</v>
      </c>
      <c r="H23" s="3196">
        <f t="shared" si="3"/>
        <v>0</v>
      </c>
      <c r="I23" s="3196">
        <f t="shared" si="3"/>
        <v>0</v>
      </c>
      <c r="J23" s="3196">
        <f t="shared" si="3"/>
        <v>159854947</v>
      </c>
      <c r="K23" s="216" t="s">
        <v>1868</v>
      </c>
    </row>
    <row r="24" spans="1:11" ht="17.850000000000001" customHeight="1">
      <c r="A24" s="253" t="s">
        <v>1870</v>
      </c>
      <c r="B24" s="3163" t="s">
        <v>3159</v>
      </c>
      <c r="C24" s="17"/>
      <c r="D24" s="333"/>
      <c r="E24" s="3197"/>
      <c r="F24" s="336"/>
      <c r="G24" s="3198"/>
      <c r="H24" s="3198"/>
      <c r="I24" s="3198"/>
      <c r="J24" s="3199"/>
      <c r="K24" s="213" t="s">
        <v>1870</v>
      </c>
    </row>
    <row r="25" spans="1:11" ht="17.850000000000001" customHeight="1">
      <c r="A25" s="215"/>
      <c r="B25" s="3200" t="s">
        <v>3160</v>
      </c>
      <c r="C25" s="77"/>
      <c r="D25" s="333"/>
      <c r="E25" s="3197"/>
      <c r="F25" s="336"/>
      <c r="G25" s="3198"/>
      <c r="H25" s="3198"/>
      <c r="I25" s="3198"/>
      <c r="J25" s="3199"/>
      <c r="K25" s="216"/>
    </row>
    <row r="26" spans="1:11" ht="17.850000000000001" customHeight="1">
      <c r="A26" s="254" t="s">
        <v>1872</v>
      </c>
      <c r="B26" s="372" t="s">
        <v>3161</v>
      </c>
      <c r="C26" s="75"/>
      <c r="D26" s="3201"/>
      <c r="E26" s="3202"/>
      <c r="F26" s="3203"/>
      <c r="G26" s="3204"/>
      <c r="H26" s="3204"/>
      <c r="I26" s="3204"/>
      <c r="J26" s="3205"/>
      <c r="K26" s="216" t="s">
        <v>1872</v>
      </c>
    </row>
    <row r="27" spans="1:11" ht="17.850000000000001" customHeight="1">
      <c r="A27" s="254" t="s">
        <v>1874</v>
      </c>
      <c r="B27" s="372" t="s">
        <v>3162</v>
      </c>
      <c r="C27" s="75"/>
      <c r="D27" s="3177">
        <f>SUM(E27:J27)</f>
        <v>541898512</v>
      </c>
      <c r="E27" s="3167">
        <v>348895901</v>
      </c>
      <c r="F27" s="3167">
        <v>122743433</v>
      </c>
      <c r="G27" s="3206"/>
      <c r="H27" s="3206"/>
      <c r="I27" s="3206"/>
      <c r="J27" s="3167">
        <v>70259178</v>
      </c>
      <c r="K27" s="216" t="s">
        <v>1874</v>
      </c>
    </row>
    <row r="28" spans="1:11" ht="17.850000000000001" customHeight="1">
      <c r="A28" s="254" t="s">
        <v>1876</v>
      </c>
      <c r="B28" s="372" t="s">
        <v>3163</v>
      </c>
      <c r="C28" s="207"/>
      <c r="D28" s="3181">
        <f>SUM(E28:J28)</f>
        <v>0</v>
      </c>
      <c r="E28" s="3207"/>
      <c r="F28" s="3208"/>
      <c r="G28" s="3209"/>
      <c r="H28" s="3209"/>
      <c r="I28" s="3209"/>
      <c r="J28" s="3210"/>
      <c r="K28" s="216" t="s">
        <v>1876</v>
      </c>
    </row>
    <row r="29" spans="1:11" ht="17.850000000000001" customHeight="1">
      <c r="A29" s="254" t="s">
        <v>1878</v>
      </c>
      <c r="B29" s="372" t="s">
        <v>3164</v>
      </c>
      <c r="C29" s="3211"/>
      <c r="D29" s="3212">
        <f>SUM(E29:J29)</f>
        <v>0</v>
      </c>
      <c r="E29" s="3213"/>
      <c r="F29" s="3208"/>
      <c r="G29" s="3214"/>
      <c r="H29" s="3214"/>
      <c r="I29" s="3214"/>
      <c r="J29" s="3215"/>
      <c r="K29" s="216" t="s">
        <v>1878</v>
      </c>
    </row>
    <row r="30" spans="1:11" ht="17.850000000000001" customHeight="1">
      <c r="A30" s="254" t="s">
        <v>1880</v>
      </c>
      <c r="B30" s="372" t="s">
        <v>3165</v>
      </c>
      <c r="C30" s="3211"/>
      <c r="D30" s="3216">
        <f>SUM(E30:J30)</f>
        <v>27216335.41</v>
      </c>
      <c r="E30" s="3217">
        <v>396947</v>
      </c>
      <c r="F30" s="3208"/>
      <c r="G30" s="3218"/>
      <c r="H30" s="3219"/>
      <c r="I30" s="3219"/>
      <c r="J30" s="3220">
        <v>26819388.41</v>
      </c>
      <c r="K30" s="216" t="s">
        <v>1880</v>
      </c>
    </row>
    <row r="31" spans="1:11" ht="17.850000000000001" customHeight="1">
      <c r="A31" s="254" t="s">
        <v>1882</v>
      </c>
      <c r="B31" s="372" t="s">
        <v>3166</v>
      </c>
      <c r="C31" s="3211"/>
      <c r="D31" s="3221">
        <f>SUM(D27:D30)</f>
        <v>569114847.40999997</v>
      </c>
      <c r="E31" s="3187">
        <f t="shared" ref="E31:J31" si="4">SUM(E27:E30)</f>
        <v>349292848</v>
      </c>
      <c r="F31" s="3188">
        <f t="shared" si="4"/>
        <v>122743433</v>
      </c>
      <c r="G31" s="3190">
        <f t="shared" si="4"/>
        <v>0</v>
      </c>
      <c r="H31" s="3189">
        <f t="shared" si="4"/>
        <v>0</v>
      </c>
      <c r="I31" s="3189">
        <f t="shared" si="4"/>
        <v>0</v>
      </c>
      <c r="J31" s="3189">
        <f t="shared" si="4"/>
        <v>97078566.409999996</v>
      </c>
      <c r="K31" s="216" t="s">
        <v>1882</v>
      </c>
    </row>
    <row r="32" spans="1:11" ht="17.850000000000001" customHeight="1">
      <c r="A32" s="254" t="s">
        <v>1883</v>
      </c>
      <c r="B32" s="372" t="s">
        <v>3007</v>
      </c>
      <c r="C32" s="3211"/>
      <c r="D32" s="3204"/>
      <c r="E32" s="3202"/>
      <c r="F32" s="3203"/>
      <c r="G32" s="3204"/>
      <c r="H32" s="3204"/>
      <c r="I32" s="3204"/>
      <c r="J32" s="3205"/>
      <c r="K32" s="216" t="s">
        <v>1883</v>
      </c>
    </row>
    <row r="33" spans="1:11" ht="17.850000000000001" customHeight="1">
      <c r="A33" s="254" t="s">
        <v>1885</v>
      </c>
      <c r="B33" s="372" t="s">
        <v>3162</v>
      </c>
      <c r="C33" s="207"/>
      <c r="D33" s="3181">
        <f>SUM(E33:J33)</f>
        <v>0</v>
      </c>
      <c r="E33" s="3222" t="s">
        <v>1789</v>
      </c>
      <c r="F33" s="3208"/>
      <c r="G33" s="3219"/>
      <c r="H33" s="3219"/>
      <c r="I33" s="3219"/>
      <c r="J33" s="3219"/>
      <c r="K33" s="216" t="s">
        <v>1885</v>
      </c>
    </row>
    <row r="34" spans="1:11" ht="17.850000000000001" customHeight="1">
      <c r="A34" s="254" t="s">
        <v>1887</v>
      </c>
      <c r="B34" s="372" t="s">
        <v>3167</v>
      </c>
      <c r="C34" s="75"/>
      <c r="D34" s="3181">
        <f>SUM(E34:J34)</f>
        <v>0</v>
      </c>
      <c r="E34" s="3222"/>
      <c r="F34" s="3208"/>
      <c r="G34" s="3219"/>
      <c r="H34" s="3219"/>
      <c r="I34" s="3219"/>
      <c r="J34" s="3219"/>
      <c r="K34" s="216" t="s">
        <v>1887</v>
      </c>
    </row>
    <row r="35" spans="1:11" ht="17.850000000000001" customHeight="1">
      <c r="A35" s="254" t="s">
        <v>1889</v>
      </c>
      <c r="B35" s="372" t="s">
        <v>3168</v>
      </c>
      <c r="C35" s="75"/>
      <c r="D35" s="3190">
        <f>SUM(D33:D34)</f>
        <v>0</v>
      </c>
      <c r="E35" s="3187">
        <f t="shared" ref="E35:J35" si="5">SUM(E33:E34)</f>
        <v>0</v>
      </c>
      <c r="F35" s="3188">
        <f t="shared" si="5"/>
        <v>0</v>
      </c>
      <c r="G35" s="3189">
        <f t="shared" si="5"/>
        <v>0</v>
      </c>
      <c r="H35" s="3189">
        <f t="shared" si="5"/>
        <v>0</v>
      </c>
      <c r="I35" s="3189">
        <f t="shared" si="5"/>
        <v>0</v>
      </c>
      <c r="J35" s="3189">
        <f t="shared" si="5"/>
        <v>0</v>
      </c>
      <c r="K35" s="216" t="s">
        <v>1889</v>
      </c>
    </row>
    <row r="36" spans="1:11" ht="17.850000000000001" customHeight="1">
      <c r="A36" s="254" t="s">
        <v>1891</v>
      </c>
      <c r="B36" s="372" t="s">
        <v>3008</v>
      </c>
      <c r="C36" s="75"/>
      <c r="D36" s="3201"/>
      <c r="E36" s="3202"/>
      <c r="F36" s="3203"/>
      <c r="G36" s="3204"/>
      <c r="H36" s="3204"/>
      <c r="I36" s="3204"/>
      <c r="J36" s="3205"/>
      <c r="K36" s="216" t="s">
        <v>1891</v>
      </c>
    </row>
    <row r="37" spans="1:11" ht="17.850000000000001" customHeight="1">
      <c r="A37" s="254" t="s">
        <v>1893</v>
      </c>
      <c r="B37" s="372" t="s">
        <v>3162</v>
      </c>
      <c r="C37" s="75"/>
      <c r="D37" s="3181">
        <f>SUM(E37:J37)</f>
        <v>0</v>
      </c>
      <c r="E37" s="3222"/>
      <c r="F37" s="3208"/>
      <c r="G37" s="3219"/>
      <c r="H37" s="3219"/>
      <c r="I37" s="3219"/>
      <c r="J37" s="3219"/>
      <c r="K37" s="216" t="s">
        <v>1893</v>
      </c>
    </row>
    <row r="38" spans="1:11" ht="17.850000000000001" customHeight="1">
      <c r="A38" s="254" t="s">
        <v>1895</v>
      </c>
      <c r="B38" s="372" t="s">
        <v>3169</v>
      </c>
      <c r="C38" s="75"/>
      <c r="D38" s="3181">
        <f>SUM(E38:J38)</f>
        <v>0</v>
      </c>
      <c r="E38" s="3222"/>
      <c r="F38" s="3208"/>
      <c r="G38" s="3219"/>
      <c r="H38" s="3219"/>
      <c r="I38" s="3219"/>
      <c r="J38" s="3219"/>
      <c r="K38" s="216" t="s">
        <v>1895</v>
      </c>
    </row>
    <row r="39" spans="1:11" ht="17.850000000000001" customHeight="1">
      <c r="A39" s="254" t="s">
        <v>1897</v>
      </c>
      <c r="B39" s="372" t="s">
        <v>3170</v>
      </c>
      <c r="C39" s="3223"/>
      <c r="D39" s="3190">
        <f t="shared" ref="D39:J39" si="6">SUM(D37:D38)</f>
        <v>0</v>
      </c>
      <c r="E39" s="3187">
        <f t="shared" si="6"/>
        <v>0</v>
      </c>
      <c r="F39" s="3188">
        <f t="shared" si="6"/>
        <v>0</v>
      </c>
      <c r="G39" s="3189">
        <f t="shared" si="6"/>
        <v>0</v>
      </c>
      <c r="H39" s="3189">
        <f t="shared" si="6"/>
        <v>0</v>
      </c>
      <c r="I39" s="3189">
        <f t="shared" si="6"/>
        <v>0</v>
      </c>
      <c r="J39" s="3189">
        <f t="shared" si="6"/>
        <v>0</v>
      </c>
      <c r="K39" s="216" t="s">
        <v>1897</v>
      </c>
    </row>
    <row r="40" spans="1:11" ht="17.850000000000001" customHeight="1">
      <c r="A40" s="254" t="s">
        <v>197</v>
      </c>
      <c r="B40" s="372" t="s">
        <v>3171</v>
      </c>
      <c r="C40" s="75"/>
      <c r="D40" s="3181">
        <f>SUM(E40:J40)</f>
        <v>0</v>
      </c>
      <c r="E40" s="3213"/>
      <c r="F40" s="3208" t="s">
        <v>1789</v>
      </c>
      <c r="G40" s="3214"/>
      <c r="H40" s="3214"/>
      <c r="I40" s="3214"/>
      <c r="J40" s="3215"/>
      <c r="K40" s="216" t="s">
        <v>197</v>
      </c>
    </row>
    <row r="41" spans="1:11" ht="17.850000000000001" customHeight="1">
      <c r="A41" s="254" t="s">
        <v>199</v>
      </c>
      <c r="B41" s="372" t="s">
        <v>3172</v>
      </c>
      <c r="C41" s="75"/>
      <c r="D41" s="3181">
        <f>SUM(E41:J41)</f>
        <v>0</v>
      </c>
      <c r="E41" s="3222"/>
      <c r="F41" s="3208"/>
      <c r="G41" s="3219"/>
      <c r="H41" s="3219"/>
      <c r="I41" s="3219"/>
      <c r="J41" s="3219"/>
      <c r="K41" s="216" t="s">
        <v>199</v>
      </c>
    </row>
    <row r="42" spans="1:11" ht="17.850000000000001" customHeight="1">
      <c r="A42" s="253" t="s">
        <v>201</v>
      </c>
      <c r="B42" s="3163" t="s">
        <v>3173</v>
      </c>
      <c r="C42" s="69"/>
      <c r="D42" s="3177">
        <f t="shared" ref="D42:J42" si="7">D31+D35+D39+D40+D41</f>
        <v>569114847.40999997</v>
      </c>
      <c r="E42" s="3194">
        <f>E31+E35+E39+E40+E41</f>
        <v>349292848</v>
      </c>
      <c r="F42" s="3195">
        <f t="shared" si="7"/>
        <v>122743433</v>
      </c>
      <c r="G42" s="3196">
        <f t="shared" si="7"/>
        <v>0</v>
      </c>
      <c r="H42" s="3196">
        <f t="shared" si="7"/>
        <v>0</v>
      </c>
      <c r="I42" s="3196">
        <f t="shared" si="7"/>
        <v>0</v>
      </c>
      <c r="J42" s="3196">
        <f t="shared" si="7"/>
        <v>97078566.409999996</v>
      </c>
      <c r="K42" s="213" t="s">
        <v>201</v>
      </c>
    </row>
    <row r="43" spans="1:11" ht="17.850000000000001" customHeight="1">
      <c r="A43" s="254"/>
      <c r="B43" s="372" t="s">
        <v>694</v>
      </c>
      <c r="C43" s="634"/>
      <c r="D43" s="3201"/>
      <c r="E43" s="3202"/>
      <c r="F43" s="3203"/>
      <c r="G43" s="3204"/>
      <c r="H43" s="3204"/>
      <c r="I43" s="3204"/>
      <c r="J43" s="3205"/>
      <c r="K43" s="106"/>
    </row>
    <row r="44" spans="1:11">
      <c r="A44" s="72"/>
      <c r="B44" s="69"/>
      <c r="C44" s="69"/>
      <c r="D44" s="386"/>
      <c r="E44" s="454"/>
      <c r="F44" s="72"/>
      <c r="G44" s="69"/>
      <c r="H44" s="69"/>
      <c r="I44" s="69"/>
      <c r="J44" s="386"/>
      <c r="K44" s="454"/>
    </row>
    <row r="45" spans="1:11">
      <c r="A45" s="72"/>
      <c r="B45" s="69"/>
      <c r="C45" s="69"/>
      <c r="D45" s="386"/>
      <c r="E45" s="454"/>
      <c r="F45" s="72"/>
      <c r="G45" s="69"/>
      <c r="H45" s="69"/>
      <c r="I45" s="69"/>
      <c r="J45" s="386"/>
      <c r="K45" s="454"/>
    </row>
    <row r="46" spans="1:11">
      <c r="A46" s="72"/>
      <c r="B46" s="69"/>
      <c r="C46" s="69"/>
      <c r="D46" s="386"/>
      <c r="E46" s="454"/>
      <c r="F46" s="72"/>
      <c r="G46" s="17"/>
      <c r="H46" s="69"/>
      <c r="I46" s="69"/>
      <c r="J46" s="386"/>
      <c r="K46" s="454"/>
    </row>
    <row r="47" spans="1:11">
      <c r="A47" s="72"/>
      <c r="B47" s="17"/>
      <c r="C47" s="69"/>
      <c r="D47" s="386"/>
      <c r="E47" s="454"/>
      <c r="F47" s="72"/>
      <c r="G47" s="17"/>
      <c r="H47" s="69"/>
      <c r="I47" s="69"/>
      <c r="J47" s="386"/>
      <c r="K47" s="454"/>
    </row>
    <row r="48" spans="1:11">
      <c r="A48" s="72"/>
      <c r="B48" s="17"/>
      <c r="C48" s="69"/>
      <c r="D48" s="386"/>
      <c r="E48" s="454"/>
      <c r="F48" s="72"/>
      <c r="G48" s="17"/>
      <c r="H48" s="69"/>
      <c r="I48" s="69"/>
      <c r="J48" s="386"/>
      <c r="K48" s="454"/>
    </row>
    <row r="49" spans="1:11">
      <c r="A49" s="72"/>
      <c r="B49" s="17"/>
      <c r="C49" s="69"/>
      <c r="D49" s="386"/>
      <c r="E49" s="454"/>
      <c r="F49" s="72"/>
      <c r="G49" s="17"/>
      <c r="H49" s="69"/>
      <c r="I49" s="69"/>
      <c r="J49" s="386"/>
      <c r="K49" s="454"/>
    </row>
    <row r="50" spans="1:11">
      <c r="A50" s="72"/>
      <c r="B50" s="17"/>
      <c r="C50" s="69"/>
      <c r="D50" s="386"/>
      <c r="E50" s="454"/>
      <c r="F50" s="72"/>
      <c r="G50" s="17"/>
      <c r="H50" s="69"/>
      <c r="I50" s="69"/>
      <c r="J50" s="386"/>
      <c r="K50" s="454"/>
    </row>
    <row r="51" spans="1:11">
      <c r="A51" s="72"/>
      <c r="B51" s="17"/>
      <c r="C51" s="69"/>
      <c r="D51" s="386"/>
      <c r="E51" s="454"/>
      <c r="F51" s="72"/>
      <c r="G51" s="17"/>
      <c r="H51" s="69"/>
      <c r="I51" s="69"/>
      <c r="J51" s="386"/>
      <c r="K51" s="454"/>
    </row>
    <row r="52" spans="1:11">
      <c r="A52" s="72"/>
      <c r="B52" s="17"/>
      <c r="C52" s="69"/>
      <c r="D52" s="386"/>
      <c r="E52" s="454"/>
      <c r="F52" s="72"/>
      <c r="G52" s="17"/>
      <c r="H52" s="69"/>
      <c r="I52" s="69"/>
      <c r="J52" s="386"/>
      <c r="K52" s="454"/>
    </row>
    <row r="53" spans="1:11">
      <c r="A53" s="72"/>
      <c r="B53" s="17"/>
      <c r="C53" s="69"/>
      <c r="D53" s="386"/>
      <c r="E53" s="454"/>
      <c r="F53" s="72"/>
      <c r="G53" s="17"/>
      <c r="H53" s="69"/>
      <c r="I53" s="69"/>
      <c r="J53" s="386"/>
      <c r="K53" s="454"/>
    </row>
    <row r="54" spans="1:11">
      <c r="A54" s="72"/>
      <c r="B54" s="17"/>
      <c r="C54" s="69"/>
      <c r="D54" s="386"/>
      <c r="E54" s="454"/>
      <c r="F54" s="72"/>
      <c r="G54" s="17"/>
      <c r="H54" s="69"/>
      <c r="I54" s="69"/>
      <c r="J54" s="386"/>
      <c r="K54" s="454"/>
    </row>
    <row r="55" spans="1:11">
      <c r="A55" s="72"/>
      <c r="B55" s="17"/>
      <c r="C55" s="69"/>
      <c r="D55" s="386"/>
      <c r="E55" s="454"/>
      <c r="F55" s="72"/>
      <c r="G55" s="17"/>
      <c r="H55" s="69"/>
      <c r="I55" s="69"/>
      <c r="J55" s="386"/>
      <c r="K55" s="454"/>
    </row>
    <row r="56" spans="1:11" ht="15.75" thickBot="1">
      <c r="A56" s="107"/>
      <c r="B56" s="108"/>
      <c r="C56" s="513"/>
      <c r="D56" s="3224"/>
      <c r="E56" s="3225"/>
      <c r="F56" s="107"/>
      <c r="G56" s="108"/>
      <c r="H56" s="513"/>
      <c r="I56" s="513"/>
      <c r="J56" s="3224"/>
      <c r="K56" s="3225"/>
    </row>
    <row r="57" spans="1:11">
      <c r="A57" s="3494" t="s">
        <v>2433</v>
      </c>
      <c r="B57" s="3494"/>
      <c r="C57" s="69"/>
      <c r="D57" s="386"/>
      <c r="E57" s="386"/>
      <c r="F57" s="3494" t="s">
        <v>2433</v>
      </c>
      <c r="G57" s="3494"/>
      <c r="H57" s="69"/>
      <c r="I57" s="69"/>
      <c r="J57" s="386"/>
      <c r="K57" s="386"/>
    </row>
    <row r="58" spans="1:11">
      <c r="A58" s="69" t="s">
        <v>3174</v>
      </c>
      <c r="B58" s="69"/>
      <c r="C58" s="69"/>
      <c r="D58" s="386"/>
      <c r="E58" s="386"/>
      <c r="F58" s="69" t="s">
        <v>3175</v>
      </c>
      <c r="G58" s="69"/>
      <c r="H58" s="69"/>
      <c r="I58" s="69"/>
      <c r="J58" s="386"/>
      <c r="K58" s="386"/>
    </row>
    <row r="59" spans="1:11">
      <c r="A59" s="17"/>
      <c r="B59" s="17"/>
      <c r="C59" s="17"/>
      <c r="D59" s="283"/>
      <c r="E59" s="283"/>
      <c r="F59" s="17"/>
      <c r="G59" s="17"/>
      <c r="H59" s="17"/>
      <c r="I59" s="17"/>
      <c r="J59" s="283"/>
      <c r="K59" s="283"/>
    </row>
    <row r="60" spans="1:11">
      <c r="A60" s="17"/>
      <c r="B60" s="17"/>
      <c r="C60" s="17"/>
      <c r="D60" s="283"/>
      <c r="E60" s="283"/>
      <c r="F60" s="17"/>
      <c r="G60" s="17"/>
      <c r="H60" s="17"/>
      <c r="I60" s="17"/>
      <c r="J60" s="283"/>
      <c r="K60" s="283"/>
    </row>
    <row r="61" spans="1:11">
      <c r="A61" s="17"/>
      <c r="B61" s="17"/>
      <c r="C61" s="17"/>
      <c r="D61" s="283"/>
      <c r="E61" s="283"/>
      <c r="F61" s="17"/>
      <c r="G61" s="17"/>
      <c r="H61" s="17"/>
      <c r="I61" s="17"/>
      <c r="J61" s="283"/>
      <c r="K61" s="283"/>
    </row>
    <row r="62" spans="1:11">
      <c r="A62" s="17"/>
      <c r="B62" s="17"/>
      <c r="C62" s="17"/>
      <c r="D62" s="283"/>
      <c r="E62" s="283"/>
      <c r="F62" s="17"/>
      <c r="G62" s="17"/>
      <c r="H62" s="17"/>
      <c r="I62" s="17"/>
      <c r="J62" s="283"/>
      <c r="K62" s="283"/>
    </row>
    <row r="63" spans="1:11">
      <c r="A63" s="17"/>
      <c r="B63" s="17"/>
      <c r="C63" s="17"/>
      <c r="D63" s="283"/>
      <c r="E63" s="283"/>
      <c r="F63" s="17"/>
      <c r="G63" s="17"/>
      <c r="H63" s="17"/>
      <c r="I63" s="17"/>
      <c r="J63" s="283"/>
      <c r="K63" s="283"/>
    </row>
    <row r="64" spans="1:11">
      <c r="A64" s="17"/>
      <c r="B64" s="17"/>
      <c r="C64" s="17"/>
      <c r="D64" s="283"/>
      <c r="E64" s="283"/>
      <c r="F64" s="17"/>
      <c r="G64" s="17"/>
      <c r="H64" s="17"/>
      <c r="I64" s="17"/>
      <c r="J64" s="283"/>
      <c r="K64" s="283"/>
    </row>
    <row r="65" spans="1:11">
      <c r="A65" s="17"/>
      <c r="B65" s="17"/>
      <c r="C65" s="17"/>
      <c r="D65" s="283"/>
      <c r="E65" s="283"/>
      <c r="F65" s="17"/>
      <c r="G65" s="17"/>
      <c r="H65" s="17"/>
      <c r="I65" s="17"/>
      <c r="J65" s="283"/>
      <c r="K65" s="283"/>
    </row>
    <row r="66" spans="1:11">
      <c r="A66" s="17"/>
      <c r="C66" s="17"/>
      <c r="D66" s="283"/>
      <c r="E66" s="283"/>
      <c r="F66" s="17"/>
      <c r="G66" s="17"/>
      <c r="H66" s="17"/>
      <c r="I66" s="17"/>
      <c r="J66" s="283"/>
      <c r="K66" s="283"/>
    </row>
    <row r="67" spans="1:11">
      <c r="A67" s="17"/>
      <c r="C67" s="17"/>
      <c r="D67" s="283"/>
      <c r="E67" s="283"/>
      <c r="F67" s="17"/>
      <c r="G67" s="17"/>
      <c r="H67" s="17"/>
      <c r="I67" s="17"/>
      <c r="J67" s="283"/>
      <c r="K67" s="283"/>
    </row>
    <row r="68" spans="1:11">
      <c r="A68" s="17"/>
      <c r="C68" s="17"/>
      <c r="D68" s="283"/>
      <c r="E68" s="283"/>
      <c r="F68" s="17"/>
      <c r="G68" s="17"/>
      <c r="H68" s="17"/>
      <c r="I68" s="17"/>
      <c r="J68" s="283"/>
      <c r="K68" s="283"/>
    </row>
    <row r="69" spans="1:11">
      <c r="A69" s="17"/>
      <c r="C69" s="17"/>
      <c r="D69" s="17"/>
      <c r="E69" s="17"/>
      <c r="F69" s="17"/>
      <c r="G69" s="17"/>
      <c r="H69" s="17"/>
      <c r="I69" s="17"/>
      <c r="J69" s="17"/>
      <c r="K69" s="17"/>
    </row>
    <row r="70" spans="1:11">
      <c r="A70" s="17"/>
      <c r="C70" s="17"/>
      <c r="D70" s="17"/>
      <c r="E70" s="17"/>
      <c r="F70" s="17"/>
      <c r="G70" s="17"/>
      <c r="H70" s="17"/>
      <c r="I70" s="17"/>
      <c r="J70" s="17"/>
      <c r="K70" s="17"/>
    </row>
    <row r="71" spans="1:11">
      <c r="A71" s="17"/>
      <c r="C71" s="17"/>
      <c r="D71" s="17"/>
      <c r="E71" s="17"/>
      <c r="F71" s="17"/>
      <c r="G71" s="17"/>
      <c r="H71" s="17"/>
      <c r="I71" s="17"/>
      <c r="J71" s="17"/>
      <c r="K71" s="17"/>
    </row>
    <row r="72" spans="1:11">
      <c r="A72" s="17"/>
      <c r="C72" s="17"/>
      <c r="D72" s="17"/>
      <c r="E72" s="17"/>
      <c r="F72" s="17"/>
      <c r="G72" s="17"/>
      <c r="H72" s="17"/>
      <c r="I72" s="17"/>
      <c r="J72" s="17"/>
      <c r="K72" s="17"/>
    </row>
    <row r="151" spans="1:7">
      <c r="A151" s="17"/>
      <c r="B151" s="17"/>
      <c r="C151" s="17"/>
      <c r="D151" s="17"/>
      <c r="E151" s="17"/>
      <c r="F151" s="17"/>
      <c r="G151" s="384"/>
    </row>
  </sheetData>
  <customSheetViews>
    <customSheetView guid="{8BA73436-2F9B-4210-BD10-5C9B0EE18A6F}" scale="80" colorId="22" fitToPage="1">
      <selection activeCell="A15" sqref="A15:XFD15"/>
      <colBreaks count="1" manualBreakCount="1">
        <brk id="5" max="1048575" man="1"/>
      </colBreaks>
      <pageMargins left="0.5" right="0.5" top="0.5" bottom="0.5" header="0.5" footer="0.5"/>
      <printOptions horizontalCentered="1" verticalCentered="1"/>
      <pageSetup scale="74" fitToWidth="2" orientation="portrait" horizontalDpi="300" verticalDpi="300" r:id="rId1"/>
      <headerFooter alignWithMargins="0"/>
    </customSheetView>
    <customSheetView guid="{7923C648-7509-4E75-B568-BE9D1A032E56}" scale="80" colorId="22" fitToPage="1" topLeftCell="A22">
      <selection activeCell="E48" sqref="E48"/>
      <colBreaks count="1" manualBreakCount="1">
        <brk id="5" max="1048575" man="1"/>
      </colBreaks>
      <pageMargins left="0.5" right="0.5" top="0.5" bottom="0.5" header="0.5" footer="0.5"/>
      <printOptions horizontalCentered="1" verticalCentered="1"/>
      <pageSetup scale="73" fitToWidth="2" orientation="portrait" horizontalDpi="300" verticalDpi="300" r:id="rId2"/>
      <headerFooter alignWithMargins="0"/>
    </customSheetView>
    <customSheetView guid="{393B765C-BB60-4CEF-9B1B-1517D80E77BC}" scale="80" colorId="22" showPageBreaks="1" fitToPage="1" topLeftCell="C16">
      <selection activeCell="D28" sqref="D28"/>
      <colBreaks count="1" manualBreakCount="1">
        <brk id="5" max="1048575" man="1"/>
      </colBreaks>
      <pageMargins left="0.5" right="0.5" top="0.5" bottom="0.5" header="0.5" footer="0.5"/>
      <printOptions horizontalCentered="1" verticalCentered="1"/>
      <pageSetup scale="73" fitToWidth="2" orientation="portrait" horizontalDpi="300" verticalDpi="300" r:id="rId3"/>
      <headerFooter alignWithMargins="0"/>
    </customSheetView>
    <customSheetView guid="{63051384-6030-4837-BDE8-8D47319E9310}" scale="80" colorId="22" fitToPage="1">
      <selection activeCell="J30" sqref="J30"/>
      <colBreaks count="1" manualBreakCount="1">
        <brk id="5" max="1048575" man="1"/>
      </colBreaks>
      <pageMargins left="0.5" right="0.5" top="0.5" bottom="0.5" header="0.5" footer="0.5"/>
      <printOptions horizontalCentered="1" verticalCentered="1"/>
      <pageSetup scale="72" fitToWidth="2" orientation="portrait" horizontalDpi="300" verticalDpi="300" r:id="rId4"/>
      <headerFooter alignWithMargins="0"/>
    </customSheetView>
    <customSheetView guid="{4E7170B9-0E13-4551-BA0F-F43020F5D14F}" scale="80" colorId="22" showPageBreaks="1" fitToPage="1" topLeftCell="C25">
      <selection activeCell="J30" sqref="J30"/>
      <colBreaks count="1" manualBreakCount="1">
        <brk id="5" max="1048575" man="1"/>
      </colBreaks>
      <pageMargins left="0.5" right="0.5" top="0.5" bottom="0.5" header="0.5" footer="0.5"/>
      <printOptions horizontalCentered="1" verticalCentered="1"/>
      <pageSetup scale="72" fitToWidth="2" orientation="portrait" horizontalDpi="300" verticalDpi="300" r:id="rId5"/>
      <headerFooter alignWithMargins="0"/>
    </customSheetView>
    <customSheetView guid="{438078D9-73AC-4065-AD12-33C545097290}" scale="80" colorId="22" fitToPage="1">
      <selection activeCell="J30" sqref="J30"/>
      <colBreaks count="1" manualBreakCount="1">
        <brk id="5" max="1048575" man="1"/>
      </colBreaks>
      <pageMargins left="0.5" right="0.5" top="0.5" bottom="0.5" header="0.5" footer="0.5"/>
      <printOptions horizontalCentered="1" verticalCentered="1"/>
      <pageSetup scale="72" fitToWidth="2" orientation="portrait" horizontalDpi="300" verticalDpi="300" r:id="rId6"/>
      <headerFooter alignWithMargins="0"/>
    </customSheetView>
    <customSheetView guid="{5CF51FF9-A1DC-465C-8702-577480B671DB}" scale="80" colorId="22" fitToPage="1">
      <selection activeCell="J30" sqref="J30"/>
      <colBreaks count="1" manualBreakCount="1">
        <brk id="5" max="1048575" man="1"/>
      </colBreaks>
      <pageMargins left="0.5" right="0.5" top="0.5" bottom="0.5" header="0.5" footer="0.5"/>
      <printOptions horizontalCentered="1" verticalCentered="1"/>
      <pageSetup scale="72" fitToWidth="2" orientation="portrait" horizontalDpi="300" verticalDpi="300" r:id="rId7"/>
      <headerFooter alignWithMargins="0"/>
    </customSheetView>
    <customSheetView guid="{B94A4E40-0E04-4C7F-92F0-F173BDD19C5E}" scale="80" colorId="22" fitToPage="1">
      <selection activeCell="J30" sqref="J30"/>
      <colBreaks count="1" manualBreakCount="1">
        <brk id="5" max="1048575" man="1"/>
      </colBreaks>
      <pageMargins left="0.5" right="0.5" top="0.5" bottom="0.5" header="0.5" footer="0.5"/>
      <printOptions horizontalCentered="1" verticalCentered="1"/>
      <pageSetup scale="10" fitToWidth="2" orientation="portrait" horizontalDpi="300" verticalDpi="300" r:id="rId8"/>
      <headerFooter alignWithMargins="0"/>
    </customSheetView>
    <customSheetView guid="{8C259C24-A4E4-4974-8C90-A0F5B4CE3394}" scale="80" colorId="22" fitToPage="1">
      <selection activeCell="A15" sqref="A15:XFD15"/>
      <colBreaks count="1" manualBreakCount="1">
        <brk id="5" max="1048575" man="1"/>
      </colBreaks>
      <pageMargins left="0.5" right="0.5" top="0.5" bottom="0.5" header="0.5" footer="0.5"/>
      <printOptions horizontalCentered="1" verticalCentered="1"/>
      <pageSetup scale="74" fitToWidth="2" orientation="portrait" horizontalDpi="300" verticalDpi="300" r:id="rId9"/>
      <headerFooter alignWithMargins="0"/>
    </customSheetView>
    <customSheetView guid="{FA103E5D-8B2E-472D-A37D-606A91A24206}" scale="80" colorId="22" fitToPage="1">
      <selection activeCell="A15" sqref="A15:XFD15"/>
      <colBreaks count="1" manualBreakCount="1">
        <brk id="5" max="1048575" man="1"/>
      </colBreaks>
      <pageMargins left="0.5" right="0.5" top="0.5" bottom="0.5" header="0.5" footer="0.5"/>
      <printOptions horizontalCentered="1" verticalCentered="1"/>
      <pageSetup scale="74" fitToWidth="2" orientation="portrait" horizontalDpi="300" verticalDpi="300" r:id="rId10"/>
      <headerFooter alignWithMargins="0"/>
    </customSheetView>
    <customSheetView guid="{FD677025-12D2-4A8C-898E-C8C7B61A1761}" scale="80" colorId="22" fitToPage="1">
      <selection activeCell="J30" sqref="J30"/>
      <colBreaks count="1" manualBreakCount="1">
        <brk id="5" max="1048575" man="1"/>
      </colBreaks>
      <pageMargins left="0.5" right="0.5" top="0.5" bottom="0.5" header="0.5" footer="0.5"/>
      <printOptions horizontalCentered="1" verticalCentered="1"/>
      <pageSetup scale="10" fitToWidth="2" orientation="portrait" horizontalDpi="300" verticalDpi="300" r:id="rId11"/>
      <headerFooter alignWithMargins="0"/>
    </customSheetView>
    <customSheetView guid="{8A94D2EC-B2C5-4234-9443-0DC03802E12D}" scale="80" colorId="22" fitToPage="1">
      <selection activeCell="J30" sqref="J30"/>
      <colBreaks count="1" manualBreakCount="1">
        <brk id="5" max="1048575" man="1"/>
      </colBreaks>
      <pageMargins left="0.5" right="0.5" top="0.5" bottom="0.5" header="0.5" footer="0.5"/>
      <printOptions horizontalCentered="1" verticalCentered="1"/>
      <pageSetup scale="10" fitToWidth="2" orientation="portrait" horizontalDpi="300" verticalDpi="300" r:id="rId12"/>
      <headerFooter alignWithMargins="0"/>
    </customSheetView>
    <customSheetView guid="{C7AF6775-1D27-4B5E-A593-2A35D0B4D89B}" scale="80" colorId="22" fitToPage="1">
      <selection activeCell="A15" sqref="A15:XFD15"/>
      <colBreaks count="1" manualBreakCount="1">
        <brk id="5" max="1048575" man="1"/>
      </colBreaks>
      <pageMargins left="0.5" right="0.5" top="0.5" bottom="0.5" header="0.5" footer="0.5"/>
      <printOptions horizontalCentered="1" verticalCentered="1"/>
      <pageSetup scale="74" fitToWidth="2" orientation="portrait" horizontalDpi="300" verticalDpi="300" r:id="rId13"/>
      <headerFooter alignWithMargins="0"/>
    </customSheetView>
    <customSheetView guid="{96E61F17-B7D0-43DF-A042-AB82DEADF71D}" scale="80" colorId="22" showPageBreaks="1" fitToPage="1">
      <selection activeCell="J30" sqref="J30"/>
      <colBreaks count="1" manualBreakCount="1">
        <brk id="5" max="1048575" man="1"/>
      </colBreaks>
      <pageMargins left="0.5" right="0.5" top="0.5" bottom="0.5" header="0.5" footer="0.5"/>
      <printOptions horizontalCentered="1" verticalCentered="1"/>
      <pageSetup scale="10" fitToWidth="2" orientation="portrait" horizontalDpi="300" verticalDpi="300" r:id="rId14"/>
      <headerFooter alignWithMargins="0"/>
    </customSheetView>
    <customSheetView guid="{0F6F7749-E5E2-402C-A332-F358E9F52431}" scale="80" colorId="22" fitToPage="1">
      <selection activeCell="A15" sqref="A15:XFD15"/>
      <colBreaks count="1" manualBreakCount="1">
        <brk id="5" max="1048575" man="1"/>
      </colBreaks>
      <pageMargins left="0.5" right="0.5" top="0.5" bottom="0.5" header="0.5" footer="0.5"/>
      <printOptions horizontalCentered="1" verticalCentered="1"/>
      <pageSetup scale="74" fitToWidth="2" orientation="portrait" horizontalDpi="300" verticalDpi="300" r:id="rId15"/>
      <headerFooter alignWithMargins="0"/>
    </customSheetView>
    <customSheetView guid="{665C0630-746D-4A38-99D5-558A3A80C435}" scale="80" colorId="22" fitToPage="1">
      <selection activeCell="J30" sqref="J30"/>
      <colBreaks count="1" manualBreakCount="1">
        <brk id="5" max="1048575" man="1"/>
      </colBreaks>
      <pageMargins left="0.5" right="0.5" top="0.5" bottom="0.5" header="0.5" footer="0.5"/>
      <printOptions horizontalCentered="1" verticalCentered="1"/>
      <pageSetup scale="72" fitToWidth="2" orientation="portrait" horizontalDpi="300" verticalDpi="300" r:id="rId16"/>
      <headerFooter alignWithMargins="0"/>
    </customSheetView>
    <customSheetView guid="{7BB49942-3332-4916-8C9A-7E0718D9BD15}" scale="80" colorId="22" fitToPage="1">
      <selection activeCell="J30" sqref="J30"/>
      <colBreaks count="1" manualBreakCount="1">
        <brk id="5" max="1048575" man="1"/>
      </colBreaks>
      <pageMargins left="0.5" right="0.5" top="0.5" bottom="0.5" header="0.5" footer="0.5"/>
      <printOptions horizontalCentered="1" verticalCentered="1"/>
      <pageSetup scale="72" fitToWidth="2" orientation="portrait" horizontalDpi="300" verticalDpi="300" r:id="rId17"/>
      <headerFooter alignWithMargins="0"/>
    </customSheetView>
    <customSheetView guid="{84131046-9492-4BD4-95BF-1101D54B6750}" scale="80" colorId="22" fitToPage="1">
      <selection activeCell="A15" sqref="A15:XFD15"/>
      <colBreaks count="1" manualBreakCount="1">
        <brk id="5" max="1048575" man="1"/>
      </colBreaks>
      <pageMargins left="0.5" right="0.5" top="0.5" bottom="0.5" header="0.5" footer="0.5"/>
      <printOptions horizontalCentered="1" verticalCentered="1"/>
      <pageSetup scale="74" fitToWidth="2" orientation="portrait" horizontalDpi="300" verticalDpi="300" r:id="rId18"/>
      <headerFooter alignWithMargins="0"/>
    </customSheetView>
    <customSheetView guid="{CDDD69AD-D96A-45A7-95A3-6DE883419332}" scale="80" colorId="22" fitToPage="1">
      <selection activeCell="J30" sqref="J30"/>
      <colBreaks count="1" manualBreakCount="1">
        <brk id="5" max="1048575" man="1"/>
      </colBreaks>
      <pageMargins left="0.5" right="0.5" top="0.5" bottom="0.5" header="0.5" footer="0.5"/>
      <printOptions horizontalCentered="1" verticalCentered="1"/>
      <pageSetup scale="72" fitToWidth="2" orientation="portrait" horizontalDpi="300" verticalDpi="300" r:id="rId19"/>
      <headerFooter alignWithMargins="0"/>
    </customSheetView>
    <customSheetView guid="{4AA2BC72-2A29-463C-9964-91A7BC9A705D}" scale="80" colorId="22" fitToPage="1">
      <selection activeCell="J30" sqref="J30"/>
      <colBreaks count="1" manualBreakCount="1">
        <brk id="5" max="1048575" man="1"/>
      </colBreaks>
      <pageMargins left="0.5" right="0.5" top="0.5" bottom="0.5" header="0.5" footer="0.5"/>
      <printOptions horizontalCentered="1" verticalCentered="1"/>
      <pageSetup scale="72" fitToWidth="2" orientation="portrait" horizontalDpi="300" verticalDpi="300" r:id="rId20"/>
      <headerFooter alignWithMargins="0"/>
    </customSheetView>
  </customSheetViews>
  <mergeCells count="2">
    <mergeCell ref="A57:B57"/>
    <mergeCell ref="F57:G57"/>
  </mergeCells>
  <printOptions horizontalCentered="1" verticalCentered="1"/>
  <pageMargins left="0.5" right="0.5" top="0.5" bottom="0.5" header="0.5" footer="0.5"/>
  <pageSetup scale="73" fitToWidth="2" orientation="portrait" horizontalDpi="300" verticalDpi="300" r:id="rId2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defaultGridColor="0" view="pageBreakPreview" topLeftCell="A28" colorId="8" zoomScaleNormal="50" zoomScaleSheetLayoutView="100" workbookViewId="0">
      <selection activeCell="C40" sqref="C40"/>
    </sheetView>
  </sheetViews>
  <sheetFormatPr defaultColWidth="9.6640625" defaultRowHeight="15"/>
  <cols>
    <col min="1" max="1" width="35.6640625" style="9" customWidth="1"/>
    <col min="2" max="2" width="3.6640625" style="9" customWidth="1"/>
    <col min="3" max="3" width="39.664062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1.1" customHeight="1">
      <c r="A1" s="734" t="s">
        <v>1649</v>
      </c>
      <c r="B1" s="734"/>
      <c r="C1" s="734"/>
      <c r="D1" s="643"/>
      <c r="F1" s="5"/>
      <c r="G1" s="643"/>
      <c r="H1" s="5"/>
      <c r="I1" s="5"/>
    </row>
    <row r="2" spans="1:9" ht="43.35" customHeight="1">
      <c r="A2" s="734" t="s">
        <v>1650</v>
      </c>
      <c r="B2" s="734"/>
      <c r="C2" s="734"/>
      <c r="D2" s="643"/>
      <c r="F2" s="5"/>
      <c r="G2" s="643"/>
      <c r="H2" s="5"/>
      <c r="I2" s="5"/>
    </row>
    <row r="3" spans="1:9" ht="20.100000000000001" customHeight="1">
      <c r="A3" s="1"/>
      <c r="B3" s="1"/>
      <c r="C3" s="643"/>
      <c r="D3" s="643"/>
      <c r="F3" s="5"/>
      <c r="G3" s="5"/>
      <c r="H3" s="5"/>
      <c r="I3" s="5"/>
    </row>
    <row r="4" spans="1:9" ht="20.100000000000001" customHeight="1">
      <c r="A4" s="644" t="s">
        <v>1651</v>
      </c>
      <c r="B4" s="644"/>
      <c r="C4" s="643"/>
      <c r="D4" s="643"/>
      <c r="F4" s="5"/>
      <c r="G4" s="5"/>
      <c r="H4" s="5"/>
      <c r="I4" s="5"/>
    </row>
    <row r="5" spans="1:9" ht="29.1" customHeight="1">
      <c r="A5" s="644" t="s">
        <v>1652</v>
      </c>
      <c r="B5" s="644"/>
      <c r="C5" s="643"/>
      <c r="D5" s="643"/>
      <c r="F5" s="5"/>
      <c r="G5" s="5"/>
      <c r="H5" s="5"/>
      <c r="I5" s="5"/>
    </row>
    <row r="6" spans="1:9" ht="29.45" customHeight="1">
      <c r="A6" s="645" t="str">
        <f>A46</f>
        <v>Year ended 12/31/2017</v>
      </c>
      <c r="B6" s="645"/>
      <c r="C6" s="643"/>
      <c r="D6" s="643"/>
      <c r="F6" s="5"/>
      <c r="G6" s="5"/>
      <c r="H6" s="5"/>
      <c r="I6" s="5"/>
    </row>
    <row r="7" spans="1:9" ht="14.45" customHeight="1">
      <c r="A7" s="5"/>
      <c r="B7" s="5"/>
      <c r="C7" s="5"/>
      <c r="D7" s="5"/>
      <c r="F7" s="5"/>
      <c r="G7" s="5"/>
      <c r="H7" s="5"/>
      <c r="I7" s="5"/>
    </row>
    <row r="8" spans="1:9" ht="23.1" customHeight="1">
      <c r="A8" s="732" t="s">
        <v>1653</v>
      </c>
      <c r="B8" s="735"/>
      <c r="C8" s="5"/>
      <c r="F8" s="5"/>
      <c r="G8" s="2"/>
      <c r="H8" s="5"/>
      <c r="I8" s="5"/>
    </row>
    <row r="9" spans="1:9" ht="18" customHeight="1">
      <c r="B9" s="751">
        <v>1</v>
      </c>
      <c r="C9" s="752" t="s">
        <v>1654</v>
      </c>
      <c r="D9" s="730"/>
      <c r="F9" s="5"/>
      <c r="G9" s="5"/>
      <c r="H9" s="5"/>
      <c r="I9" s="5"/>
    </row>
    <row r="10" spans="1:9" ht="18" customHeight="1">
      <c r="B10" s="751"/>
      <c r="C10" s="753" t="s">
        <v>1655</v>
      </c>
      <c r="D10" s="730"/>
      <c r="F10" s="643"/>
      <c r="G10" s="5"/>
      <c r="H10" s="5"/>
      <c r="I10" s="5"/>
    </row>
    <row r="11" spans="1:9" ht="18" customHeight="1">
      <c r="B11" s="751"/>
      <c r="C11" s="4"/>
      <c r="D11" s="5"/>
      <c r="F11" s="5"/>
      <c r="G11" s="5"/>
      <c r="H11" s="5"/>
      <c r="I11" s="5"/>
    </row>
    <row r="12" spans="1:9" ht="21.6" customHeight="1">
      <c r="B12" s="751">
        <v>2</v>
      </c>
      <c r="C12" s="1234" t="s">
        <v>1060</v>
      </c>
      <c r="D12" s="643"/>
      <c r="F12" s="643"/>
      <c r="G12" s="643"/>
      <c r="H12" s="644"/>
      <c r="I12" s="5"/>
    </row>
    <row r="13" spans="1:9" ht="18" customHeight="1">
      <c r="B13" s="648"/>
      <c r="C13" s="752" t="s">
        <v>2914</v>
      </c>
      <c r="D13" s="5"/>
      <c r="F13" s="5"/>
      <c r="G13" s="5"/>
      <c r="H13" s="644"/>
      <c r="I13" s="5"/>
    </row>
    <row r="14" spans="1:9" ht="18" customHeight="1">
      <c r="B14" s="648"/>
      <c r="C14" s="752" t="s">
        <v>2915</v>
      </c>
      <c r="D14" s="5"/>
      <c r="F14" s="5"/>
      <c r="G14" s="643"/>
      <c r="H14" s="645"/>
      <c r="I14" s="5"/>
    </row>
    <row r="15" spans="1:9" ht="13.35" customHeight="1">
      <c r="A15" s="5"/>
      <c r="B15" s="5"/>
      <c r="C15" s="729"/>
      <c r="D15" s="5"/>
      <c r="F15" s="5"/>
      <c r="G15" s="5"/>
      <c r="H15" s="5"/>
      <c r="I15" s="5"/>
    </row>
    <row r="16" spans="1:9" ht="23.45" customHeight="1">
      <c r="A16" s="5"/>
      <c r="B16" s="5"/>
      <c r="C16" s="733" t="s">
        <v>2916</v>
      </c>
      <c r="D16" s="646"/>
      <c r="F16" s="5"/>
      <c r="G16" s="5"/>
      <c r="H16" s="5"/>
      <c r="I16" s="5"/>
    </row>
    <row r="17" spans="1:249" ht="13.35" customHeight="1">
      <c r="A17" s="3"/>
      <c r="B17" s="3"/>
      <c r="C17" s="731"/>
      <c r="F17" s="5"/>
      <c r="G17" s="5"/>
      <c r="H17" s="5"/>
    </row>
    <row r="18" spans="1:249" ht="13.5" customHeight="1">
      <c r="A18" s="5"/>
      <c r="B18" s="5"/>
      <c r="C18" s="729"/>
      <c r="D18" s="5"/>
      <c r="F18" s="5"/>
      <c r="G18" s="5"/>
      <c r="H18" s="5"/>
      <c r="I18" s="5"/>
    </row>
    <row r="19" spans="1:249" ht="13.5" customHeight="1">
      <c r="A19" s="5"/>
      <c r="B19" s="5"/>
      <c r="C19" s="729"/>
      <c r="D19" s="5"/>
      <c r="F19" s="5"/>
      <c r="G19" s="5"/>
      <c r="H19" s="5"/>
      <c r="I19" s="5"/>
    </row>
    <row r="20" spans="1:249" ht="13.5" customHeight="1">
      <c r="A20" s="5"/>
      <c r="B20" s="5"/>
      <c r="C20" s="729"/>
      <c r="D20" s="5"/>
      <c r="F20" s="5"/>
      <c r="G20" s="5"/>
      <c r="H20" s="5"/>
      <c r="I20" s="5"/>
    </row>
    <row r="21" spans="1:249" ht="13.35" customHeight="1">
      <c r="A21" s="5"/>
      <c r="B21" s="5"/>
      <c r="C21" s="729"/>
      <c r="D21" s="5"/>
      <c r="F21" s="5"/>
      <c r="G21" s="5"/>
      <c r="H21" s="5"/>
      <c r="I21" s="5"/>
    </row>
    <row r="22" spans="1:249" ht="15" customHeight="1">
      <c r="A22" s="750"/>
      <c r="B22" s="750"/>
      <c r="C22" s="647" t="s">
        <v>2917</v>
      </c>
      <c r="D22" s="740"/>
      <c r="F22" s="4"/>
      <c r="G22" s="5"/>
      <c r="H22" s="5"/>
      <c r="I22" s="5"/>
    </row>
    <row r="23" spans="1:249" ht="15" customHeight="1">
      <c r="A23" s="737"/>
      <c r="B23" s="737"/>
      <c r="C23" s="737"/>
      <c r="D23" s="737"/>
      <c r="E23" s="4"/>
      <c r="F23" s="4"/>
      <c r="G23" s="5"/>
      <c r="H23" s="5"/>
      <c r="I23" s="5"/>
    </row>
    <row r="24" spans="1:249" ht="15" customHeight="1">
      <c r="A24" s="737"/>
      <c r="B24" s="737"/>
      <c r="C24" s="737"/>
      <c r="D24" s="737"/>
      <c r="E24" s="4"/>
      <c r="F24" s="4"/>
      <c r="G24" s="4"/>
      <c r="H24" s="4"/>
      <c r="I24" s="4"/>
      <c r="J24" s="648"/>
      <c r="K24" s="648"/>
      <c r="L24" s="648"/>
      <c r="M24" s="648"/>
      <c r="N24" s="648"/>
      <c r="O24" s="648"/>
      <c r="P24" s="648"/>
      <c r="Q24" s="648"/>
      <c r="R24" s="648"/>
      <c r="S24" s="648"/>
      <c r="T24" s="648"/>
      <c r="U24" s="648"/>
      <c r="V24" s="648"/>
      <c r="W24" s="648"/>
      <c r="X24" s="648"/>
      <c r="Y24" s="648"/>
      <c r="Z24" s="648"/>
      <c r="AA24" s="648"/>
      <c r="AB24" s="648"/>
      <c r="AC24" s="648"/>
      <c r="AD24" s="648"/>
      <c r="AE24" s="648"/>
      <c r="AF24" s="648"/>
      <c r="AG24" s="648"/>
      <c r="AH24" s="648"/>
      <c r="AI24" s="648"/>
      <c r="AJ24" s="648"/>
      <c r="AK24" s="648"/>
      <c r="AL24" s="648"/>
      <c r="AM24" s="648"/>
      <c r="AN24" s="648"/>
      <c r="AO24" s="648"/>
      <c r="AP24" s="648"/>
      <c r="AQ24" s="648"/>
      <c r="AR24" s="648"/>
      <c r="AS24" s="648"/>
      <c r="AT24" s="648"/>
      <c r="AU24" s="648"/>
      <c r="AV24" s="648"/>
      <c r="AW24" s="648"/>
      <c r="AX24" s="648"/>
      <c r="AY24" s="648"/>
      <c r="AZ24" s="648"/>
      <c r="BA24" s="648"/>
      <c r="BB24" s="648"/>
      <c r="BC24" s="648"/>
      <c r="BD24" s="648"/>
      <c r="BE24" s="648"/>
      <c r="BF24" s="648"/>
      <c r="BG24" s="648"/>
      <c r="BH24" s="648"/>
      <c r="BI24" s="648"/>
      <c r="BJ24" s="648"/>
      <c r="BK24" s="648"/>
      <c r="BL24" s="648"/>
      <c r="BM24" s="648"/>
      <c r="BN24" s="648"/>
      <c r="BO24" s="648"/>
      <c r="BP24" s="648"/>
      <c r="BQ24" s="648"/>
      <c r="BR24" s="648"/>
      <c r="BS24" s="648"/>
      <c r="BT24" s="648"/>
      <c r="BU24" s="648"/>
      <c r="BV24" s="648"/>
      <c r="BW24" s="648"/>
      <c r="BX24" s="648"/>
      <c r="BY24" s="648"/>
      <c r="BZ24" s="648"/>
      <c r="CA24" s="648"/>
      <c r="CB24" s="648"/>
      <c r="CC24" s="648"/>
      <c r="CD24" s="648"/>
      <c r="CE24" s="648"/>
      <c r="CF24" s="648"/>
      <c r="CG24" s="648"/>
      <c r="CH24" s="648"/>
      <c r="CI24" s="648"/>
      <c r="CJ24" s="648"/>
      <c r="CK24" s="648"/>
      <c r="CL24" s="648"/>
      <c r="CM24" s="648"/>
      <c r="CN24" s="648"/>
      <c r="CO24" s="648"/>
      <c r="CP24" s="648"/>
      <c r="CQ24" s="648"/>
      <c r="CR24" s="648"/>
      <c r="CS24" s="648"/>
      <c r="CT24" s="648"/>
      <c r="CU24" s="648"/>
      <c r="CV24" s="648"/>
      <c r="CW24" s="648"/>
      <c r="CX24" s="648"/>
      <c r="CY24" s="648"/>
      <c r="CZ24" s="648"/>
      <c r="DA24" s="648"/>
      <c r="DB24" s="648"/>
      <c r="DC24" s="648"/>
      <c r="DD24" s="648"/>
      <c r="DE24" s="648"/>
      <c r="DF24" s="648"/>
      <c r="DG24" s="648"/>
      <c r="DH24" s="648"/>
      <c r="DI24" s="648"/>
      <c r="DJ24" s="648"/>
      <c r="DK24" s="648"/>
      <c r="DL24" s="648"/>
      <c r="DM24" s="648"/>
      <c r="DN24" s="648"/>
      <c r="DO24" s="648"/>
      <c r="DP24" s="648"/>
      <c r="DQ24" s="648"/>
      <c r="DR24" s="648"/>
      <c r="DS24" s="648"/>
      <c r="DT24" s="648"/>
      <c r="DU24" s="648"/>
      <c r="DV24" s="648"/>
      <c r="DW24" s="648"/>
      <c r="DX24" s="648"/>
      <c r="DY24" s="648"/>
      <c r="DZ24" s="648"/>
      <c r="EA24" s="648"/>
      <c r="EB24" s="648"/>
      <c r="EC24" s="648"/>
      <c r="ED24" s="648"/>
      <c r="EE24" s="648"/>
      <c r="EF24" s="648"/>
      <c r="EG24" s="648"/>
      <c r="EH24" s="648"/>
      <c r="EI24" s="648"/>
      <c r="EJ24" s="648"/>
      <c r="EK24" s="648"/>
      <c r="EL24" s="648"/>
      <c r="EM24" s="648"/>
      <c r="EN24" s="648"/>
      <c r="EO24" s="648"/>
      <c r="EP24" s="648"/>
      <c r="EQ24" s="648"/>
      <c r="ER24" s="648"/>
      <c r="ES24" s="648"/>
      <c r="ET24" s="648"/>
      <c r="EU24" s="648"/>
      <c r="EV24" s="648"/>
      <c r="EW24" s="648"/>
      <c r="EX24" s="648"/>
      <c r="EY24" s="648"/>
      <c r="EZ24" s="648"/>
      <c r="FA24" s="648"/>
      <c r="FB24" s="648"/>
      <c r="FC24" s="648"/>
      <c r="FD24" s="648"/>
      <c r="FE24" s="648"/>
      <c r="FF24" s="648"/>
      <c r="FG24" s="648"/>
      <c r="FH24" s="648"/>
      <c r="FI24" s="648"/>
      <c r="FJ24" s="648"/>
      <c r="FK24" s="648"/>
      <c r="FL24" s="648"/>
      <c r="FM24" s="648"/>
      <c r="FN24" s="648"/>
      <c r="FO24" s="648"/>
      <c r="FP24" s="648"/>
      <c r="FQ24" s="648"/>
      <c r="FR24" s="648"/>
      <c r="FS24" s="648"/>
      <c r="FT24" s="648"/>
      <c r="FU24" s="648"/>
      <c r="FV24" s="648"/>
      <c r="FW24" s="648"/>
      <c r="FX24" s="648"/>
      <c r="FY24" s="648"/>
      <c r="FZ24" s="648"/>
      <c r="GA24" s="648"/>
      <c r="GB24" s="648"/>
      <c r="GC24" s="648"/>
      <c r="GD24" s="648"/>
      <c r="GE24" s="648"/>
      <c r="GF24" s="648"/>
      <c r="GG24" s="648"/>
      <c r="GH24" s="648"/>
      <c r="GI24" s="648"/>
      <c r="GJ24" s="648"/>
      <c r="GK24" s="648"/>
      <c r="GL24" s="648"/>
      <c r="GM24" s="648"/>
      <c r="GN24" s="648"/>
      <c r="GO24" s="648"/>
      <c r="GP24" s="648"/>
      <c r="GQ24" s="648"/>
      <c r="GR24" s="648"/>
      <c r="GS24" s="648"/>
      <c r="GT24" s="648"/>
      <c r="GU24" s="648"/>
      <c r="GV24" s="648"/>
      <c r="GW24" s="648"/>
      <c r="GX24" s="648"/>
      <c r="GY24" s="648"/>
      <c r="GZ24" s="648"/>
      <c r="HA24" s="648"/>
      <c r="HB24" s="648"/>
      <c r="HC24" s="648"/>
      <c r="HD24" s="648"/>
      <c r="HE24" s="648"/>
      <c r="HF24" s="648"/>
      <c r="HG24" s="648"/>
      <c r="HH24" s="648"/>
      <c r="HI24" s="648"/>
      <c r="HJ24" s="648"/>
      <c r="HK24" s="648"/>
      <c r="HL24" s="648"/>
      <c r="HM24" s="648"/>
      <c r="HN24" s="648"/>
      <c r="HO24" s="648"/>
      <c r="HP24" s="648"/>
      <c r="HQ24" s="648"/>
      <c r="HR24" s="648"/>
      <c r="HS24" s="648"/>
      <c r="HT24" s="648"/>
      <c r="HU24" s="648"/>
      <c r="HV24" s="648"/>
      <c r="HW24" s="648"/>
      <c r="HX24" s="648"/>
      <c r="HY24" s="648"/>
      <c r="HZ24" s="648"/>
      <c r="IA24" s="648"/>
      <c r="IB24" s="648"/>
      <c r="IC24" s="648"/>
      <c r="ID24" s="648"/>
      <c r="IE24" s="648"/>
      <c r="IF24" s="648"/>
      <c r="IG24" s="648"/>
      <c r="IH24" s="648"/>
      <c r="II24" s="648"/>
      <c r="IJ24" s="648"/>
      <c r="IK24" s="648"/>
      <c r="IL24" s="648"/>
      <c r="IM24" s="648"/>
      <c r="IN24" s="648"/>
      <c r="IO24" s="648"/>
    </row>
    <row r="25" spans="1:249" ht="18" customHeight="1">
      <c r="A25" s="738" t="s">
        <v>2918</v>
      </c>
      <c r="B25" s="739"/>
      <c r="C25" s="740" t="s">
        <v>4719</v>
      </c>
      <c r="D25" s="741"/>
      <c r="E25" s="4"/>
      <c r="F25" s="4"/>
      <c r="G25" s="4"/>
      <c r="H25" s="4"/>
      <c r="I25" s="4"/>
      <c r="J25" s="648"/>
      <c r="K25" s="648"/>
      <c r="L25" s="648"/>
      <c r="M25" s="648"/>
      <c r="N25" s="648"/>
      <c r="O25" s="648"/>
      <c r="P25" s="648"/>
      <c r="Q25" s="648"/>
      <c r="R25" s="648"/>
      <c r="S25" s="648"/>
      <c r="T25" s="648"/>
      <c r="U25" s="648"/>
      <c r="V25" s="648"/>
      <c r="W25" s="648"/>
      <c r="X25" s="648"/>
      <c r="Y25" s="648"/>
      <c r="Z25" s="648"/>
      <c r="AA25" s="648"/>
      <c r="AB25" s="648"/>
      <c r="AC25" s="648"/>
      <c r="AD25" s="648"/>
      <c r="AE25" s="648"/>
      <c r="AF25" s="648"/>
      <c r="AG25" s="648"/>
      <c r="AH25" s="648"/>
      <c r="AI25" s="648"/>
      <c r="AJ25" s="648"/>
      <c r="AK25" s="648"/>
      <c r="AL25" s="648"/>
      <c r="AM25" s="648"/>
      <c r="AN25" s="648"/>
      <c r="AO25" s="648"/>
      <c r="AP25" s="648"/>
      <c r="AQ25" s="648"/>
      <c r="AR25" s="648"/>
      <c r="AS25" s="648"/>
      <c r="AT25" s="648"/>
      <c r="AU25" s="648"/>
      <c r="AV25" s="648"/>
      <c r="AW25" s="648"/>
      <c r="AX25" s="648"/>
      <c r="AY25" s="648"/>
      <c r="AZ25" s="648"/>
      <c r="BA25" s="648"/>
      <c r="BB25" s="648"/>
      <c r="BC25" s="648"/>
      <c r="BD25" s="648"/>
      <c r="BE25" s="648"/>
      <c r="BF25" s="648"/>
      <c r="BG25" s="648"/>
      <c r="BH25" s="648"/>
      <c r="BI25" s="648"/>
      <c r="BJ25" s="648"/>
      <c r="BK25" s="648"/>
      <c r="BL25" s="648"/>
      <c r="BM25" s="648"/>
      <c r="BN25" s="648"/>
      <c r="BO25" s="648"/>
      <c r="BP25" s="648"/>
      <c r="BQ25" s="648"/>
      <c r="BR25" s="648"/>
      <c r="BS25" s="648"/>
      <c r="BT25" s="648"/>
      <c r="BU25" s="648"/>
      <c r="BV25" s="648"/>
      <c r="BW25" s="648"/>
      <c r="BX25" s="648"/>
      <c r="BY25" s="648"/>
      <c r="BZ25" s="648"/>
      <c r="CA25" s="648"/>
      <c r="CB25" s="648"/>
      <c r="CC25" s="648"/>
      <c r="CD25" s="648"/>
      <c r="CE25" s="648"/>
      <c r="CF25" s="648"/>
      <c r="CG25" s="648"/>
      <c r="CH25" s="648"/>
      <c r="CI25" s="648"/>
      <c r="CJ25" s="648"/>
      <c r="CK25" s="648"/>
      <c r="CL25" s="648"/>
      <c r="CM25" s="648"/>
      <c r="CN25" s="648"/>
      <c r="CO25" s="648"/>
      <c r="CP25" s="648"/>
      <c r="CQ25" s="648"/>
      <c r="CR25" s="648"/>
      <c r="CS25" s="648"/>
      <c r="CT25" s="648"/>
      <c r="CU25" s="648"/>
      <c r="CV25" s="648"/>
      <c r="CW25" s="648"/>
      <c r="CX25" s="648"/>
      <c r="CY25" s="648"/>
      <c r="CZ25" s="648"/>
      <c r="DA25" s="648"/>
      <c r="DB25" s="648"/>
      <c r="DC25" s="648"/>
      <c r="DD25" s="648"/>
      <c r="DE25" s="648"/>
      <c r="DF25" s="648"/>
      <c r="DG25" s="648"/>
      <c r="DH25" s="648"/>
      <c r="DI25" s="648"/>
      <c r="DJ25" s="648"/>
      <c r="DK25" s="648"/>
      <c r="DL25" s="648"/>
      <c r="DM25" s="648"/>
      <c r="DN25" s="648"/>
      <c r="DO25" s="648"/>
      <c r="DP25" s="648"/>
      <c r="DQ25" s="648"/>
      <c r="DR25" s="648"/>
      <c r="DS25" s="648"/>
      <c r="DT25" s="648"/>
      <c r="DU25" s="648"/>
      <c r="DV25" s="648"/>
      <c r="DW25" s="648"/>
      <c r="DX25" s="648"/>
      <c r="DY25" s="648"/>
      <c r="DZ25" s="648"/>
      <c r="EA25" s="648"/>
      <c r="EB25" s="648"/>
      <c r="EC25" s="648"/>
      <c r="ED25" s="648"/>
      <c r="EE25" s="648"/>
      <c r="EF25" s="648"/>
      <c r="EG25" s="648"/>
      <c r="EH25" s="648"/>
      <c r="EI25" s="648"/>
      <c r="EJ25" s="648"/>
      <c r="EK25" s="648"/>
      <c r="EL25" s="648"/>
      <c r="EM25" s="648"/>
      <c r="EN25" s="648"/>
      <c r="EO25" s="648"/>
      <c r="EP25" s="648"/>
      <c r="EQ25" s="648"/>
      <c r="ER25" s="648"/>
      <c r="ES25" s="648"/>
      <c r="ET25" s="648"/>
      <c r="EU25" s="648"/>
      <c r="EV25" s="648"/>
      <c r="EW25" s="648"/>
      <c r="EX25" s="648"/>
      <c r="EY25" s="648"/>
      <c r="EZ25" s="648"/>
      <c r="FA25" s="648"/>
      <c r="FB25" s="648"/>
      <c r="FC25" s="648"/>
      <c r="FD25" s="648"/>
      <c r="FE25" s="648"/>
      <c r="FF25" s="648"/>
      <c r="FG25" s="648"/>
      <c r="FH25" s="648"/>
      <c r="FI25" s="648"/>
      <c r="FJ25" s="648"/>
      <c r="FK25" s="648"/>
      <c r="FL25" s="648"/>
      <c r="FM25" s="648"/>
      <c r="FN25" s="648"/>
      <c r="FO25" s="648"/>
      <c r="FP25" s="648"/>
      <c r="FQ25" s="648"/>
      <c r="FR25" s="648"/>
      <c r="FS25" s="648"/>
      <c r="FT25" s="648"/>
      <c r="FU25" s="648"/>
      <c r="FV25" s="648"/>
      <c r="FW25" s="648"/>
      <c r="FX25" s="648"/>
      <c r="FY25" s="648"/>
      <c r="FZ25" s="648"/>
      <c r="GA25" s="648"/>
      <c r="GB25" s="648"/>
      <c r="GC25" s="648"/>
      <c r="GD25" s="648"/>
      <c r="GE25" s="648"/>
      <c r="GF25" s="648"/>
      <c r="GG25" s="648"/>
      <c r="GH25" s="648"/>
      <c r="GI25" s="648"/>
      <c r="GJ25" s="648"/>
      <c r="GK25" s="648"/>
      <c r="GL25" s="648"/>
      <c r="GM25" s="648"/>
      <c r="GN25" s="648"/>
      <c r="GO25" s="648"/>
      <c r="GP25" s="648"/>
      <c r="GQ25" s="648"/>
      <c r="GR25" s="648"/>
      <c r="GS25" s="648"/>
      <c r="GT25" s="648"/>
      <c r="GU25" s="648"/>
      <c r="GV25" s="648"/>
      <c r="GW25" s="648"/>
      <c r="GX25" s="648"/>
      <c r="GY25" s="648"/>
      <c r="GZ25" s="648"/>
      <c r="HA25" s="648"/>
      <c r="HB25" s="648"/>
      <c r="HC25" s="648"/>
      <c r="HD25" s="648"/>
      <c r="HE25" s="648"/>
      <c r="HF25" s="648"/>
      <c r="HG25" s="648"/>
      <c r="HH25" s="648"/>
      <c r="HI25" s="648"/>
      <c r="HJ25" s="648"/>
      <c r="HK25" s="648"/>
      <c r="HL25" s="648"/>
      <c r="HM25" s="648"/>
      <c r="HN25" s="648"/>
      <c r="HO25" s="648"/>
      <c r="HP25" s="648"/>
      <c r="HQ25" s="648"/>
      <c r="HR25" s="648"/>
      <c r="HS25" s="648"/>
      <c r="HT25" s="648"/>
      <c r="HU25" s="648"/>
      <c r="HV25" s="648"/>
      <c r="HW25" s="648"/>
      <c r="HX25" s="648"/>
      <c r="HY25" s="648"/>
      <c r="HZ25" s="648"/>
      <c r="IA25" s="648"/>
      <c r="IB25" s="648"/>
      <c r="IC25" s="648"/>
      <c r="ID25" s="648"/>
      <c r="IE25" s="648"/>
      <c r="IF25" s="648"/>
      <c r="IG25" s="648"/>
      <c r="IH25" s="648"/>
      <c r="II25" s="648"/>
      <c r="IJ25" s="648"/>
      <c r="IK25" s="648"/>
      <c r="IL25" s="648"/>
      <c r="IM25" s="648"/>
      <c r="IN25" s="648"/>
      <c r="IO25" s="648"/>
    </row>
    <row r="26" spans="1:249" ht="18" customHeight="1">
      <c r="A26" s="738"/>
      <c r="B26" s="739"/>
      <c r="C26" s="739"/>
      <c r="D26" s="741"/>
      <c r="E26" s="4"/>
      <c r="F26" s="4"/>
      <c r="G26" s="4"/>
      <c r="H26" s="4"/>
      <c r="I26" s="4"/>
      <c r="J26" s="648"/>
      <c r="K26" s="648"/>
      <c r="L26" s="648"/>
      <c r="M26" s="648"/>
      <c r="N26" s="648"/>
      <c r="O26" s="648"/>
      <c r="P26" s="648"/>
      <c r="Q26" s="648"/>
      <c r="R26" s="648"/>
      <c r="S26" s="648"/>
      <c r="T26" s="648"/>
      <c r="U26" s="648"/>
      <c r="V26" s="648"/>
      <c r="W26" s="648"/>
      <c r="X26" s="648"/>
      <c r="Y26" s="648"/>
      <c r="Z26" s="648"/>
      <c r="AA26" s="648"/>
      <c r="AB26" s="648"/>
      <c r="AC26" s="648"/>
      <c r="AD26" s="648"/>
      <c r="AE26" s="648"/>
      <c r="AF26" s="648"/>
      <c r="AG26" s="648"/>
      <c r="AH26" s="648"/>
      <c r="AI26" s="648"/>
      <c r="AJ26" s="648"/>
      <c r="AK26" s="648"/>
      <c r="AL26" s="648"/>
      <c r="AM26" s="648"/>
      <c r="AN26" s="648"/>
      <c r="AO26" s="648"/>
      <c r="AP26" s="648"/>
      <c r="AQ26" s="648"/>
      <c r="AR26" s="648"/>
      <c r="AS26" s="648"/>
      <c r="AT26" s="648"/>
      <c r="AU26" s="648"/>
      <c r="AV26" s="648"/>
      <c r="AW26" s="648"/>
      <c r="AX26" s="648"/>
      <c r="AY26" s="648"/>
      <c r="AZ26" s="648"/>
      <c r="BA26" s="648"/>
      <c r="BB26" s="648"/>
      <c r="BC26" s="648"/>
      <c r="BD26" s="648"/>
      <c r="BE26" s="648"/>
      <c r="BF26" s="648"/>
      <c r="BG26" s="648"/>
      <c r="BH26" s="648"/>
      <c r="BI26" s="648"/>
      <c r="BJ26" s="648"/>
      <c r="BK26" s="648"/>
      <c r="BL26" s="648"/>
      <c r="BM26" s="648"/>
      <c r="BN26" s="648"/>
      <c r="BO26" s="648"/>
      <c r="BP26" s="648"/>
      <c r="BQ26" s="648"/>
      <c r="BR26" s="648"/>
      <c r="BS26" s="648"/>
      <c r="BT26" s="648"/>
      <c r="BU26" s="648"/>
      <c r="BV26" s="648"/>
      <c r="BW26" s="648"/>
      <c r="BX26" s="648"/>
      <c r="BY26" s="648"/>
      <c r="BZ26" s="648"/>
      <c r="CA26" s="648"/>
      <c r="CB26" s="648"/>
      <c r="CC26" s="648"/>
      <c r="CD26" s="648"/>
      <c r="CE26" s="648"/>
      <c r="CF26" s="648"/>
      <c r="CG26" s="648"/>
      <c r="CH26" s="648"/>
      <c r="CI26" s="648"/>
      <c r="CJ26" s="648"/>
      <c r="CK26" s="648"/>
      <c r="CL26" s="648"/>
      <c r="CM26" s="648"/>
      <c r="CN26" s="648"/>
      <c r="CO26" s="648"/>
      <c r="CP26" s="648"/>
      <c r="CQ26" s="648"/>
      <c r="CR26" s="648"/>
      <c r="CS26" s="648"/>
      <c r="CT26" s="648"/>
      <c r="CU26" s="648"/>
      <c r="CV26" s="648"/>
      <c r="CW26" s="648"/>
      <c r="CX26" s="648"/>
      <c r="CY26" s="648"/>
      <c r="CZ26" s="648"/>
      <c r="DA26" s="648"/>
      <c r="DB26" s="648"/>
      <c r="DC26" s="648"/>
      <c r="DD26" s="648"/>
      <c r="DE26" s="648"/>
      <c r="DF26" s="648"/>
      <c r="DG26" s="648"/>
      <c r="DH26" s="648"/>
      <c r="DI26" s="648"/>
      <c r="DJ26" s="648"/>
      <c r="DK26" s="648"/>
      <c r="DL26" s="648"/>
      <c r="DM26" s="648"/>
      <c r="DN26" s="648"/>
      <c r="DO26" s="648"/>
      <c r="DP26" s="648"/>
      <c r="DQ26" s="648"/>
      <c r="DR26" s="648"/>
      <c r="DS26" s="648"/>
      <c r="DT26" s="648"/>
      <c r="DU26" s="648"/>
      <c r="DV26" s="648"/>
      <c r="DW26" s="648"/>
      <c r="DX26" s="648"/>
      <c r="DY26" s="648"/>
      <c r="DZ26" s="648"/>
      <c r="EA26" s="648"/>
      <c r="EB26" s="648"/>
      <c r="EC26" s="648"/>
      <c r="ED26" s="648"/>
      <c r="EE26" s="648"/>
      <c r="EF26" s="648"/>
      <c r="EG26" s="648"/>
      <c r="EH26" s="648"/>
      <c r="EI26" s="648"/>
      <c r="EJ26" s="648"/>
      <c r="EK26" s="648"/>
      <c r="EL26" s="648"/>
      <c r="EM26" s="648"/>
      <c r="EN26" s="648"/>
      <c r="EO26" s="648"/>
      <c r="EP26" s="648"/>
      <c r="EQ26" s="648"/>
      <c r="ER26" s="648"/>
      <c r="ES26" s="648"/>
      <c r="ET26" s="648"/>
      <c r="EU26" s="648"/>
      <c r="EV26" s="648"/>
      <c r="EW26" s="648"/>
      <c r="EX26" s="648"/>
      <c r="EY26" s="648"/>
      <c r="EZ26" s="648"/>
      <c r="FA26" s="648"/>
      <c r="FB26" s="648"/>
      <c r="FC26" s="648"/>
      <c r="FD26" s="648"/>
      <c r="FE26" s="648"/>
      <c r="FF26" s="648"/>
      <c r="FG26" s="648"/>
      <c r="FH26" s="648"/>
      <c r="FI26" s="648"/>
      <c r="FJ26" s="648"/>
      <c r="FK26" s="648"/>
      <c r="FL26" s="648"/>
      <c r="FM26" s="648"/>
      <c r="FN26" s="648"/>
      <c r="FO26" s="648"/>
      <c r="FP26" s="648"/>
      <c r="FQ26" s="648"/>
      <c r="FR26" s="648"/>
      <c r="FS26" s="648"/>
      <c r="FT26" s="648"/>
      <c r="FU26" s="648"/>
      <c r="FV26" s="648"/>
      <c r="FW26" s="648"/>
      <c r="FX26" s="648"/>
      <c r="FY26" s="648"/>
      <c r="FZ26" s="648"/>
      <c r="GA26" s="648"/>
      <c r="GB26" s="648"/>
      <c r="GC26" s="648"/>
      <c r="GD26" s="648"/>
      <c r="GE26" s="648"/>
      <c r="GF26" s="648"/>
      <c r="GG26" s="648"/>
      <c r="GH26" s="648"/>
      <c r="GI26" s="648"/>
      <c r="GJ26" s="648"/>
      <c r="GK26" s="648"/>
      <c r="GL26" s="648"/>
      <c r="GM26" s="648"/>
      <c r="GN26" s="648"/>
      <c r="GO26" s="648"/>
      <c r="GP26" s="648"/>
      <c r="GQ26" s="648"/>
      <c r="GR26" s="648"/>
      <c r="GS26" s="648"/>
      <c r="GT26" s="648"/>
      <c r="GU26" s="648"/>
      <c r="GV26" s="648"/>
      <c r="GW26" s="648"/>
      <c r="GX26" s="648"/>
      <c r="GY26" s="648"/>
      <c r="GZ26" s="648"/>
      <c r="HA26" s="648"/>
      <c r="HB26" s="648"/>
      <c r="HC26" s="648"/>
      <c r="HD26" s="648"/>
      <c r="HE26" s="648"/>
      <c r="HF26" s="648"/>
      <c r="HG26" s="648"/>
      <c r="HH26" s="648"/>
      <c r="HI26" s="648"/>
      <c r="HJ26" s="648"/>
      <c r="HK26" s="648"/>
      <c r="HL26" s="648"/>
      <c r="HM26" s="648"/>
      <c r="HN26" s="648"/>
      <c r="HO26" s="648"/>
      <c r="HP26" s="648"/>
      <c r="HQ26" s="648"/>
      <c r="HR26" s="648"/>
      <c r="HS26" s="648"/>
      <c r="HT26" s="648"/>
      <c r="HU26" s="648"/>
      <c r="HV26" s="648"/>
      <c r="HW26" s="648"/>
      <c r="HX26" s="648"/>
      <c r="HY26" s="648"/>
      <c r="HZ26" s="648"/>
      <c r="IA26" s="648"/>
      <c r="IB26" s="648"/>
      <c r="IC26" s="648"/>
      <c r="ID26" s="648"/>
      <c r="IE26" s="648"/>
      <c r="IF26" s="648"/>
      <c r="IG26" s="648"/>
      <c r="IH26" s="648"/>
      <c r="II26" s="648"/>
      <c r="IJ26" s="648"/>
      <c r="IK26" s="648"/>
      <c r="IL26" s="648"/>
      <c r="IM26" s="648"/>
      <c r="IN26" s="648"/>
      <c r="IO26" s="648"/>
    </row>
    <row r="27" spans="1:249" ht="18" customHeight="1">
      <c r="A27" s="738" t="s">
        <v>2920</v>
      </c>
      <c r="B27" s="739"/>
      <c r="C27" s="740" t="s">
        <v>5775</v>
      </c>
      <c r="D27" s="741"/>
      <c r="E27" s="4"/>
      <c r="F27" s="4"/>
      <c r="G27" s="4"/>
      <c r="H27" s="4"/>
      <c r="I27" s="4"/>
      <c r="J27" s="648"/>
      <c r="K27" s="648"/>
      <c r="L27" s="648"/>
      <c r="M27" s="648"/>
      <c r="N27" s="648"/>
      <c r="O27" s="648"/>
      <c r="P27" s="648"/>
      <c r="Q27" s="648"/>
      <c r="R27" s="648"/>
      <c r="S27" s="648"/>
      <c r="T27" s="648"/>
      <c r="U27" s="648"/>
      <c r="V27" s="648"/>
      <c r="W27" s="648"/>
      <c r="X27" s="648"/>
      <c r="Y27" s="648"/>
      <c r="Z27" s="648"/>
      <c r="AA27" s="648"/>
      <c r="AB27" s="648"/>
      <c r="AC27" s="648"/>
      <c r="AD27" s="648"/>
      <c r="AE27" s="648"/>
      <c r="AF27" s="648"/>
      <c r="AG27" s="648"/>
      <c r="AH27" s="648"/>
      <c r="AI27" s="648"/>
      <c r="AJ27" s="648"/>
      <c r="AK27" s="648"/>
      <c r="AL27" s="648"/>
      <c r="AM27" s="648"/>
      <c r="AN27" s="648"/>
      <c r="AO27" s="648"/>
      <c r="AP27" s="648"/>
      <c r="AQ27" s="648"/>
      <c r="AR27" s="648"/>
      <c r="AS27" s="648"/>
      <c r="AT27" s="648"/>
      <c r="AU27" s="648"/>
      <c r="AV27" s="648"/>
      <c r="AW27" s="648"/>
      <c r="AX27" s="648"/>
      <c r="AY27" s="648"/>
      <c r="AZ27" s="648"/>
      <c r="BA27" s="648"/>
      <c r="BB27" s="648"/>
      <c r="BC27" s="648"/>
      <c r="BD27" s="648"/>
      <c r="BE27" s="648"/>
      <c r="BF27" s="648"/>
      <c r="BG27" s="648"/>
      <c r="BH27" s="648"/>
      <c r="BI27" s="648"/>
      <c r="BJ27" s="648"/>
      <c r="BK27" s="648"/>
      <c r="BL27" s="648"/>
      <c r="BM27" s="648"/>
      <c r="BN27" s="648"/>
      <c r="BO27" s="648"/>
      <c r="BP27" s="648"/>
      <c r="BQ27" s="648"/>
      <c r="BR27" s="648"/>
      <c r="BS27" s="648"/>
      <c r="BT27" s="648"/>
      <c r="BU27" s="648"/>
      <c r="BV27" s="648"/>
      <c r="BW27" s="648"/>
      <c r="BX27" s="648"/>
      <c r="BY27" s="648"/>
      <c r="BZ27" s="648"/>
      <c r="CA27" s="648"/>
      <c r="CB27" s="648"/>
      <c r="CC27" s="648"/>
      <c r="CD27" s="648"/>
      <c r="CE27" s="648"/>
      <c r="CF27" s="648"/>
      <c r="CG27" s="648"/>
      <c r="CH27" s="648"/>
      <c r="CI27" s="648"/>
      <c r="CJ27" s="648"/>
      <c r="CK27" s="648"/>
      <c r="CL27" s="648"/>
      <c r="CM27" s="648"/>
      <c r="CN27" s="648"/>
      <c r="CO27" s="648"/>
      <c r="CP27" s="648"/>
      <c r="CQ27" s="648"/>
      <c r="CR27" s="648"/>
      <c r="CS27" s="648"/>
      <c r="CT27" s="648"/>
      <c r="CU27" s="648"/>
      <c r="CV27" s="648"/>
      <c r="CW27" s="648"/>
      <c r="CX27" s="648"/>
      <c r="CY27" s="648"/>
      <c r="CZ27" s="648"/>
      <c r="DA27" s="648"/>
      <c r="DB27" s="648"/>
      <c r="DC27" s="648"/>
      <c r="DD27" s="648"/>
      <c r="DE27" s="648"/>
      <c r="DF27" s="648"/>
      <c r="DG27" s="648"/>
      <c r="DH27" s="648"/>
      <c r="DI27" s="648"/>
      <c r="DJ27" s="648"/>
      <c r="DK27" s="648"/>
      <c r="DL27" s="648"/>
      <c r="DM27" s="648"/>
      <c r="DN27" s="648"/>
      <c r="DO27" s="648"/>
      <c r="DP27" s="648"/>
      <c r="DQ27" s="648"/>
      <c r="DR27" s="648"/>
      <c r="DS27" s="648"/>
      <c r="DT27" s="648"/>
      <c r="DU27" s="648"/>
      <c r="DV27" s="648"/>
      <c r="DW27" s="648"/>
      <c r="DX27" s="648"/>
      <c r="DY27" s="648"/>
      <c r="DZ27" s="648"/>
      <c r="EA27" s="648"/>
      <c r="EB27" s="648"/>
      <c r="EC27" s="648"/>
      <c r="ED27" s="648"/>
      <c r="EE27" s="648"/>
      <c r="EF27" s="648"/>
      <c r="EG27" s="648"/>
      <c r="EH27" s="648"/>
      <c r="EI27" s="648"/>
      <c r="EJ27" s="648"/>
      <c r="EK27" s="648"/>
      <c r="EL27" s="648"/>
      <c r="EM27" s="648"/>
      <c r="EN27" s="648"/>
      <c r="EO27" s="648"/>
      <c r="EP27" s="648"/>
      <c r="EQ27" s="648"/>
      <c r="ER27" s="648"/>
      <c r="ES27" s="648"/>
      <c r="ET27" s="648"/>
      <c r="EU27" s="648"/>
      <c r="EV27" s="648"/>
      <c r="EW27" s="648"/>
      <c r="EX27" s="648"/>
      <c r="EY27" s="648"/>
      <c r="EZ27" s="648"/>
      <c r="FA27" s="648"/>
      <c r="FB27" s="648"/>
      <c r="FC27" s="648"/>
      <c r="FD27" s="648"/>
      <c r="FE27" s="648"/>
      <c r="FF27" s="648"/>
      <c r="FG27" s="648"/>
      <c r="FH27" s="648"/>
      <c r="FI27" s="648"/>
      <c r="FJ27" s="648"/>
      <c r="FK27" s="648"/>
      <c r="FL27" s="648"/>
      <c r="FM27" s="648"/>
      <c r="FN27" s="648"/>
      <c r="FO27" s="648"/>
      <c r="FP27" s="648"/>
      <c r="FQ27" s="648"/>
      <c r="FR27" s="648"/>
      <c r="FS27" s="648"/>
      <c r="FT27" s="648"/>
      <c r="FU27" s="648"/>
      <c r="FV27" s="648"/>
      <c r="FW27" s="648"/>
      <c r="FX27" s="648"/>
      <c r="FY27" s="648"/>
      <c r="FZ27" s="648"/>
      <c r="GA27" s="648"/>
      <c r="GB27" s="648"/>
      <c r="GC27" s="648"/>
      <c r="GD27" s="648"/>
      <c r="GE27" s="648"/>
      <c r="GF27" s="648"/>
      <c r="GG27" s="648"/>
      <c r="GH27" s="648"/>
      <c r="GI27" s="648"/>
      <c r="GJ27" s="648"/>
      <c r="GK27" s="648"/>
      <c r="GL27" s="648"/>
      <c r="GM27" s="648"/>
      <c r="GN27" s="648"/>
      <c r="GO27" s="648"/>
      <c r="GP27" s="648"/>
      <c r="GQ27" s="648"/>
      <c r="GR27" s="648"/>
      <c r="GS27" s="648"/>
      <c r="GT27" s="648"/>
      <c r="GU27" s="648"/>
      <c r="GV27" s="648"/>
      <c r="GW27" s="648"/>
      <c r="GX27" s="648"/>
      <c r="GY27" s="648"/>
      <c r="GZ27" s="648"/>
      <c r="HA27" s="648"/>
      <c r="HB27" s="648"/>
      <c r="HC27" s="648"/>
      <c r="HD27" s="648"/>
      <c r="HE27" s="648"/>
      <c r="HF27" s="648"/>
      <c r="HG27" s="648"/>
      <c r="HH27" s="648"/>
      <c r="HI27" s="648"/>
      <c r="HJ27" s="648"/>
      <c r="HK27" s="648"/>
      <c r="HL27" s="648"/>
      <c r="HM27" s="648"/>
      <c r="HN27" s="648"/>
      <c r="HO27" s="648"/>
      <c r="HP27" s="648"/>
      <c r="HQ27" s="648"/>
      <c r="HR27" s="648"/>
      <c r="HS27" s="648"/>
      <c r="HT27" s="648"/>
      <c r="HU27" s="648"/>
      <c r="HV27" s="648"/>
      <c r="HW27" s="648"/>
      <c r="HX27" s="648"/>
      <c r="HY27" s="648"/>
      <c r="HZ27" s="648"/>
      <c r="IA27" s="648"/>
      <c r="IB27" s="648"/>
      <c r="IC27" s="648"/>
      <c r="ID27" s="648"/>
      <c r="IE27" s="648"/>
      <c r="IF27" s="648"/>
      <c r="IG27" s="648"/>
      <c r="IH27" s="648"/>
      <c r="II27" s="648"/>
      <c r="IJ27" s="648"/>
      <c r="IK27" s="648"/>
      <c r="IL27" s="648"/>
      <c r="IM27" s="648"/>
      <c r="IN27" s="648"/>
      <c r="IO27" s="648"/>
    </row>
    <row r="28" spans="1:249" ht="18" customHeight="1">
      <c r="A28" s="738"/>
      <c r="B28" s="739"/>
      <c r="C28" s="739"/>
      <c r="D28" s="741"/>
      <c r="E28" s="4"/>
      <c r="F28" s="4"/>
      <c r="G28" s="4"/>
      <c r="H28" s="4"/>
      <c r="I28" s="4"/>
      <c r="J28" s="648"/>
      <c r="K28" s="648"/>
      <c r="L28" s="648"/>
      <c r="M28" s="648"/>
      <c r="N28" s="648"/>
      <c r="O28" s="648"/>
      <c r="P28" s="648"/>
      <c r="Q28" s="648"/>
      <c r="R28" s="648"/>
      <c r="S28" s="648"/>
      <c r="T28" s="648"/>
      <c r="U28" s="648"/>
      <c r="V28" s="648"/>
      <c r="W28" s="648"/>
      <c r="X28" s="648"/>
      <c r="Y28" s="648"/>
      <c r="Z28" s="648"/>
      <c r="AA28" s="648"/>
      <c r="AB28" s="648"/>
      <c r="AC28" s="648"/>
      <c r="AD28" s="648"/>
      <c r="AE28" s="648"/>
      <c r="AF28" s="648"/>
      <c r="AG28" s="648"/>
      <c r="AH28" s="648"/>
      <c r="AI28" s="648"/>
      <c r="AJ28" s="648"/>
      <c r="AK28" s="648"/>
      <c r="AL28" s="648"/>
      <c r="AM28" s="648"/>
      <c r="AN28" s="648"/>
      <c r="AO28" s="648"/>
      <c r="AP28" s="648"/>
      <c r="AQ28" s="648"/>
      <c r="AR28" s="648"/>
      <c r="AS28" s="648"/>
      <c r="AT28" s="648"/>
      <c r="AU28" s="648"/>
      <c r="AV28" s="648"/>
      <c r="AW28" s="648"/>
      <c r="AX28" s="648"/>
      <c r="AY28" s="648"/>
      <c r="AZ28" s="648"/>
      <c r="BA28" s="648"/>
      <c r="BB28" s="648"/>
      <c r="BC28" s="648"/>
      <c r="BD28" s="648"/>
      <c r="BE28" s="648"/>
      <c r="BF28" s="648"/>
      <c r="BG28" s="648"/>
      <c r="BH28" s="648"/>
      <c r="BI28" s="648"/>
      <c r="BJ28" s="648"/>
      <c r="BK28" s="648"/>
      <c r="BL28" s="648"/>
      <c r="BM28" s="648"/>
      <c r="BN28" s="648"/>
      <c r="BO28" s="648"/>
      <c r="BP28" s="648"/>
      <c r="BQ28" s="648"/>
      <c r="BR28" s="648"/>
      <c r="BS28" s="648"/>
      <c r="BT28" s="648"/>
      <c r="BU28" s="648"/>
      <c r="BV28" s="648"/>
      <c r="BW28" s="648"/>
      <c r="BX28" s="648"/>
      <c r="BY28" s="648"/>
      <c r="BZ28" s="648"/>
      <c r="CA28" s="648"/>
      <c r="CB28" s="648"/>
      <c r="CC28" s="648"/>
      <c r="CD28" s="648"/>
      <c r="CE28" s="648"/>
      <c r="CF28" s="648"/>
      <c r="CG28" s="648"/>
      <c r="CH28" s="648"/>
      <c r="CI28" s="648"/>
      <c r="CJ28" s="648"/>
      <c r="CK28" s="648"/>
      <c r="CL28" s="648"/>
      <c r="CM28" s="648"/>
      <c r="CN28" s="648"/>
      <c r="CO28" s="648"/>
      <c r="CP28" s="648"/>
      <c r="CQ28" s="648"/>
      <c r="CR28" s="648"/>
      <c r="CS28" s="648"/>
      <c r="CT28" s="648"/>
      <c r="CU28" s="648"/>
      <c r="CV28" s="648"/>
      <c r="CW28" s="648"/>
      <c r="CX28" s="648"/>
      <c r="CY28" s="648"/>
      <c r="CZ28" s="648"/>
      <c r="DA28" s="648"/>
      <c r="DB28" s="648"/>
      <c r="DC28" s="648"/>
      <c r="DD28" s="648"/>
      <c r="DE28" s="648"/>
      <c r="DF28" s="648"/>
      <c r="DG28" s="648"/>
      <c r="DH28" s="648"/>
      <c r="DI28" s="648"/>
      <c r="DJ28" s="648"/>
      <c r="DK28" s="648"/>
      <c r="DL28" s="648"/>
      <c r="DM28" s="648"/>
      <c r="DN28" s="648"/>
      <c r="DO28" s="648"/>
      <c r="DP28" s="648"/>
      <c r="DQ28" s="648"/>
      <c r="DR28" s="648"/>
      <c r="DS28" s="648"/>
      <c r="DT28" s="648"/>
      <c r="DU28" s="648"/>
      <c r="DV28" s="648"/>
      <c r="DW28" s="648"/>
      <c r="DX28" s="648"/>
      <c r="DY28" s="648"/>
      <c r="DZ28" s="648"/>
      <c r="EA28" s="648"/>
      <c r="EB28" s="648"/>
      <c r="EC28" s="648"/>
      <c r="ED28" s="648"/>
      <c r="EE28" s="648"/>
      <c r="EF28" s="648"/>
      <c r="EG28" s="648"/>
      <c r="EH28" s="648"/>
      <c r="EI28" s="648"/>
      <c r="EJ28" s="648"/>
      <c r="EK28" s="648"/>
      <c r="EL28" s="648"/>
      <c r="EM28" s="648"/>
      <c r="EN28" s="648"/>
      <c r="EO28" s="648"/>
      <c r="EP28" s="648"/>
      <c r="EQ28" s="648"/>
      <c r="ER28" s="648"/>
      <c r="ES28" s="648"/>
      <c r="ET28" s="648"/>
      <c r="EU28" s="648"/>
      <c r="EV28" s="648"/>
      <c r="EW28" s="648"/>
      <c r="EX28" s="648"/>
      <c r="EY28" s="648"/>
      <c r="EZ28" s="648"/>
      <c r="FA28" s="648"/>
      <c r="FB28" s="648"/>
      <c r="FC28" s="648"/>
      <c r="FD28" s="648"/>
      <c r="FE28" s="648"/>
      <c r="FF28" s="648"/>
      <c r="FG28" s="648"/>
      <c r="FH28" s="648"/>
      <c r="FI28" s="648"/>
      <c r="FJ28" s="648"/>
      <c r="FK28" s="648"/>
      <c r="FL28" s="648"/>
      <c r="FM28" s="648"/>
      <c r="FN28" s="648"/>
      <c r="FO28" s="648"/>
      <c r="FP28" s="648"/>
      <c r="FQ28" s="648"/>
      <c r="FR28" s="648"/>
      <c r="FS28" s="648"/>
      <c r="FT28" s="648"/>
      <c r="FU28" s="648"/>
      <c r="FV28" s="648"/>
      <c r="FW28" s="648"/>
      <c r="FX28" s="648"/>
      <c r="FY28" s="648"/>
      <c r="FZ28" s="648"/>
      <c r="GA28" s="648"/>
      <c r="GB28" s="648"/>
      <c r="GC28" s="648"/>
      <c r="GD28" s="648"/>
      <c r="GE28" s="648"/>
      <c r="GF28" s="648"/>
      <c r="GG28" s="648"/>
      <c r="GH28" s="648"/>
      <c r="GI28" s="648"/>
      <c r="GJ28" s="648"/>
      <c r="GK28" s="648"/>
      <c r="GL28" s="648"/>
      <c r="GM28" s="648"/>
      <c r="GN28" s="648"/>
      <c r="GO28" s="648"/>
      <c r="GP28" s="648"/>
      <c r="GQ28" s="648"/>
      <c r="GR28" s="648"/>
      <c r="GS28" s="648"/>
      <c r="GT28" s="648"/>
      <c r="GU28" s="648"/>
      <c r="GV28" s="648"/>
      <c r="GW28" s="648"/>
      <c r="GX28" s="648"/>
      <c r="GY28" s="648"/>
      <c r="GZ28" s="648"/>
      <c r="HA28" s="648"/>
      <c r="HB28" s="648"/>
      <c r="HC28" s="648"/>
      <c r="HD28" s="648"/>
      <c r="HE28" s="648"/>
      <c r="HF28" s="648"/>
      <c r="HG28" s="648"/>
      <c r="HH28" s="648"/>
      <c r="HI28" s="648"/>
      <c r="HJ28" s="648"/>
      <c r="HK28" s="648"/>
      <c r="HL28" s="648"/>
      <c r="HM28" s="648"/>
      <c r="HN28" s="648"/>
      <c r="HO28" s="648"/>
      <c r="HP28" s="648"/>
      <c r="HQ28" s="648"/>
      <c r="HR28" s="648"/>
      <c r="HS28" s="648"/>
      <c r="HT28" s="648"/>
      <c r="HU28" s="648"/>
      <c r="HV28" s="648"/>
      <c r="HW28" s="648"/>
      <c r="HX28" s="648"/>
      <c r="HY28" s="648"/>
      <c r="HZ28" s="648"/>
      <c r="IA28" s="648"/>
      <c r="IB28" s="648"/>
      <c r="IC28" s="648"/>
      <c r="ID28" s="648"/>
      <c r="IE28" s="648"/>
      <c r="IF28" s="648"/>
      <c r="IG28" s="648"/>
      <c r="IH28" s="648"/>
      <c r="II28" s="648"/>
      <c r="IJ28" s="648"/>
      <c r="IK28" s="648"/>
      <c r="IL28" s="648"/>
      <c r="IM28" s="648"/>
      <c r="IN28" s="648"/>
      <c r="IO28" s="648"/>
    </row>
    <row r="29" spans="1:249" ht="18" customHeight="1">
      <c r="A29" s="738" t="s">
        <v>2921</v>
      </c>
      <c r="B29" s="739"/>
      <c r="C29" s="740" t="s">
        <v>5776</v>
      </c>
      <c r="D29" s="741"/>
      <c r="E29" s="4"/>
      <c r="F29" s="4"/>
      <c r="G29" s="4"/>
      <c r="H29" s="4"/>
      <c r="I29" s="4"/>
      <c r="J29" s="648"/>
      <c r="K29" s="648"/>
      <c r="L29" s="648"/>
      <c r="M29" s="648"/>
      <c r="N29" s="648"/>
      <c r="O29" s="648"/>
      <c r="P29" s="648"/>
      <c r="Q29" s="648"/>
      <c r="R29" s="648"/>
      <c r="S29" s="648"/>
      <c r="T29" s="648"/>
      <c r="U29" s="648"/>
      <c r="V29" s="648"/>
      <c r="W29" s="648"/>
      <c r="X29" s="648"/>
      <c r="Y29" s="648"/>
      <c r="Z29" s="648"/>
      <c r="AA29" s="648"/>
      <c r="AB29" s="648"/>
      <c r="AC29" s="648"/>
      <c r="AD29" s="648"/>
      <c r="AE29" s="648"/>
      <c r="AF29" s="648"/>
      <c r="AG29" s="648"/>
      <c r="AH29" s="648"/>
      <c r="AI29" s="648"/>
      <c r="AJ29" s="648"/>
      <c r="AK29" s="648"/>
      <c r="AL29" s="648"/>
      <c r="AM29" s="648"/>
      <c r="AN29" s="648"/>
      <c r="AO29" s="648"/>
      <c r="AP29" s="648"/>
      <c r="AQ29" s="648"/>
      <c r="AR29" s="648"/>
      <c r="AS29" s="648"/>
      <c r="AT29" s="648"/>
      <c r="AU29" s="648"/>
      <c r="AV29" s="648"/>
      <c r="AW29" s="648"/>
      <c r="AX29" s="648"/>
      <c r="AY29" s="648"/>
      <c r="AZ29" s="648"/>
      <c r="BA29" s="648"/>
      <c r="BB29" s="648"/>
      <c r="BC29" s="648"/>
      <c r="BD29" s="648"/>
      <c r="BE29" s="648"/>
      <c r="BF29" s="648"/>
      <c r="BG29" s="648"/>
      <c r="BH29" s="648"/>
      <c r="BI29" s="648"/>
      <c r="BJ29" s="648"/>
      <c r="BK29" s="648"/>
      <c r="BL29" s="648"/>
      <c r="BM29" s="648"/>
      <c r="BN29" s="648"/>
      <c r="BO29" s="648"/>
      <c r="BP29" s="648"/>
      <c r="BQ29" s="648"/>
      <c r="BR29" s="648"/>
      <c r="BS29" s="648"/>
      <c r="BT29" s="648"/>
      <c r="BU29" s="648"/>
      <c r="BV29" s="648"/>
      <c r="BW29" s="648"/>
      <c r="BX29" s="648"/>
      <c r="BY29" s="648"/>
      <c r="BZ29" s="648"/>
      <c r="CA29" s="648"/>
      <c r="CB29" s="648"/>
      <c r="CC29" s="648"/>
      <c r="CD29" s="648"/>
      <c r="CE29" s="648"/>
      <c r="CF29" s="648"/>
      <c r="CG29" s="648"/>
      <c r="CH29" s="648"/>
      <c r="CI29" s="648"/>
      <c r="CJ29" s="648"/>
      <c r="CK29" s="648"/>
      <c r="CL29" s="648"/>
      <c r="CM29" s="648"/>
      <c r="CN29" s="648"/>
      <c r="CO29" s="648"/>
      <c r="CP29" s="648"/>
      <c r="CQ29" s="648"/>
      <c r="CR29" s="648"/>
      <c r="CS29" s="648"/>
      <c r="CT29" s="648"/>
      <c r="CU29" s="648"/>
      <c r="CV29" s="648"/>
      <c r="CW29" s="648"/>
      <c r="CX29" s="648"/>
      <c r="CY29" s="648"/>
      <c r="CZ29" s="648"/>
      <c r="DA29" s="648"/>
      <c r="DB29" s="648"/>
      <c r="DC29" s="648"/>
      <c r="DD29" s="648"/>
      <c r="DE29" s="648"/>
      <c r="DF29" s="648"/>
      <c r="DG29" s="648"/>
      <c r="DH29" s="648"/>
      <c r="DI29" s="648"/>
      <c r="DJ29" s="648"/>
      <c r="DK29" s="648"/>
      <c r="DL29" s="648"/>
      <c r="DM29" s="648"/>
      <c r="DN29" s="648"/>
      <c r="DO29" s="648"/>
      <c r="DP29" s="648"/>
      <c r="DQ29" s="648"/>
      <c r="DR29" s="648"/>
      <c r="DS29" s="648"/>
      <c r="DT29" s="648"/>
      <c r="DU29" s="648"/>
      <c r="DV29" s="648"/>
      <c r="DW29" s="648"/>
      <c r="DX29" s="648"/>
      <c r="DY29" s="648"/>
      <c r="DZ29" s="648"/>
      <c r="EA29" s="648"/>
      <c r="EB29" s="648"/>
      <c r="EC29" s="648"/>
      <c r="ED29" s="648"/>
      <c r="EE29" s="648"/>
      <c r="EF29" s="648"/>
      <c r="EG29" s="648"/>
      <c r="EH29" s="648"/>
      <c r="EI29" s="648"/>
      <c r="EJ29" s="648"/>
      <c r="EK29" s="648"/>
      <c r="EL29" s="648"/>
      <c r="EM29" s="648"/>
      <c r="EN29" s="648"/>
      <c r="EO29" s="648"/>
      <c r="EP29" s="648"/>
      <c r="EQ29" s="648"/>
      <c r="ER29" s="648"/>
      <c r="ES29" s="648"/>
      <c r="ET29" s="648"/>
      <c r="EU29" s="648"/>
      <c r="EV29" s="648"/>
      <c r="EW29" s="648"/>
      <c r="EX29" s="648"/>
      <c r="EY29" s="648"/>
      <c r="EZ29" s="648"/>
      <c r="FA29" s="648"/>
      <c r="FB29" s="648"/>
      <c r="FC29" s="648"/>
      <c r="FD29" s="648"/>
      <c r="FE29" s="648"/>
      <c r="FF29" s="648"/>
      <c r="FG29" s="648"/>
      <c r="FH29" s="648"/>
      <c r="FI29" s="648"/>
      <c r="FJ29" s="648"/>
      <c r="FK29" s="648"/>
      <c r="FL29" s="648"/>
      <c r="FM29" s="648"/>
      <c r="FN29" s="648"/>
      <c r="FO29" s="648"/>
      <c r="FP29" s="648"/>
      <c r="FQ29" s="648"/>
      <c r="FR29" s="648"/>
      <c r="FS29" s="648"/>
      <c r="FT29" s="648"/>
      <c r="FU29" s="648"/>
      <c r="FV29" s="648"/>
      <c r="FW29" s="648"/>
      <c r="FX29" s="648"/>
      <c r="FY29" s="648"/>
      <c r="FZ29" s="648"/>
      <c r="GA29" s="648"/>
      <c r="GB29" s="648"/>
      <c r="GC29" s="648"/>
      <c r="GD29" s="648"/>
      <c r="GE29" s="648"/>
      <c r="GF29" s="648"/>
      <c r="GG29" s="648"/>
      <c r="GH29" s="648"/>
      <c r="GI29" s="648"/>
      <c r="GJ29" s="648"/>
      <c r="GK29" s="648"/>
      <c r="GL29" s="648"/>
      <c r="GM29" s="648"/>
      <c r="GN29" s="648"/>
      <c r="GO29" s="648"/>
      <c r="GP29" s="648"/>
      <c r="GQ29" s="648"/>
      <c r="GR29" s="648"/>
      <c r="GS29" s="648"/>
      <c r="GT29" s="648"/>
      <c r="GU29" s="648"/>
      <c r="GV29" s="648"/>
      <c r="GW29" s="648"/>
      <c r="GX29" s="648"/>
      <c r="GY29" s="648"/>
      <c r="GZ29" s="648"/>
      <c r="HA29" s="648"/>
      <c r="HB29" s="648"/>
      <c r="HC29" s="648"/>
      <c r="HD29" s="648"/>
      <c r="HE29" s="648"/>
      <c r="HF29" s="648"/>
      <c r="HG29" s="648"/>
      <c r="HH29" s="648"/>
      <c r="HI29" s="648"/>
      <c r="HJ29" s="648"/>
      <c r="HK29" s="648"/>
      <c r="HL29" s="648"/>
      <c r="HM29" s="648"/>
      <c r="HN29" s="648"/>
      <c r="HO29" s="648"/>
      <c r="HP29" s="648"/>
      <c r="HQ29" s="648"/>
      <c r="HR29" s="648"/>
      <c r="HS29" s="648"/>
      <c r="HT29" s="648"/>
      <c r="HU29" s="648"/>
      <c r="HV29" s="648"/>
      <c r="HW29" s="648"/>
      <c r="HX29" s="648"/>
      <c r="HY29" s="648"/>
      <c r="HZ29" s="648"/>
      <c r="IA29" s="648"/>
      <c r="IB29" s="648"/>
      <c r="IC29" s="648"/>
      <c r="ID29" s="648"/>
      <c r="IE29" s="648"/>
      <c r="IF29" s="648"/>
      <c r="IG29" s="648"/>
      <c r="IH29" s="648"/>
      <c r="II29" s="648"/>
      <c r="IJ29" s="648"/>
      <c r="IK29" s="648"/>
      <c r="IL29" s="648"/>
      <c r="IM29" s="648"/>
      <c r="IN29" s="648"/>
      <c r="IO29" s="648"/>
    </row>
    <row r="30" spans="1:249" ht="18" customHeight="1">
      <c r="A30" s="742"/>
      <c r="B30" s="737"/>
      <c r="C30" s="737"/>
      <c r="D30" s="737"/>
      <c r="E30" s="4"/>
      <c r="F30" s="4"/>
      <c r="G30" s="4"/>
      <c r="H30" s="4"/>
      <c r="I30" s="4"/>
      <c r="J30" s="648"/>
      <c r="K30" s="648"/>
      <c r="L30" s="648"/>
      <c r="M30" s="648"/>
      <c r="N30" s="648"/>
      <c r="O30" s="648"/>
      <c r="P30" s="648"/>
      <c r="Q30" s="648"/>
      <c r="R30" s="648"/>
      <c r="S30" s="648"/>
      <c r="T30" s="648"/>
      <c r="U30" s="648"/>
      <c r="V30" s="648"/>
      <c r="W30" s="648"/>
      <c r="X30" s="648"/>
      <c r="Y30" s="648"/>
      <c r="Z30" s="648"/>
      <c r="AA30" s="648"/>
      <c r="AB30" s="648"/>
      <c r="AC30" s="648"/>
      <c r="AD30" s="648"/>
      <c r="AE30" s="648"/>
      <c r="AF30" s="648"/>
      <c r="AG30" s="648"/>
      <c r="AH30" s="648"/>
      <c r="AI30" s="648"/>
      <c r="AJ30" s="648"/>
      <c r="AK30" s="648"/>
      <c r="AL30" s="648"/>
      <c r="AM30" s="648"/>
      <c r="AN30" s="648"/>
      <c r="AO30" s="648"/>
      <c r="AP30" s="648"/>
      <c r="AQ30" s="648"/>
      <c r="AR30" s="648"/>
      <c r="AS30" s="648"/>
      <c r="AT30" s="648"/>
      <c r="AU30" s="648"/>
      <c r="AV30" s="648"/>
      <c r="AW30" s="648"/>
      <c r="AX30" s="648"/>
      <c r="AY30" s="648"/>
      <c r="AZ30" s="648"/>
      <c r="BA30" s="648"/>
      <c r="BB30" s="648"/>
      <c r="BC30" s="648"/>
      <c r="BD30" s="648"/>
      <c r="BE30" s="648"/>
      <c r="BF30" s="648"/>
      <c r="BG30" s="648"/>
      <c r="BH30" s="648"/>
      <c r="BI30" s="648"/>
      <c r="BJ30" s="648"/>
      <c r="BK30" s="648"/>
      <c r="BL30" s="648"/>
      <c r="BM30" s="648"/>
      <c r="BN30" s="648"/>
      <c r="BO30" s="648"/>
      <c r="BP30" s="648"/>
      <c r="BQ30" s="648"/>
      <c r="BR30" s="648"/>
      <c r="BS30" s="648"/>
      <c r="BT30" s="648"/>
      <c r="BU30" s="648"/>
      <c r="BV30" s="648"/>
      <c r="BW30" s="648"/>
      <c r="BX30" s="648"/>
      <c r="BY30" s="648"/>
      <c r="BZ30" s="648"/>
      <c r="CA30" s="648"/>
      <c r="CB30" s="648"/>
      <c r="CC30" s="648"/>
      <c r="CD30" s="648"/>
      <c r="CE30" s="648"/>
      <c r="CF30" s="648"/>
      <c r="CG30" s="648"/>
      <c r="CH30" s="648"/>
      <c r="CI30" s="648"/>
      <c r="CJ30" s="648"/>
      <c r="CK30" s="648"/>
      <c r="CL30" s="648"/>
      <c r="CM30" s="648"/>
      <c r="CN30" s="648"/>
      <c r="CO30" s="648"/>
      <c r="CP30" s="648"/>
      <c r="CQ30" s="648"/>
      <c r="CR30" s="648"/>
      <c r="CS30" s="648"/>
      <c r="CT30" s="648"/>
      <c r="CU30" s="648"/>
      <c r="CV30" s="648"/>
      <c r="CW30" s="648"/>
      <c r="CX30" s="648"/>
      <c r="CY30" s="648"/>
      <c r="CZ30" s="648"/>
      <c r="DA30" s="648"/>
      <c r="DB30" s="648"/>
      <c r="DC30" s="648"/>
      <c r="DD30" s="648"/>
      <c r="DE30" s="648"/>
      <c r="DF30" s="648"/>
      <c r="DG30" s="648"/>
      <c r="DH30" s="648"/>
      <c r="DI30" s="648"/>
      <c r="DJ30" s="648"/>
      <c r="DK30" s="648"/>
      <c r="DL30" s="648"/>
      <c r="DM30" s="648"/>
      <c r="DN30" s="648"/>
      <c r="DO30" s="648"/>
      <c r="DP30" s="648"/>
      <c r="DQ30" s="648"/>
      <c r="DR30" s="648"/>
      <c r="DS30" s="648"/>
      <c r="DT30" s="648"/>
      <c r="DU30" s="648"/>
      <c r="DV30" s="648"/>
      <c r="DW30" s="648"/>
      <c r="DX30" s="648"/>
      <c r="DY30" s="648"/>
      <c r="DZ30" s="648"/>
      <c r="EA30" s="648"/>
      <c r="EB30" s="648"/>
      <c r="EC30" s="648"/>
      <c r="ED30" s="648"/>
      <c r="EE30" s="648"/>
      <c r="EF30" s="648"/>
      <c r="EG30" s="648"/>
      <c r="EH30" s="648"/>
      <c r="EI30" s="648"/>
      <c r="EJ30" s="648"/>
      <c r="EK30" s="648"/>
      <c r="EL30" s="648"/>
      <c r="EM30" s="648"/>
      <c r="EN30" s="648"/>
      <c r="EO30" s="648"/>
      <c r="EP30" s="648"/>
      <c r="EQ30" s="648"/>
      <c r="ER30" s="648"/>
      <c r="ES30" s="648"/>
      <c r="ET30" s="648"/>
      <c r="EU30" s="648"/>
      <c r="EV30" s="648"/>
      <c r="EW30" s="648"/>
      <c r="EX30" s="648"/>
      <c r="EY30" s="648"/>
      <c r="EZ30" s="648"/>
      <c r="FA30" s="648"/>
      <c r="FB30" s="648"/>
      <c r="FC30" s="648"/>
      <c r="FD30" s="648"/>
      <c r="FE30" s="648"/>
      <c r="FF30" s="648"/>
      <c r="FG30" s="648"/>
      <c r="FH30" s="648"/>
      <c r="FI30" s="648"/>
      <c r="FJ30" s="648"/>
      <c r="FK30" s="648"/>
      <c r="FL30" s="648"/>
      <c r="FM30" s="648"/>
      <c r="FN30" s="648"/>
      <c r="FO30" s="648"/>
      <c r="FP30" s="648"/>
      <c r="FQ30" s="648"/>
      <c r="FR30" s="648"/>
      <c r="FS30" s="648"/>
      <c r="FT30" s="648"/>
      <c r="FU30" s="648"/>
      <c r="FV30" s="648"/>
      <c r="FW30" s="648"/>
      <c r="FX30" s="648"/>
      <c r="FY30" s="648"/>
      <c r="FZ30" s="648"/>
      <c r="GA30" s="648"/>
      <c r="GB30" s="648"/>
      <c r="GC30" s="648"/>
      <c r="GD30" s="648"/>
      <c r="GE30" s="648"/>
      <c r="GF30" s="648"/>
      <c r="GG30" s="648"/>
      <c r="GH30" s="648"/>
      <c r="GI30" s="648"/>
      <c r="GJ30" s="648"/>
      <c r="GK30" s="648"/>
      <c r="GL30" s="648"/>
      <c r="GM30" s="648"/>
      <c r="GN30" s="648"/>
      <c r="GO30" s="648"/>
      <c r="GP30" s="648"/>
      <c r="GQ30" s="648"/>
      <c r="GR30" s="648"/>
      <c r="GS30" s="648"/>
      <c r="GT30" s="648"/>
      <c r="GU30" s="648"/>
      <c r="GV30" s="648"/>
      <c r="GW30" s="648"/>
      <c r="GX30" s="648"/>
      <c r="GY30" s="648"/>
      <c r="GZ30" s="648"/>
      <c r="HA30" s="648"/>
      <c r="HB30" s="648"/>
      <c r="HC30" s="648"/>
      <c r="HD30" s="648"/>
      <c r="HE30" s="648"/>
      <c r="HF30" s="648"/>
      <c r="HG30" s="648"/>
      <c r="HH30" s="648"/>
      <c r="HI30" s="648"/>
      <c r="HJ30" s="648"/>
      <c r="HK30" s="648"/>
      <c r="HL30" s="648"/>
      <c r="HM30" s="648"/>
      <c r="HN30" s="648"/>
      <c r="HO30" s="648"/>
      <c r="HP30" s="648"/>
      <c r="HQ30" s="648"/>
      <c r="HR30" s="648"/>
      <c r="HS30" s="648"/>
      <c r="HT30" s="648"/>
      <c r="HU30" s="648"/>
      <c r="HV30" s="648"/>
      <c r="HW30" s="648"/>
      <c r="HX30" s="648"/>
      <c r="HY30" s="648"/>
      <c r="HZ30" s="648"/>
      <c r="IA30" s="648"/>
      <c r="IB30" s="648"/>
      <c r="IC30" s="648"/>
      <c r="ID30" s="648"/>
      <c r="IE30" s="648"/>
      <c r="IF30" s="648"/>
      <c r="IG30" s="648"/>
      <c r="IH30" s="648"/>
      <c r="II30" s="648"/>
      <c r="IJ30" s="648"/>
      <c r="IK30" s="648"/>
      <c r="IL30" s="648"/>
      <c r="IM30" s="648"/>
      <c r="IN30" s="648"/>
      <c r="IO30" s="648"/>
    </row>
    <row r="31" spans="1:249" ht="18" customHeight="1">
      <c r="A31" s="743"/>
      <c r="B31" s="744"/>
      <c r="C31" s="744"/>
      <c r="D31" s="745"/>
      <c r="E31" s="649"/>
      <c r="F31" s="649"/>
      <c r="G31" s="4"/>
      <c r="H31" s="4"/>
      <c r="I31" s="4"/>
      <c r="J31" s="648"/>
      <c r="K31" s="648"/>
      <c r="L31" s="648"/>
      <c r="M31" s="648"/>
      <c r="N31" s="648"/>
      <c r="O31" s="648"/>
      <c r="P31" s="648"/>
      <c r="Q31" s="648"/>
      <c r="R31" s="648"/>
      <c r="S31" s="648"/>
      <c r="T31" s="648"/>
      <c r="U31" s="648"/>
      <c r="V31" s="648"/>
      <c r="W31" s="648"/>
      <c r="X31" s="648"/>
      <c r="Y31" s="648"/>
      <c r="Z31" s="648"/>
      <c r="AA31" s="648"/>
      <c r="AB31" s="648"/>
      <c r="AC31" s="648"/>
      <c r="AD31" s="648"/>
      <c r="AE31" s="648"/>
      <c r="AF31" s="648"/>
      <c r="AG31" s="648"/>
      <c r="AH31" s="648"/>
      <c r="AI31" s="648"/>
      <c r="AJ31" s="648"/>
      <c r="AK31" s="648"/>
      <c r="AL31" s="648"/>
      <c r="AM31" s="648"/>
      <c r="AN31" s="648"/>
      <c r="AO31" s="648"/>
      <c r="AP31" s="648"/>
      <c r="AQ31" s="648"/>
      <c r="AR31" s="648"/>
      <c r="AS31" s="648"/>
      <c r="AT31" s="648"/>
      <c r="AU31" s="648"/>
      <c r="AV31" s="648"/>
      <c r="AW31" s="648"/>
      <c r="AX31" s="648"/>
      <c r="AY31" s="648"/>
      <c r="AZ31" s="648"/>
      <c r="BA31" s="648"/>
      <c r="BB31" s="648"/>
      <c r="BC31" s="648"/>
      <c r="BD31" s="648"/>
      <c r="BE31" s="648"/>
      <c r="BF31" s="648"/>
      <c r="BG31" s="648"/>
      <c r="BH31" s="648"/>
      <c r="BI31" s="648"/>
      <c r="BJ31" s="648"/>
      <c r="BK31" s="648"/>
      <c r="BL31" s="648"/>
      <c r="BM31" s="648"/>
      <c r="BN31" s="648"/>
      <c r="BO31" s="648"/>
      <c r="BP31" s="648"/>
      <c r="BQ31" s="648"/>
      <c r="BR31" s="648"/>
      <c r="BS31" s="648"/>
      <c r="BT31" s="648"/>
      <c r="BU31" s="648"/>
      <c r="BV31" s="648"/>
      <c r="BW31" s="648"/>
      <c r="BX31" s="648"/>
      <c r="BY31" s="648"/>
      <c r="BZ31" s="648"/>
      <c r="CA31" s="648"/>
      <c r="CB31" s="648"/>
      <c r="CC31" s="648"/>
      <c r="CD31" s="648"/>
      <c r="CE31" s="648"/>
      <c r="CF31" s="648"/>
      <c r="CG31" s="648"/>
      <c r="CH31" s="648"/>
      <c r="CI31" s="648"/>
      <c r="CJ31" s="648"/>
      <c r="CK31" s="648"/>
      <c r="CL31" s="648"/>
      <c r="CM31" s="648"/>
      <c r="CN31" s="648"/>
      <c r="CO31" s="648"/>
      <c r="CP31" s="648"/>
      <c r="CQ31" s="648"/>
      <c r="CR31" s="648"/>
      <c r="CS31" s="648"/>
      <c r="CT31" s="648"/>
      <c r="CU31" s="648"/>
      <c r="CV31" s="648"/>
      <c r="CW31" s="648"/>
      <c r="CX31" s="648"/>
      <c r="CY31" s="648"/>
      <c r="CZ31" s="648"/>
      <c r="DA31" s="648"/>
      <c r="DB31" s="648"/>
      <c r="DC31" s="648"/>
      <c r="DD31" s="648"/>
      <c r="DE31" s="648"/>
      <c r="DF31" s="648"/>
      <c r="DG31" s="648"/>
      <c r="DH31" s="648"/>
      <c r="DI31" s="648"/>
      <c r="DJ31" s="648"/>
      <c r="DK31" s="648"/>
      <c r="DL31" s="648"/>
      <c r="DM31" s="648"/>
      <c r="DN31" s="648"/>
      <c r="DO31" s="648"/>
      <c r="DP31" s="648"/>
      <c r="DQ31" s="648"/>
      <c r="DR31" s="648"/>
      <c r="DS31" s="648"/>
      <c r="DT31" s="648"/>
      <c r="DU31" s="648"/>
      <c r="DV31" s="648"/>
      <c r="DW31" s="648"/>
      <c r="DX31" s="648"/>
      <c r="DY31" s="648"/>
      <c r="DZ31" s="648"/>
      <c r="EA31" s="648"/>
      <c r="EB31" s="648"/>
      <c r="EC31" s="648"/>
      <c r="ED31" s="648"/>
      <c r="EE31" s="648"/>
      <c r="EF31" s="648"/>
      <c r="EG31" s="648"/>
      <c r="EH31" s="648"/>
      <c r="EI31" s="648"/>
      <c r="EJ31" s="648"/>
      <c r="EK31" s="648"/>
      <c r="EL31" s="648"/>
      <c r="EM31" s="648"/>
      <c r="EN31" s="648"/>
      <c r="EO31" s="648"/>
      <c r="EP31" s="648"/>
      <c r="EQ31" s="648"/>
      <c r="ER31" s="648"/>
      <c r="ES31" s="648"/>
      <c r="ET31" s="648"/>
      <c r="EU31" s="648"/>
      <c r="EV31" s="648"/>
      <c r="EW31" s="648"/>
      <c r="EX31" s="648"/>
      <c r="EY31" s="648"/>
      <c r="EZ31" s="648"/>
      <c r="FA31" s="648"/>
      <c r="FB31" s="648"/>
      <c r="FC31" s="648"/>
      <c r="FD31" s="648"/>
      <c r="FE31" s="648"/>
      <c r="FF31" s="648"/>
      <c r="FG31" s="648"/>
      <c r="FH31" s="648"/>
      <c r="FI31" s="648"/>
      <c r="FJ31" s="648"/>
      <c r="FK31" s="648"/>
      <c r="FL31" s="648"/>
      <c r="FM31" s="648"/>
      <c r="FN31" s="648"/>
      <c r="FO31" s="648"/>
      <c r="FP31" s="648"/>
      <c r="FQ31" s="648"/>
      <c r="FR31" s="648"/>
      <c r="FS31" s="648"/>
      <c r="FT31" s="648"/>
      <c r="FU31" s="648"/>
      <c r="FV31" s="648"/>
      <c r="FW31" s="648"/>
      <c r="FX31" s="648"/>
      <c r="FY31" s="648"/>
      <c r="FZ31" s="648"/>
      <c r="GA31" s="648"/>
      <c r="GB31" s="648"/>
      <c r="GC31" s="648"/>
      <c r="GD31" s="648"/>
      <c r="GE31" s="648"/>
      <c r="GF31" s="648"/>
      <c r="GG31" s="648"/>
      <c r="GH31" s="648"/>
      <c r="GI31" s="648"/>
      <c r="GJ31" s="648"/>
      <c r="GK31" s="648"/>
      <c r="GL31" s="648"/>
      <c r="GM31" s="648"/>
      <c r="GN31" s="648"/>
      <c r="GO31" s="648"/>
      <c r="GP31" s="648"/>
      <c r="GQ31" s="648"/>
      <c r="GR31" s="648"/>
      <c r="GS31" s="648"/>
      <c r="GT31" s="648"/>
      <c r="GU31" s="648"/>
      <c r="GV31" s="648"/>
      <c r="GW31" s="648"/>
      <c r="GX31" s="648"/>
      <c r="GY31" s="648"/>
      <c r="GZ31" s="648"/>
      <c r="HA31" s="648"/>
      <c r="HB31" s="648"/>
      <c r="HC31" s="648"/>
      <c r="HD31" s="648"/>
      <c r="HE31" s="648"/>
      <c r="HF31" s="648"/>
      <c r="HG31" s="648"/>
      <c r="HH31" s="648"/>
      <c r="HI31" s="648"/>
      <c r="HJ31" s="648"/>
      <c r="HK31" s="648"/>
      <c r="HL31" s="648"/>
      <c r="HM31" s="648"/>
      <c r="HN31" s="648"/>
      <c r="HO31" s="648"/>
      <c r="HP31" s="648"/>
      <c r="HQ31" s="648"/>
      <c r="HR31" s="648"/>
      <c r="HS31" s="648"/>
      <c r="HT31" s="648"/>
      <c r="HU31" s="648"/>
      <c r="HV31" s="648"/>
      <c r="HW31" s="648"/>
      <c r="HX31" s="648"/>
      <c r="HY31" s="648"/>
      <c r="HZ31" s="648"/>
      <c r="IA31" s="648"/>
      <c r="IB31" s="648"/>
      <c r="IC31" s="648"/>
      <c r="ID31" s="648"/>
      <c r="IE31" s="648"/>
      <c r="IF31" s="648"/>
      <c r="IG31" s="648"/>
      <c r="IH31" s="648"/>
      <c r="II31" s="648"/>
      <c r="IJ31" s="648"/>
      <c r="IK31" s="648"/>
      <c r="IL31" s="648"/>
      <c r="IM31" s="648"/>
      <c r="IN31" s="648"/>
      <c r="IO31" s="648"/>
    </row>
    <row r="32" spans="1:249" ht="18" customHeight="1">
      <c r="A32" s="743"/>
      <c r="B32" s="744"/>
      <c r="C32" s="744"/>
      <c r="D32" s="745"/>
      <c r="E32" s="649"/>
      <c r="F32" s="649"/>
      <c r="G32" s="4"/>
      <c r="H32" s="4"/>
      <c r="I32" s="4"/>
      <c r="J32" s="648"/>
      <c r="K32" s="648"/>
      <c r="L32" s="648"/>
      <c r="M32" s="648"/>
      <c r="N32" s="648"/>
      <c r="O32" s="648"/>
      <c r="P32" s="648"/>
      <c r="Q32" s="648"/>
      <c r="R32" s="648"/>
      <c r="S32" s="648"/>
      <c r="T32" s="648"/>
      <c r="U32" s="648"/>
      <c r="V32" s="648"/>
      <c r="W32" s="648"/>
      <c r="X32" s="648"/>
      <c r="Y32" s="648"/>
      <c r="Z32" s="648"/>
      <c r="AA32" s="648"/>
      <c r="AB32" s="648"/>
      <c r="AC32" s="648"/>
      <c r="AD32" s="648"/>
      <c r="AE32" s="648"/>
      <c r="AF32" s="648"/>
      <c r="AG32" s="648"/>
      <c r="AH32" s="648"/>
      <c r="AI32" s="648"/>
      <c r="AJ32" s="648"/>
      <c r="AK32" s="648"/>
      <c r="AL32" s="648"/>
      <c r="AM32" s="648"/>
      <c r="AN32" s="648"/>
      <c r="AO32" s="648"/>
      <c r="AP32" s="648"/>
      <c r="AQ32" s="648"/>
      <c r="AR32" s="648"/>
      <c r="AS32" s="648"/>
      <c r="AT32" s="648"/>
      <c r="AU32" s="648"/>
      <c r="AV32" s="648"/>
      <c r="AW32" s="648"/>
      <c r="AX32" s="648"/>
      <c r="AY32" s="648"/>
      <c r="AZ32" s="648"/>
      <c r="BA32" s="648"/>
      <c r="BB32" s="648"/>
      <c r="BC32" s="648"/>
      <c r="BD32" s="648"/>
      <c r="BE32" s="648"/>
      <c r="BF32" s="648"/>
      <c r="BG32" s="648"/>
      <c r="BH32" s="648"/>
      <c r="BI32" s="648"/>
      <c r="BJ32" s="648"/>
      <c r="BK32" s="648"/>
      <c r="BL32" s="648"/>
      <c r="BM32" s="648"/>
      <c r="BN32" s="648"/>
      <c r="BO32" s="648"/>
      <c r="BP32" s="648"/>
      <c r="BQ32" s="648"/>
      <c r="BR32" s="648"/>
      <c r="BS32" s="648"/>
      <c r="BT32" s="648"/>
      <c r="BU32" s="648"/>
      <c r="BV32" s="648"/>
      <c r="BW32" s="648"/>
      <c r="BX32" s="648"/>
      <c r="BY32" s="648"/>
      <c r="BZ32" s="648"/>
      <c r="CA32" s="648"/>
      <c r="CB32" s="648"/>
      <c r="CC32" s="648"/>
      <c r="CD32" s="648"/>
      <c r="CE32" s="648"/>
      <c r="CF32" s="648"/>
      <c r="CG32" s="648"/>
      <c r="CH32" s="648"/>
      <c r="CI32" s="648"/>
      <c r="CJ32" s="648"/>
      <c r="CK32" s="648"/>
      <c r="CL32" s="648"/>
      <c r="CM32" s="648"/>
      <c r="CN32" s="648"/>
      <c r="CO32" s="648"/>
      <c r="CP32" s="648"/>
      <c r="CQ32" s="648"/>
      <c r="CR32" s="648"/>
      <c r="CS32" s="648"/>
      <c r="CT32" s="648"/>
      <c r="CU32" s="648"/>
      <c r="CV32" s="648"/>
      <c r="CW32" s="648"/>
      <c r="CX32" s="648"/>
      <c r="CY32" s="648"/>
      <c r="CZ32" s="648"/>
      <c r="DA32" s="648"/>
      <c r="DB32" s="648"/>
      <c r="DC32" s="648"/>
      <c r="DD32" s="648"/>
      <c r="DE32" s="648"/>
      <c r="DF32" s="648"/>
      <c r="DG32" s="648"/>
      <c r="DH32" s="648"/>
      <c r="DI32" s="648"/>
      <c r="DJ32" s="648"/>
      <c r="DK32" s="648"/>
      <c r="DL32" s="648"/>
      <c r="DM32" s="648"/>
      <c r="DN32" s="648"/>
      <c r="DO32" s="648"/>
      <c r="DP32" s="648"/>
      <c r="DQ32" s="648"/>
      <c r="DR32" s="648"/>
      <c r="DS32" s="648"/>
      <c r="DT32" s="648"/>
      <c r="DU32" s="648"/>
      <c r="DV32" s="648"/>
      <c r="DW32" s="648"/>
      <c r="DX32" s="648"/>
      <c r="DY32" s="648"/>
      <c r="DZ32" s="648"/>
      <c r="EA32" s="648"/>
      <c r="EB32" s="648"/>
      <c r="EC32" s="648"/>
      <c r="ED32" s="648"/>
      <c r="EE32" s="648"/>
      <c r="EF32" s="648"/>
      <c r="EG32" s="648"/>
      <c r="EH32" s="648"/>
      <c r="EI32" s="648"/>
      <c r="EJ32" s="648"/>
      <c r="EK32" s="648"/>
      <c r="EL32" s="648"/>
      <c r="EM32" s="648"/>
      <c r="EN32" s="648"/>
      <c r="EO32" s="648"/>
      <c r="EP32" s="648"/>
      <c r="EQ32" s="648"/>
      <c r="ER32" s="648"/>
      <c r="ES32" s="648"/>
      <c r="ET32" s="648"/>
      <c r="EU32" s="648"/>
      <c r="EV32" s="648"/>
      <c r="EW32" s="648"/>
      <c r="EX32" s="648"/>
      <c r="EY32" s="648"/>
      <c r="EZ32" s="648"/>
      <c r="FA32" s="648"/>
      <c r="FB32" s="648"/>
      <c r="FC32" s="648"/>
      <c r="FD32" s="648"/>
      <c r="FE32" s="648"/>
      <c r="FF32" s="648"/>
      <c r="FG32" s="648"/>
      <c r="FH32" s="648"/>
      <c r="FI32" s="648"/>
      <c r="FJ32" s="648"/>
      <c r="FK32" s="648"/>
      <c r="FL32" s="648"/>
      <c r="FM32" s="648"/>
      <c r="FN32" s="648"/>
      <c r="FO32" s="648"/>
      <c r="FP32" s="648"/>
      <c r="FQ32" s="648"/>
      <c r="FR32" s="648"/>
      <c r="FS32" s="648"/>
      <c r="FT32" s="648"/>
      <c r="FU32" s="648"/>
      <c r="FV32" s="648"/>
      <c r="FW32" s="648"/>
      <c r="FX32" s="648"/>
      <c r="FY32" s="648"/>
      <c r="FZ32" s="648"/>
      <c r="GA32" s="648"/>
      <c r="GB32" s="648"/>
      <c r="GC32" s="648"/>
      <c r="GD32" s="648"/>
      <c r="GE32" s="648"/>
      <c r="GF32" s="648"/>
      <c r="GG32" s="648"/>
      <c r="GH32" s="648"/>
      <c r="GI32" s="648"/>
      <c r="GJ32" s="648"/>
      <c r="GK32" s="648"/>
      <c r="GL32" s="648"/>
      <c r="GM32" s="648"/>
      <c r="GN32" s="648"/>
      <c r="GO32" s="648"/>
      <c r="GP32" s="648"/>
      <c r="GQ32" s="648"/>
      <c r="GR32" s="648"/>
      <c r="GS32" s="648"/>
      <c r="GT32" s="648"/>
      <c r="GU32" s="648"/>
      <c r="GV32" s="648"/>
      <c r="GW32" s="648"/>
      <c r="GX32" s="648"/>
      <c r="GY32" s="648"/>
      <c r="GZ32" s="648"/>
      <c r="HA32" s="648"/>
      <c r="HB32" s="648"/>
      <c r="HC32" s="648"/>
      <c r="HD32" s="648"/>
      <c r="HE32" s="648"/>
      <c r="HF32" s="648"/>
      <c r="HG32" s="648"/>
      <c r="HH32" s="648"/>
      <c r="HI32" s="648"/>
      <c r="HJ32" s="648"/>
      <c r="HK32" s="648"/>
      <c r="HL32" s="648"/>
      <c r="HM32" s="648"/>
      <c r="HN32" s="648"/>
      <c r="HO32" s="648"/>
      <c r="HP32" s="648"/>
      <c r="HQ32" s="648"/>
      <c r="HR32" s="648"/>
      <c r="HS32" s="648"/>
      <c r="HT32" s="648"/>
      <c r="HU32" s="648"/>
      <c r="HV32" s="648"/>
      <c r="HW32" s="648"/>
      <c r="HX32" s="648"/>
      <c r="HY32" s="648"/>
      <c r="HZ32" s="648"/>
      <c r="IA32" s="648"/>
      <c r="IB32" s="648"/>
      <c r="IC32" s="648"/>
      <c r="ID32" s="648"/>
      <c r="IE32" s="648"/>
      <c r="IF32" s="648"/>
      <c r="IG32" s="648"/>
      <c r="IH32" s="648"/>
      <c r="II32" s="648"/>
      <c r="IJ32" s="648"/>
      <c r="IK32" s="648"/>
      <c r="IL32" s="648"/>
      <c r="IM32" s="648"/>
      <c r="IN32" s="648"/>
      <c r="IO32" s="648"/>
    </row>
    <row r="33" spans="1:249" ht="18" customHeight="1">
      <c r="A33" s="743"/>
      <c r="B33" s="744"/>
      <c r="C33" s="744"/>
      <c r="D33" s="746"/>
      <c r="E33" s="5"/>
      <c r="F33" s="5"/>
      <c r="G33" s="649"/>
      <c r="H33" s="649"/>
      <c r="I33" s="649"/>
      <c r="J33" s="650"/>
      <c r="K33" s="650"/>
      <c r="L33" s="650"/>
      <c r="M33" s="650"/>
      <c r="N33" s="650"/>
      <c r="O33" s="650"/>
      <c r="P33" s="650"/>
      <c r="Q33" s="650"/>
      <c r="R33" s="650"/>
      <c r="S33" s="650"/>
      <c r="T33" s="650"/>
      <c r="U33" s="650"/>
      <c r="V33" s="650"/>
      <c r="W33" s="650"/>
      <c r="X33" s="650"/>
      <c r="Y33" s="650"/>
      <c r="Z33" s="650"/>
      <c r="AA33" s="650"/>
      <c r="AB33" s="650"/>
      <c r="AC33" s="650"/>
      <c r="AD33" s="650"/>
      <c r="AE33" s="650"/>
      <c r="AF33" s="650"/>
      <c r="AG33" s="650"/>
      <c r="AH33" s="650"/>
      <c r="AI33" s="650"/>
      <c r="AJ33" s="650"/>
      <c r="AK33" s="650"/>
      <c r="AL33" s="650"/>
      <c r="AM33" s="650"/>
      <c r="AN33" s="650"/>
      <c r="AO33" s="650"/>
      <c r="AP33" s="650"/>
      <c r="AQ33" s="650"/>
      <c r="AR33" s="650"/>
      <c r="AS33" s="650"/>
      <c r="AT33" s="650"/>
      <c r="AU33" s="650"/>
      <c r="AV33" s="650"/>
      <c r="AW33" s="650"/>
      <c r="AX33" s="650"/>
      <c r="AY33" s="650"/>
      <c r="AZ33" s="650"/>
      <c r="BA33" s="650"/>
      <c r="BB33" s="650"/>
      <c r="BC33" s="650"/>
      <c r="BD33" s="650"/>
      <c r="BE33" s="650"/>
      <c r="BF33" s="650"/>
      <c r="BG33" s="650"/>
      <c r="BH33" s="650"/>
      <c r="BI33" s="650"/>
      <c r="BJ33" s="650"/>
      <c r="BK33" s="650"/>
      <c r="BL33" s="650"/>
      <c r="BM33" s="650"/>
      <c r="BN33" s="650"/>
      <c r="BO33" s="650"/>
      <c r="BP33" s="650"/>
      <c r="BQ33" s="650"/>
      <c r="BR33" s="650"/>
      <c r="BS33" s="650"/>
      <c r="BT33" s="650"/>
      <c r="BU33" s="650"/>
      <c r="BV33" s="650"/>
      <c r="BW33" s="650"/>
      <c r="BX33" s="650"/>
      <c r="BY33" s="650"/>
      <c r="BZ33" s="650"/>
      <c r="CA33" s="650"/>
      <c r="CB33" s="650"/>
      <c r="CC33" s="650"/>
      <c r="CD33" s="650"/>
      <c r="CE33" s="650"/>
      <c r="CF33" s="650"/>
      <c r="CG33" s="650"/>
      <c r="CH33" s="650"/>
      <c r="CI33" s="650"/>
      <c r="CJ33" s="650"/>
      <c r="CK33" s="650"/>
      <c r="CL33" s="650"/>
      <c r="CM33" s="650"/>
      <c r="CN33" s="650"/>
      <c r="CO33" s="650"/>
      <c r="CP33" s="650"/>
      <c r="CQ33" s="650"/>
      <c r="CR33" s="650"/>
      <c r="CS33" s="650"/>
      <c r="CT33" s="650"/>
      <c r="CU33" s="650"/>
      <c r="CV33" s="650"/>
      <c r="CW33" s="650"/>
      <c r="CX33" s="650"/>
      <c r="CY33" s="650"/>
      <c r="CZ33" s="650"/>
      <c r="DA33" s="650"/>
      <c r="DB33" s="650"/>
      <c r="DC33" s="650"/>
      <c r="DD33" s="650"/>
      <c r="DE33" s="650"/>
      <c r="DF33" s="650"/>
      <c r="DG33" s="650"/>
      <c r="DH33" s="650"/>
      <c r="DI33" s="650"/>
      <c r="DJ33" s="650"/>
      <c r="DK33" s="650"/>
      <c r="DL33" s="650"/>
      <c r="DM33" s="650"/>
      <c r="DN33" s="650"/>
      <c r="DO33" s="650"/>
      <c r="DP33" s="650"/>
      <c r="DQ33" s="650"/>
      <c r="DR33" s="650"/>
      <c r="DS33" s="650"/>
      <c r="DT33" s="650"/>
      <c r="DU33" s="650"/>
      <c r="DV33" s="650"/>
      <c r="DW33" s="650"/>
      <c r="DX33" s="650"/>
      <c r="DY33" s="650"/>
      <c r="DZ33" s="650"/>
      <c r="EA33" s="650"/>
      <c r="EB33" s="650"/>
      <c r="EC33" s="650"/>
      <c r="ED33" s="650"/>
      <c r="EE33" s="650"/>
      <c r="EF33" s="650"/>
      <c r="EG33" s="650"/>
      <c r="EH33" s="650"/>
      <c r="EI33" s="650"/>
      <c r="EJ33" s="650"/>
      <c r="EK33" s="650"/>
      <c r="EL33" s="650"/>
      <c r="EM33" s="650"/>
      <c r="EN33" s="650"/>
      <c r="EO33" s="650"/>
      <c r="EP33" s="650"/>
      <c r="EQ33" s="650"/>
      <c r="ER33" s="650"/>
      <c r="ES33" s="650"/>
      <c r="ET33" s="650"/>
      <c r="EU33" s="650"/>
      <c r="EV33" s="650"/>
      <c r="EW33" s="650"/>
      <c r="EX33" s="650"/>
      <c r="EY33" s="650"/>
      <c r="EZ33" s="650"/>
      <c r="FA33" s="650"/>
      <c r="FB33" s="650"/>
      <c r="FC33" s="650"/>
      <c r="FD33" s="650"/>
      <c r="FE33" s="650"/>
      <c r="FF33" s="650"/>
      <c r="FG33" s="650"/>
      <c r="FH33" s="650"/>
      <c r="FI33" s="650"/>
      <c r="FJ33" s="650"/>
      <c r="FK33" s="650"/>
      <c r="FL33" s="650"/>
      <c r="FM33" s="650"/>
      <c r="FN33" s="650"/>
      <c r="FO33" s="650"/>
      <c r="FP33" s="650"/>
      <c r="FQ33" s="650"/>
      <c r="FR33" s="650"/>
      <c r="FS33" s="650"/>
      <c r="FT33" s="650"/>
      <c r="FU33" s="650"/>
      <c r="FV33" s="650"/>
      <c r="FW33" s="650"/>
      <c r="FX33" s="650"/>
      <c r="FY33" s="650"/>
      <c r="FZ33" s="650"/>
      <c r="GA33" s="650"/>
      <c r="GB33" s="650"/>
      <c r="GC33" s="650"/>
      <c r="GD33" s="650"/>
      <c r="GE33" s="650"/>
      <c r="GF33" s="650"/>
      <c r="GG33" s="650"/>
      <c r="GH33" s="650"/>
      <c r="GI33" s="650"/>
      <c r="GJ33" s="650"/>
      <c r="GK33" s="650"/>
      <c r="GL33" s="650"/>
      <c r="GM33" s="650"/>
      <c r="GN33" s="650"/>
      <c r="GO33" s="650"/>
      <c r="GP33" s="650"/>
      <c r="GQ33" s="650"/>
      <c r="GR33" s="650"/>
      <c r="GS33" s="650"/>
      <c r="GT33" s="650"/>
      <c r="GU33" s="650"/>
      <c r="GV33" s="650"/>
      <c r="GW33" s="650"/>
      <c r="GX33" s="650"/>
      <c r="GY33" s="650"/>
      <c r="GZ33" s="650"/>
      <c r="HA33" s="650"/>
      <c r="HB33" s="650"/>
      <c r="HC33" s="650"/>
      <c r="HD33" s="650"/>
      <c r="HE33" s="650"/>
      <c r="HF33" s="650"/>
      <c r="HG33" s="650"/>
      <c r="HH33" s="650"/>
      <c r="HI33" s="650"/>
      <c r="HJ33" s="650"/>
      <c r="HK33" s="650"/>
      <c r="HL33" s="650"/>
      <c r="HM33" s="650"/>
      <c r="HN33" s="650"/>
      <c r="HO33" s="650"/>
      <c r="HP33" s="650"/>
      <c r="HQ33" s="650"/>
      <c r="HR33" s="650"/>
      <c r="HS33" s="650"/>
      <c r="HT33" s="650"/>
      <c r="HU33" s="650"/>
      <c r="HV33" s="650"/>
      <c r="HW33" s="650"/>
      <c r="HX33" s="650"/>
      <c r="HY33" s="650"/>
      <c r="HZ33" s="650"/>
      <c r="IA33" s="650"/>
      <c r="IB33" s="650"/>
      <c r="IC33" s="650"/>
      <c r="ID33" s="650"/>
      <c r="IE33" s="650"/>
      <c r="IF33" s="650"/>
      <c r="IG33" s="650"/>
      <c r="IH33" s="650"/>
      <c r="II33" s="650"/>
      <c r="IJ33" s="650"/>
      <c r="IK33" s="650"/>
      <c r="IL33" s="650"/>
      <c r="IM33" s="650"/>
      <c r="IN33" s="650"/>
      <c r="IO33" s="650"/>
    </row>
    <row r="34" spans="1:249" ht="18" customHeight="1">
      <c r="A34" s="743"/>
      <c r="B34" s="744"/>
      <c r="C34" s="744"/>
      <c r="D34" s="746"/>
      <c r="E34" s="5"/>
      <c r="F34" s="5"/>
      <c r="G34" s="649"/>
      <c r="H34" s="649"/>
      <c r="I34" s="649"/>
      <c r="J34" s="650"/>
      <c r="K34" s="650"/>
      <c r="L34" s="650"/>
      <c r="M34" s="650"/>
      <c r="N34" s="650"/>
      <c r="O34" s="650"/>
      <c r="P34" s="650"/>
      <c r="Q34" s="650"/>
      <c r="R34" s="650"/>
      <c r="S34" s="650"/>
      <c r="T34" s="650"/>
      <c r="U34" s="650"/>
      <c r="V34" s="650"/>
      <c r="W34" s="650"/>
      <c r="X34" s="650"/>
      <c r="Y34" s="650"/>
      <c r="Z34" s="650"/>
      <c r="AA34" s="650"/>
      <c r="AB34" s="650"/>
      <c r="AC34" s="650"/>
      <c r="AD34" s="650"/>
      <c r="AE34" s="650"/>
      <c r="AF34" s="650"/>
      <c r="AG34" s="650"/>
      <c r="AH34" s="650"/>
      <c r="AI34" s="650"/>
      <c r="AJ34" s="650"/>
      <c r="AK34" s="650"/>
      <c r="AL34" s="650"/>
      <c r="AM34" s="650"/>
      <c r="AN34" s="650"/>
      <c r="AO34" s="650"/>
      <c r="AP34" s="650"/>
      <c r="AQ34" s="650"/>
      <c r="AR34" s="650"/>
      <c r="AS34" s="650"/>
      <c r="AT34" s="650"/>
      <c r="AU34" s="650"/>
      <c r="AV34" s="650"/>
      <c r="AW34" s="650"/>
      <c r="AX34" s="650"/>
      <c r="AY34" s="650"/>
      <c r="AZ34" s="650"/>
      <c r="BA34" s="650"/>
      <c r="BB34" s="650"/>
      <c r="BC34" s="650"/>
      <c r="BD34" s="650"/>
      <c r="BE34" s="650"/>
      <c r="BF34" s="650"/>
      <c r="BG34" s="650"/>
      <c r="BH34" s="650"/>
      <c r="BI34" s="650"/>
      <c r="BJ34" s="650"/>
      <c r="BK34" s="650"/>
      <c r="BL34" s="650"/>
      <c r="BM34" s="650"/>
      <c r="BN34" s="650"/>
      <c r="BO34" s="650"/>
      <c r="BP34" s="650"/>
      <c r="BQ34" s="650"/>
      <c r="BR34" s="650"/>
      <c r="BS34" s="650"/>
      <c r="BT34" s="650"/>
      <c r="BU34" s="650"/>
      <c r="BV34" s="650"/>
      <c r="BW34" s="650"/>
      <c r="BX34" s="650"/>
      <c r="BY34" s="650"/>
      <c r="BZ34" s="650"/>
      <c r="CA34" s="650"/>
      <c r="CB34" s="650"/>
      <c r="CC34" s="650"/>
      <c r="CD34" s="650"/>
      <c r="CE34" s="650"/>
      <c r="CF34" s="650"/>
      <c r="CG34" s="650"/>
      <c r="CH34" s="650"/>
      <c r="CI34" s="650"/>
      <c r="CJ34" s="650"/>
      <c r="CK34" s="650"/>
      <c r="CL34" s="650"/>
      <c r="CM34" s="650"/>
      <c r="CN34" s="650"/>
      <c r="CO34" s="650"/>
      <c r="CP34" s="650"/>
      <c r="CQ34" s="650"/>
      <c r="CR34" s="650"/>
      <c r="CS34" s="650"/>
      <c r="CT34" s="650"/>
      <c r="CU34" s="650"/>
      <c r="CV34" s="650"/>
      <c r="CW34" s="650"/>
      <c r="CX34" s="650"/>
      <c r="CY34" s="650"/>
      <c r="CZ34" s="650"/>
      <c r="DA34" s="650"/>
      <c r="DB34" s="650"/>
      <c r="DC34" s="650"/>
      <c r="DD34" s="650"/>
      <c r="DE34" s="650"/>
      <c r="DF34" s="650"/>
      <c r="DG34" s="650"/>
      <c r="DH34" s="650"/>
      <c r="DI34" s="650"/>
      <c r="DJ34" s="650"/>
      <c r="DK34" s="650"/>
      <c r="DL34" s="650"/>
      <c r="DM34" s="650"/>
      <c r="DN34" s="650"/>
      <c r="DO34" s="650"/>
      <c r="DP34" s="650"/>
      <c r="DQ34" s="650"/>
      <c r="DR34" s="650"/>
      <c r="DS34" s="650"/>
      <c r="DT34" s="650"/>
      <c r="DU34" s="650"/>
      <c r="DV34" s="650"/>
      <c r="DW34" s="650"/>
      <c r="DX34" s="650"/>
      <c r="DY34" s="650"/>
      <c r="DZ34" s="650"/>
      <c r="EA34" s="650"/>
      <c r="EB34" s="650"/>
      <c r="EC34" s="650"/>
      <c r="ED34" s="650"/>
      <c r="EE34" s="650"/>
      <c r="EF34" s="650"/>
      <c r="EG34" s="650"/>
      <c r="EH34" s="650"/>
      <c r="EI34" s="650"/>
      <c r="EJ34" s="650"/>
      <c r="EK34" s="650"/>
      <c r="EL34" s="650"/>
      <c r="EM34" s="650"/>
      <c r="EN34" s="650"/>
      <c r="EO34" s="650"/>
      <c r="EP34" s="650"/>
      <c r="EQ34" s="650"/>
      <c r="ER34" s="650"/>
      <c r="ES34" s="650"/>
      <c r="ET34" s="650"/>
      <c r="EU34" s="650"/>
      <c r="EV34" s="650"/>
      <c r="EW34" s="650"/>
      <c r="EX34" s="650"/>
      <c r="EY34" s="650"/>
      <c r="EZ34" s="650"/>
      <c r="FA34" s="650"/>
      <c r="FB34" s="650"/>
      <c r="FC34" s="650"/>
      <c r="FD34" s="650"/>
      <c r="FE34" s="650"/>
      <c r="FF34" s="650"/>
      <c r="FG34" s="650"/>
      <c r="FH34" s="650"/>
      <c r="FI34" s="650"/>
      <c r="FJ34" s="650"/>
      <c r="FK34" s="650"/>
      <c r="FL34" s="650"/>
      <c r="FM34" s="650"/>
      <c r="FN34" s="650"/>
      <c r="FO34" s="650"/>
      <c r="FP34" s="650"/>
      <c r="FQ34" s="650"/>
      <c r="FR34" s="650"/>
      <c r="FS34" s="650"/>
      <c r="FT34" s="650"/>
      <c r="FU34" s="650"/>
      <c r="FV34" s="650"/>
      <c r="FW34" s="650"/>
      <c r="FX34" s="650"/>
      <c r="FY34" s="650"/>
      <c r="FZ34" s="650"/>
      <c r="GA34" s="650"/>
      <c r="GB34" s="650"/>
      <c r="GC34" s="650"/>
      <c r="GD34" s="650"/>
      <c r="GE34" s="650"/>
      <c r="GF34" s="650"/>
      <c r="GG34" s="650"/>
      <c r="GH34" s="650"/>
      <c r="GI34" s="650"/>
      <c r="GJ34" s="650"/>
      <c r="GK34" s="650"/>
      <c r="GL34" s="650"/>
      <c r="GM34" s="650"/>
      <c r="GN34" s="650"/>
      <c r="GO34" s="650"/>
      <c r="GP34" s="650"/>
      <c r="GQ34" s="650"/>
      <c r="GR34" s="650"/>
      <c r="GS34" s="650"/>
      <c r="GT34" s="650"/>
      <c r="GU34" s="650"/>
      <c r="GV34" s="650"/>
      <c r="GW34" s="650"/>
      <c r="GX34" s="650"/>
      <c r="GY34" s="650"/>
      <c r="GZ34" s="650"/>
      <c r="HA34" s="650"/>
      <c r="HB34" s="650"/>
      <c r="HC34" s="650"/>
      <c r="HD34" s="650"/>
      <c r="HE34" s="650"/>
      <c r="HF34" s="650"/>
      <c r="HG34" s="650"/>
      <c r="HH34" s="650"/>
      <c r="HI34" s="650"/>
      <c r="HJ34" s="650"/>
      <c r="HK34" s="650"/>
      <c r="HL34" s="650"/>
      <c r="HM34" s="650"/>
      <c r="HN34" s="650"/>
      <c r="HO34" s="650"/>
      <c r="HP34" s="650"/>
      <c r="HQ34" s="650"/>
      <c r="HR34" s="650"/>
      <c r="HS34" s="650"/>
      <c r="HT34" s="650"/>
      <c r="HU34" s="650"/>
      <c r="HV34" s="650"/>
      <c r="HW34" s="650"/>
      <c r="HX34" s="650"/>
      <c r="HY34" s="650"/>
      <c r="HZ34" s="650"/>
      <c r="IA34" s="650"/>
      <c r="IB34" s="650"/>
      <c r="IC34" s="650"/>
      <c r="ID34" s="650"/>
      <c r="IE34" s="650"/>
      <c r="IF34" s="650"/>
      <c r="IG34" s="650"/>
      <c r="IH34" s="650"/>
      <c r="II34" s="650"/>
      <c r="IJ34" s="650"/>
      <c r="IK34" s="650"/>
      <c r="IL34" s="650"/>
      <c r="IM34" s="650"/>
      <c r="IN34" s="650"/>
      <c r="IO34" s="650"/>
    </row>
    <row r="35" spans="1:249" ht="18" customHeight="1">
      <c r="A35" s="747"/>
      <c r="B35" s="746"/>
      <c r="C35" s="746"/>
      <c r="D35" s="746"/>
      <c r="E35" s="4" t="s">
        <v>2738</v>
      </c>
      <c r="F35" s="5"/>
      <c r="G35" s="5"/>
      <c r="H35" s="5"/>
      <c r="I35" s="5"/>
    </row>
    <row r="36" spans="1:249" ht="18" customHeight="1">
      <c r="A36" s="738" t="s">
        <v>2922</v>
      </c>
      <c r="B36" s="739"/>
      <c r="C36" s="1236" t="s">
        <v>4717</v>
      </c>
      <c r="D36" s="741"/>
      <c r="E36" s="2766" t="s">
        <v>4698</v>
      </c>
      <c r="F36" s="5"/>
      <c r="G36" s="5"/>
      <c r="H36" s="5"/>
      <c r="I36" s="5"/>
    </row>
    <row r="37" spans="1:249" ht="18" customHeight="1">
      <c r="A37" s="748"/>
      <c r="B37" s="749"/>
      <c r="C37" s="749"/>
      <c r="D37" s="741"/>
      <c r="E37" s="2766"/>
      <c r="F37" s="5"/>
      <c r="G37" s="5"/>
      <c r="H37" s="5"/>
      <c r="I37" s="5"/>
    </row>
    <row r="38" spans="1:249" ht="18" customHeight="1">
      <c r="A38" s="738" t="s">
        <v>2923</v>
      </c>
      <c r="B38" s="739"/>
      <c r="C38" s="2875" t="s">
        <v>4718</v>
      </c>
      <c r="D38" s="741"/>
      <c r="E38" s="2766" t="s">
        <v>4699</v>
      </c>
      <c r="F38" s="5"/>
      <c r="G38" s="5"/>
      <c r="H38" s="5"/>
      <c r="I38" s="5"/>
    </row>
    <row r="39" spans="1:249" ht="18" customHeight="1">
      <c r="A39" s="748"/>
      <c r="B39" s="749"/>
      <c r="C39" s="749" t="s">
        <v>1789</v>
      </c>
      <c r="D39" s="741"/>
      <c r="E39" s="2766"/>
      <c r="F39" s="5"/>
      <c r="G39" s="5"/>
      <c r="H39" s="5"/>
      <c r="I39" s="5"/>
    </row>
    <row r="40" spans="1:249" ht="18" customHeight="1">
      <c r="A40" s="738" t="s">
        <v>2924</v>
      </c>
      <c r="B40" s="739"/>
      <c r="C40" s="1236" t="s">
        <v>5812</v>
      </c>
      <c r="D40" s="741"/>
      <c r="E40" s="2766" t="s">
        <v>4700</v>
      </c>
      <c r="F40" s="5"/>
      <c r="G40" s="5"/>
      <c r="H40" s="5"/>
      <c r="I40" s="5"/>
    </row>
    <row r="41" spans="1:249" ht="18" customHeight="1">
      <c r="A41" s="742"/>
      <c r="B41" s="737"/>
      <c r="C41" s="746"/>
      <c r="D41" s="746"/>
      <c r="E41" s="5"/>
      <c r="F41" s="5"/>
      <c r="G41" s="5"/>
      <c r="H41" s="5"/>
      <c r="I41" s="5"/>
    </row>
    <row r="42" spans="1:249" ht="18" customHeight="1">
      <c r="A42" s="742"/>
      <c r="B42" s="737"/>
      <c r="C42" s="746"/>
      <c r="D42" s="746"/>
      <c r="E42" s="5"/>
      <c r="F42" s="5"/>
      <c r="G42" s="5"/>
      <c r="H42" s="5"/>
      <c r="I42" s="5"/>
    </row>
    <row r="43" spans="1:249" ht="18" customHeight="1">
      <c r="A43" s="742"/>
      <c r="B43" s="737"/>
      <c r="C43" s="746"/>
      <c r="D43" s="746"/>
      <c r="E43" s="5"/>
      <c r="F43" s="5"/>
      <c r="G43" s="5"/>
      <c r="H43" s="5"/>
      <c r="I43" s="5"/>
    </row>
    <row r="44" spans="1:249" ht="18" customHeight="1">
      <c r="A44" s="742"/>
      <c r="B44" s="737"/>
      <c r="C44" s="746"/>
      <c r="D44" s="746"/>
      <c r="E44" s="5"/>
      <c r="F44" s="5"/>
      <c r="G44" s="5"/>
      <c r="H44" s="5"/>
      <c r="I44" s="5"/>
    </row>
    <row r="45" spans="1:249" ht="18" customHeight="1">
      <c r="A45" s="742"/>
      <c r="B45" s="737"/>
      <c r="C45" s="746"/>
      <c r="D45" s="746"/>
      <c r="E45" s="5"/>
      <c r="F45" s="5"/>
      <c r="G45" s="5"/>
      <c r="H45" s="5"/>
      <c r="I45" s="5"/>
    </row>
    <row r="46" spans="1:249" ht="18" customHeight="1">
      <c r="A46" s="742" t="str">
        <f>"Year ended "&amp;C38</f>
        <v>Year ended 12/31/2017</v>
      </c>
      <c r="B46" s="737"/>
      <c r="C46" s="746"/>
      <c r="D46" s="746"/>
      <c r="E46" s="5"/>
      <c r="F46" s="5"/>
      <c r="G46" s="5"/>
      <c r="H46" s="5"/>
      <c r="I46" s="5"/>
    </row>
    <row r="47" spans="1:249" ht="18" customHeight="1">
      <c r="A47" s="742"/>
      <c r="B47" s="737"/>
      <c r="C47" s="746"/>
      <c r="D47" s="746"/>
      <c r="E47" s="5"/>
      <c r="F47" s="5"/>
      <c r="G47" s="5"/>
      <c r="H47" s="5"/>
      <c r="I47" s="5"/>
    </row>
    <row r="48" spans="1:249" ht="18" customHeight="1">
      <c r="A48" s="742"/>
      <c r="B48" s="737"/>
      <c r="C48" s="746"/>
      <c r="D48" s="746"/>
      <c r="E48" s="5"/>
      <c r="F48" s="5"/>
      <c r="G48" s="5"/>
      <c r="H48" s="5"/>
      <c r="I48" s="5"/>
    </row>
    <row r="49" spans="1:9" ht="13.5" customHeight="1">
      <c r="A49" s="736"/>
      <c r="B49" s="4"/>
      <c r="C49" s="5"/>
      <c r="D49" s="5"/>
      <c r="E49" s="5"/>
      <c r="F49" s="5"/>
      <c r="G49" s="5"/>
      <c r="H49" s="5"/>
      <c r="I49" s="5"/>
    </row>
    <row r="50" spans="1:9" ht="15" customHeight="1">
      <c r="A50" s="736" t="str">
        <f>"Annual Report of "&amp;C25</f>
        <v>Annual Report of CENTRAL HUDSON GAS &amp; ELECTRIC CORPORATION</v>
      </c>
      <c r="B50" s="4"/>
      <c r="C50" s="5"/>
      <c r="D50" s="5"/>
      <c r="E50" s="5"/>
      <c r="F50" s="5"/>
      <c r="G50" s="5"/>
      <c r="H50" s="5"/>
      <c r="I50" s="5"/>
    </row>
    <row r="51" spans="1:9" ht="13.5" customHeight="1">
      <c r="A51" s="736"/>
      <c r="B51" s="4"/>
      <c r="C51" s="5"/>
      <c r="D51" s="5"/>
      <c r="E51" s="5"/>
      <c r="F51" s="5"/>
      <c r="G51" s="5"/>
      <c r="H51" s="5"/>
      <c r="I51" s="5"/>
    </row>
    <row r="52" spans="1:9" ht="15.6" customHeight="1">
      <c r="A52" s="736" t="str">
        <f>"Annual Report of "&amp;C25&amp;"                                                       "&amp;A6</f>
        <v>Annual Report of CENTRAL HUDSON GAS &amp; ELECTRIC CORPORATION                                                       Year ended 12/31/2017</v>
      </c>
      <c r="B52" s="4"/>
      <c r="C52" s="5"/>
      <c r="D52" s="5"/>
      <c r="E52" s="5"/>
      <c r="F52" s="5"/>
      <c r="G52" s="5"/>
      <c r="H52" s="5"/>
      <c r="I52" s="5"/>
    </row>
    <row r="53" spans="1:9" ht="13.5" customHeight="1">
      <c r="A53" s="736"/>
      <c r="B53" s="4"/>
      <c r="C53" s="5"/>
      <c r="D53" s="5"/>
      <c r="E53" s="5"/>
      <c r="F53" s="5"/>
      <c r="G53" s="5"/>
      <c r="H53" s="5"/>
      <c r="I53" s="5"/>
    </row>
    <row r="54" spans="1:9" ht="15" customHeight="1">
      <c r="A54" s="736" t="str">
        <f>"Annual Report of "&amp;C25&amp;"                                                                           "&amp;A6</f>
        <v>Annual Report of CENTRAL HUDSON GAS &amp; ELECTRIC CORPORATION                                                                           Year ended 12/31/2017</v>
      </c>
      <c r="B54" s="4"/>
      <c r="C54" s="5"/>
      <c r="D54" s="5"/>
      <c r="E54" s="5"/>
      <c r="F54" s="5"/>
      <c r="G54" s="5"/>
      <c r="H54" s="5"/>
      <c r="I54" s="5"/>
    </row>
    <row r="55" spans="1:9" ht="13.5" customHeight="1">
      <c r="A55" s="736"/>
      <c r="B55" s="4"/>
      <c r="C55" s="5"/>
      <c r="D55" s="5"/>
      <c r="E55" s="5"/>
      <c r="F55" s="5"/>
      <c r="G55" s="5"/>
      <c r="H55" s="5"/>
      <c r="I55" s="5"/>
    </row>
    <row r="56" spans="1:9" ht="15" customHeight="1">
      <c r="A56" s="736" t="str">
        <f>"Annual Report of "&amp;C25&amp;"                                                                                     "&amp;A6</f>
        <v>Annual Report of CENTRAL HUDSON GAS &amp; ELECTRIC CORPORATION                                                                                     Year ended 12/31/2017</v>
      </c>
      <c r="B56" s="4"/>
      <c r="C56" s="5"/>
      <c r="D56" s="5"/>
      <c r="E56" s="5"/>
      <c r="F56" s="5"/>
      <c r="G56" s="5"/>
      <c r="H56" s="5"/>
      <c r="I56" s="5"/>
    </row>
    <row r="57" spans="1:9" ht="13.5" customHeight="1">
      <c r="A57" s="736"/>
      <c r="B57" s="4"/>
      <c r="C57" s="5"/>
      <c r="D57" s="5"/>
      <c r="E57" s="5"/>
      <c r="F57" s="5"/>
      <c r="G57" s="5"/>
      <c r="H57" s="5"/>
      <c r="I57" s="5"/>
    </row>
    <row r="58" spans="1:9" ht="15" customHeight="1">
      <c r="A58" s="736" t="str">
        <f>"Annual Report of "&amp;C25&amp;"                                                                                                 "&amp;A6</f>
        <v>Annual Report of CENTRAL HUDSON GAS &amp; ELECTRIC CORPORATION                                                                                                 Year ended 12/31/2017</v>
      </c>
      <c r="B58" s="4"/>
      <c r="C58" s="5"/>
      <c r="D58" s="5"/>
      <c r="E58" s="5"/>
      <c r="F58" s="5"/>
      <c r="G58" s="5"/>
      <c r="H58" s="5"/>
      <c r="I58" s="5"/>
    </row>
    <row r="59" spans="1:9" ht="13.5" customHeight="1">
      <c r="A59" s="736"/>
      <c r="B59" s="4"/>
      <c r="C59" s="5"/>
      <c r="D59" s="5"/>
      <c r="E59" s="5"/>
      <c r="F59" s="5"/>
      <c r="G59" s="5"/>
      <c r="H59" s="5"/>
      <c r="I59" s="5"/>
    </row>
    <row r="60" spans="1:9" ht="15" customHeight="1">
      <c r="A60" s="736" t="str">
        <f>"Annual Report of "&amp;C25&amp;"                                                                                                              "&amp;A6</f>
        <v>Annual Report of CENTRAL HUDSON GAS &amp; ELECTRIC CORPORATION                                                                                                              Year ended 12/31/2017</v>
      </c>
      <c r="B60" s="4"/>
      <c r="C60" s="5"/>
      <c r="D60" s="5"/>
      <c r="E60" s="5"/>
      <c r="F60" s="5"/>
      <c r="G60" s="5"/>
      <c r="H60" s="5"/>
      <c r="I60" s="5"/>
    </row>
    <row r="61" spans="1:9" ht="13.5" customHeight="1">
      <c r="A61" s="736"/>
      <c r="B61" s="4"/>
      <c r="C61" s="5"/>
      <c r="D61" s="5"/>
      <c r="E61" s="5"/>
      <c r="F61" s="5"/>
      <c r="G61" s="5"/>
      <c r="H61" s="5"/>
      <c r="I61" s="5"/>
    </row>
    <row r="62" spans="1:9" ht="15" customHeight="1">
      <c r="A62" s="736" t="str">
        <f>"Annual Report of "&amp;C25&amp;"                                                                                                                            "&amp;A6</f>
        <v>Annual Report of CENTRAL HUDSON GAS &amp; ELECTRIC CORPORATION                                                                                                                            Year ended 12/31/2017</v>
      </c>
      <c r="B62" s="4"/>
      <c r="C62" s="5"/>
      <c r="D62" s="5"/>
      <c r="E62" s="5"/>
      <c r="F62" s="5"/>
      <c r="G62" s="5"/>
      <c r="H62" s="5"/>
      <c r="I62" s="5"/>
    </row>
    <row r="63" spans="1:9" ht="13.5" customHeight="1">
      <c r="A63" s="736"/>
      <c r="B63" s="4"/>
      <c r="C63" s="5"/>
      <c r="D63" s="5"/>
      <c r="E63" s="5"/>
      <c r="F63" s="5"/>
      <c r="G63" s="5"/>
      <c r="H63" s="5"/>
      <c r="I63" s="5"/>
    </row>
    <row r="64" spans="1:9" ht="15.6" customHeight="1">
      <c r="A64" s="736" t="str">
        <f>"Annual Report of "&amp;C25&amp;"                                                                                                                                       "&amp;A6</f>
        <v>Annual Report of CENTRAL HUDSON GAS &amp; ELECTRIC CORPORATION                                                                                                                                       Year ended 12/31/2017</v>
      </c>
      <c r="B64" s="4"/>
      <c r="C64" s="5"/>
      <c r="D64" s="5"/>
      <c r="E64" s="5"/>
      <c r="F64" s="5"/>
      <c r="G64" s="5"/>
      <c r="H64" s="5"/>
      <c r="I64" s="5"/>
    </row>
    <row r="65" spans="1:9" ht="13.5" customHeight="1">
      <c r="A65" s="736"/>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51"/>
      <c r="B70" s="651"/>
      <c r="C70" s="651"/>
      <c r="D70" s="651"/>
      <c r="E70" s="651"/>
    </row>
  </sheetData>
  <customSheetViews>
    <customSheetView guid="{8BA73436-2F9B-4210-BD10-5C9B0EE18A6F}"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1"/>
      <headerFooter alignWithMargins="0"/>
    </customSheetView>
    <customSheetView guid="{7923C648-7509-4E75-B568-BE9D1A032E56}" colorId="8" showPageBreaks="1" fitToPage="1" printArea="1" view="pageBreakPreview" topLeftCell="A43">
      <selection activeCell="C26" sqref="C26"/>
      <colBreaks count="1" manualBreakCount="1">
        <brk id="4" max="1048575" man="1"/>
      </colBreaks>
      <pageMargins left="0.5" right="0.5" top="0.5" bottom="0.5" header="0.5" footer="0.5"/>
      <pageSetup scale="58" orientation="portrait" horizontalDpi="300" verticalDpi="300" r:id="rId2"/>
      <headerFooter alignWithMargins="0"/>
    </customSheetView>
    <customSheetView guid="{393B765C-BB60-4CEF-9B1B-1517D80E77BC}" colorId="8" showPageBreaks="1" fitToPage="1" printArea="1" view="pageBreakPreview" topLeftCell="A43">
      <selection activeCell="C26" sqref="C26"/>
      <colBreaks count="1" manualBreakCount="1">
        <brk id="4" max="1048575" man="1"/>
      </colBreaks>
      <pageMargins left="0.5" right="0.5" top="0.5" bottom="0.5" header="0.5" footer="0.5"/>
      <pageSetup scale="59" orientation="portrait" horizontalDpi="300" verticalDpi="300" r:id="rId3"/>
      <headerFooter alignWithMargins="0"/>
    </customSheetView>
    <customSheetView guid="{63051384-6030-4837-BDE8-8D47319E9310}"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4"/>
      <headerFooter alignWithMargins="0"/>
    </customSheetView>
    <customSheetView guid="{4E7170B9-0E13-4551-BA0F-F43020F5D14F}"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5"/>
      <headerFooter alignWithMargins="0"/>
    </customSheetView>
    <customSheetView guid="{438078D9-73AC-4065-AD12-33C545097290}"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6"/>
      <headerFooter alignWithMargins="0"/>
    </customSheetView>
    <customSheetView guid="{5CF51FF9-A1DC-465C-8702-577480B671DB}"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7"/>
      <headerFooter alignWithMargins="0"/>
    </customSheetView>
    <customSheetView guid="{B94A4E40-0E04-4C7F-92F0-F173BDD19C5E}" colorId="8" showPageBreaks="1" fitToPage="1" printArea="1" view="pageBreakPreview" topLeftCell="A13">
      <selection activeCell="C26" sqref="C26"/>
      <colBreaks count="1" manualBreakCount="1">
        <brk id="4" max="1048575" man="1"/>
      </colBreaks>
      <pageMargins left="0.5" right="0.5" top="0.5" bottom="0.5" header="0.5" footer="0.5"/>
      <pageSetup scale="59" orientation="portrait" horizontalDpi="300" verticalDpi="300" r:id="rId8"/>
      <headerFooter alignWithMargins="0"/>
    </customSheetView>
    <customSheetView guid="{8C259C24-A4E4-4974-8C90-A0F5B4CE3394}"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9"/>
      <headerFooter alignWithMargins="0"/>
    </customSheetView>
    <customSheetView guid="{FA103E5D-8B2E-472D-A37D-606A91A24206}"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10"/>
      <headerFooter alignWithMargins="0"/>
    </customSheetView>
    <customSheetView guid="{FD677025-12D2-4A8C-898E-C8C7B61A1761}" colorId="8" showPageBreaks="1" fitToPage="1" printArea="1" view="pageBreakPreview" topLeftCell="A13">
      <selection activeCell="C26" sqref="C26"/>
      <colBreaks count="1" manualBreakCount="1">
        <brk id="4" max="1048575" man="1"/>
      </colBreaks>
      <pageMargins left="0.5" right="0.5" top="0.5" bottom="0.5" header="0.5" footer="0.5"/>
      <pageSetup scale="59" orientation="portrait" horizontalDpi="300" verticalDpi="300" r:id="rId11"/>
      <headerFooter alignWithMargins="0"/>
    </customSheetView>
    <customSheetView guid="{8A94D2EC-B2C5-4234-9443-0DC03802E12D}"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12"/>
      <headerFooter alignWithMargins="0"/>
    </customSheetView>
    <customSheetView guid="{C7AF6775-1D27-4B5E-A593-2A35D0B4D89B}"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13"/>
      <headerFooter alignWithMargins="0"/>
    </customSheetView>
    <customSheetView guid="{96E61F17-B7D0-43DF-A042-AB82DEADF71D}"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14"/>
      <headerFooter alignWithMargins="0"/>
    </customSheetView>
    <customSheetView guid="{0F6F7749-E5E2-402C-A332-F358E9F52431}" colorId="8" showPageBreaks="1" fitToPage="1" printArea="1" view="pageBreakPreview" topLeftCell="A13">
      <selection activeCell="C26" sqref="C26"/>
      <colBreaks count="1" manualBreakCount="1">
        <brk id="4" max="1048575" man="1"/>
      </colBreaks>
      <pageMargins left="0.5" right="0.5" top="0.5" bottom="0.5" header="0.5" footer="0.5"/>
      <pageSetup scale="60" orientation="portrait" horizontalDpi="300" verticalDpi="300" r:id="rId15"/>
      <headerFooter alignWithMargins="0"/>
    </customSheetView>
    <customSheetView guid="{665C0630-746D-4A38-99D5-558A3A80C435}"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16"/>
      <headerFooter alignWithMargins="0"/>
    </customSheetView>
    <customSheetView guid="{7BB49942-3332-4916-8C9A-7E0718D9BD15}"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17"/>
      <headerFooter alignWithMargins="0"/>
    </customSheetView>
    <customSheetView guid="{84131046-9492-4BD4-95BF-1101D54B6750}" colorId="8" showPageBreaks="1" fitToPage="1" printArea="1" view="pageBreakPreview" topLeftCell="A13">
      <selection activeCell="C26" sqref="C26"/>
      <colBreaks count="1" manualBreakCount="1">
        <brk id="4" max="1048575" man="1"/>
      </colBreaks>
      <pageMargins left="0.5" right="0.5" top="0.5" bottom="0.5" header="0.5" footer="0.5"/>
      <pageSetup scale="58" orientation="portrait" horizontalDpi="300" verticalDpi="300" r:id="rId18"/>
      <headerFooter alignWithMargins="0"/>
    </customSheetView>
    <customSheetView guid="{CDDD69AD-D96A-45A7-95A3-6DE883419332}" colorId="8" showPageBreaks="1" fitToPage="1" printArea="1" view="pageBreakPreview" topLeftCell="A13">
      <selection activeCell="C38" sqref="C38"/>
      <colBreaks count="1" manualBreakCount="1">
        <brk id="4" max="1048575" man="1"/>
      </colBreaks>
      <pageMargins left="0.5" right="0.5" top="0.5" bottom="0.5" header="0.5" footer="0.5"/>
      <pageSetup scale="58" orientation="portrait" horizontalDpi="300" verticalDpi="300" r:id="rId19"/>
      <headerFooter alignWithMargins="0"/>
    </customSheetView>
    <customSheetView guid="{4AA2BC72-2A29-463C-9964-91A7BC9A705D}" colorId="8" showPageBreaks="1" fitToPage="1" printArea="1" view="pageBreakPreview" topLeftCell="A13">
      <selection activeCell="C38" sqref="C38"/>
      <colBreaks count="1" manualBreakCount="1">
        <brk id="4" max="1048575" man="1"/>
      </colBreaks>
      <pageMargins left="0.5" right="0.5" top="0.5" bottom="0.5" header="0.5" footer="0.5"/>
      <pageSetup scale="60" orientation="portrait" horizontalDpi="300" verticalDpi="300" r:id="rId20"/>
      <headerFooter alignWithMargins="0"/>
    </customSheetView>
  </customSheetViews>
  <pageMargins left="0.5" right="0.5" top="0.5" bottom="0.5" header="0.5" footer="0.5"/>
  <pageSetup scale="58" orientation="portrait" horizontalDpi="300" verticalDpi="300" r:id="rId2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52"/>
  <sheetViews>
    <sheetView defaultGridColor="0" view="pageBreakPreview" colorId="22" zoomScale="50" zoomScaleNormal="73" zoomScaleSheetLayoutView="50" workbookViewId="0">
      <pane xSplit="2" topLeftCell="C1" activePane="topRight" state="frozen"/>
      <selection pane="topRight" activeCell="B28" sqref="B28"/>
    </sheetView>
  </sheetViews>
  <sheetFormatPr defaultColWidth="9.6640625" defaultRowHeight="15"/>
  <cols>
    <col min="1" max="1" width="4.6640625" style="9" customWidth="1"/>
    <col min="2" max="2" width="62.6640625" style="9" bestFit="1" customWidth="1"/>
    <col min="3" max="3" width="23.88671875" style="9" customWidth="1"/>
    <col min="4" max="5" width="18.6640625" style="9" customWidth="1"/>
    <col min="6" max="8" width="25.6640625" style="9" customWidth="1"/>
    <col min="9" max="9" width="15.6640625" style="9" customWidth="1"/>
    <col min="10" max="16384" width="9.6640625" style="9"/>
  </cols>
  <sheetData>
    <row r="1" spans="1:9" ht="17.850000000000001" customHeight="1">
      <c r="A1" s="43"/>
      <c r="B1" s="44" t="s">
        <v>1800</v>
      </c>
      <c r="C1" s="45" t="s">
        <v>1345</v>
      </c>
      <c r="D1" s="44" t="s">
        <v>1722</v>
      </c>
      <c r="E1" s="60" t="s">
        <v>1723</v>
      </c>
      <c r="F1" s="174" t="s">
        <v>1800</v>
      </c>
      <c r="G1" s="59" t="s">
        <v>1345</v>
      </c>
      <c r="H1" s="45" t="s">
        <v>1803</v>
      </c>
      <c r="I1" s="67" t="s">
        <v>1802</v>
      </c>
    </row>
    <row r="2" spans="1:9" ht="17.850000000000001" customHeight="1">
      <c r="A2" s="34"/>
      <c r="B2" s="81" t="str">
        <f>'Data Sheet'!$C$25</f>
        <v>CENTRAL HUDSON GAS &amp; ELECTRIC CORPORATION</v>
      </c>
      <c r="C2" s="175" t="s">
        <v>5503</v>
      </c>
      <c r="D2" s="65" t="s">
        <v>1819</v>
      </c>
      <c r="E2" s="176"/>
      <c r="F2" s="80" t="str">
        <f>'Data Sheet'!$C$25</f>
        <v>CENTRAL HUDSON GAS &amp; ELECTRIC CORPORATION</v>
      </c>
      <c r="G2" s="175" t="s">
        <v>5503</v>
      </c>
      <c r="H2" s="48" t="s">
        <v>3176</v>
      </c>
      <c r="I2" s="177"/>
    </row>
    <row r="3" spans="1:9" ht="17.850000000000001" customHeight="1">
      <c r="A3" s="37"/>
      <c r="B3" s="178"/>
      <c r="C3" s="179" t="s">
        <v>2992</v>
      </c>
      <c r="D3" s="674" t="str">
        <f>'Data Sheet'!$C$40</f>
        <v>4/18/2018</v>
      </c>
      <c r="E3" s="128" t="str">
        <f>'Data Sheet'!$C$38</f>
        <v>12/31/2017</v>
      </c>
      <c r="F3" s="37"/>
      <c r="G3" s="112" t="s">
        <v>2992</v>
      </c>
      <c r="H3" s="667" t="str">
        <f>'Data Sheet'!$C$40</f>
        <v>4/18/2018</v>
      </c>
      <c r="I3" s="106" t="str">
        <f>'Data Sheet'!$C$38</f>
        <v>12/31/2017</v>
      </c>
    </row>
    <row r="4" spans="1:9" ht="21" customHeight="1">
      <c r="A4" s="31" t="s">
        <v>3177</v>
      </c>
      <c r="B4" s="32"/>
      <c r="C4" s="32"/>
      <c r="D4" s="32"/>
      <c r="E4" s="33"/>
      <c r="F4" s="31" t="s">
        <v>3178</v>
      </c>
      <c r="G4" s="32"/>
      <c r="H4" s="32"/>
      <c r="I4" s="430"/>
    </row>
    <row r="5" spans="1:9" ht="20.100000000000001" customHeight="1">
      <c r="A5" s="180"/>
      <c r="B5" s="115" t="s">
        <v>3179</v>
      </c>
      <c r="C5" s="783" t="s">
        <v>3180</v>
      </c>
      <c r="D5" s="116"/>
      <c r="E5" s="125"/>
      <c r="F5" s="114"/>
      <c r="G5" s="35"/>
      <c r="H5" s="30"/>
      <c r="I5" s="73"/>
    </row>
    <row r="6" spans="1:9" ht="17.850000000000001" customHeight="1">
      <c r="A6" s="180"/>
      <c r="B6" s="115" t="s">
        <v>3181</v>
      </c>
      <c r="C6" s="783" t="s">
        <v>3182</v>
      </c>
      <c r="D6" s="116"/>
      <c r="E6" s="125"/>
      <c r="F6" s="114"/>
      <c r="G6" s="35"/>
      <c r="H6" s="30"/>
      <c r="I6" s="73"/>
    </row>
    <row r="7" spans="1:9" ht="17.850000000000001" customHeight="1">
      <c r="A7" s="180"/>
      <c r="B7" s="115" t="s">
        <v>3183</v>
      </c>
      <c r="C7" s="783" t="s">
        <v>3184</v>
      </c>
      <c r="D7" s="116"/>
      <c r="E7" s="125"/>
      <c r="F7" s="114"/>
      <c r="G7" s="35"/>
      <c r="H7" s="30"/>
      <c r="I7" s="73"/>
    </row>
    <row r="8" spans="1:9" ht="17.850000000000001" customHeight="1">
      <c r="A8" s="181"/>
      <c r="B8" s="119" t="s">
        <v>3185</v>
      </c>
      <c r="C8" s="119" t="s">
        <v>3186</v>
      </c>
      <c r="D8" s="182"/>
      <c r="E8" s="127"/>
      <c r="F8" s="31"/>
      <c r="G8" s="183"/>
      <c r="H8" s="38"/>
      <c r="I8" s="73"/>
    </row>
    <row r="9" spans="1:9" ht="17.850000000000001" customHeight="1">
      <c r="A9" s="34"/>
      <c r="B9" s="52"/>
      <c r="C9" s="35"/>
      <c r="D9" s="61"/>
      <c r="E9" s="630" t="s">
        <v>3187</v>
      </c>
      <c r="F9" s="31" t="s">
        <v>3187</v>
      </c>
      <c r="G9" s="64"/>
      <c r="H9" s="184"/>
      <c r="I9" s="185"/>
    </row>
    <row r="10" spans="1:9" ht="17.850000000000001" customHeight="1">
      <c r="A10" s="51"/>
      <c r="B10" s="35"/>
      <c r="C10" s="35"/>
      <c r="D10" s="61"/>
      <c r="E10" s="39"/>
      <c r="F10" s="114"/>
      <c r="G10" s="61" t="s">
        <v>3188</v>
      </c>
      <c r="H10" s="623" t="s">
        <v>3189</v>
      </c>
      <c r="I10" s="167" t="s">
        <v>1729</v>
      </c>
    </row>
    <row r="11" spans="1:9" ht="17.850000000000001" customHeight="1">
      <c r="A11" s="146" t="s">
        <v>1729</v>
      </c>
      <c r="B11" s="35" t="s">
        <v>3190</v>
      </c>
      <c r="C11" s="35"/>
      <c r="D11" s="186" t="s">
        <v>3191</v>
      </c>
      <c r="E11" s="39"/>
      <c r="F11" s="631" t="s">
        <v>3192</v>
      </c>
      <c r="G11" s="186" t="s">
        <v>3193</v>
      </c>
      <c r="H11" s="623" t="s">
        <v>2517</v>
      </c>
      <c r="I11" s="167" t="s">
        <v>1732</v>
      </c>
    </row>
    <row r="12" spans="1:9" ht="17.850000000000001" customHeight="1">
      <c r="A12" s="146" t="s">
        <v>1732</v>
      </c>
      <c r="B12" s="52"/>
      <c r="C12" s="35"/>
      <c r="D12" s="186" t="s">
        <v>3194</v>
      </c>
      <c r="E12" s="632" t="s">
        <v>3195</v>
      </c>
      <c r="F12" s="114"/>
      <c r="G12" s="186" t="s">
        <v>3196</v>
      </c>
      <c r="H12" s="65"/>
      <c r="I12" s="49"/>
    </row>
    <row r="13" spans="1:9" ht="17.850000000000001" customHeight="1">
      <c r="A13" s="34"/>
      <c r="B13" s="57"/>
      <c r="C13" s="30"/>
      <c r="D13" s="186"/>
      <c r="E13" s="39"/>
      <c r="F13" s="631" t="s">
        <v>3023</v>
      </c>
      <c r="G13" s="186"/>
      <c r="H13" s="65"/>
      <c r="I13" s="49"/>
    </row>
    <row r="14" spans="1:9" ht="17.850000000000001" customHeight="1">
      <c r="A14" s="37"/>
      <c r="B14" s="55" t="s">
        <v>3020</v>
      </c>
      <c r="C14" s="32"/>
      <c r="D14" s="172" t="s">
        <v>3021</v>
      </c>
      <c r="E14" s="630" t="s">
        <v>3022</v>
      </c>
      <c r="F14" s="31"/>
      <c r="G14" s="172" t="s">
        <v>2346</v>
      </c>
      <c r="H14" s="627" t="s">
        <v>2347</v>
      </c>
      <c r="I14" s="129"/>
    </row>
    <row r="15" spans="1:9" ht="17.850000000000001" customHeight="1">
      <c r="A15" s="51"/>
      <c r="B15" s="1254" t="s">
        <v>3197</v>
      </c>
      <c r="C15" s="30"/>
      <c r="D15" s="186"/>
      <c r="E15" s="39"/>
      <c r="F15" s="169"/>
      <c r="G15" s="1263"/>
      <c r="H15" s="186"/>
      <c r="I15" s="49"/>
    </row>
    <row r="16" spans="1:9" ht="17.850000000000001" customHeight="1">
      <c r="A16" s="37">
        <v>1</v>
      </c>
      <c r="B16" s="1255" t="s">
        <v>3031</v>
      </c>
      <c r="C16" s="38"/>
      <c r="D16" s="187"/>
      <c r="E16" s="188"/>
      <c r="F16" s="189"/>
      <c r="G16" s="1264"/>
      <c r="H16" s="781">
        <f>D16+E16-G16</f>
        <v>0</v>
      </c>
      <c r="I16" s="129">
        <v>1</v>
      </c>
    </row>
    <row r="17" spans="1:9" ht="17.850000000000001" customHeight="1">
      <c r="A17" s="54">
        <v>2</v>
      </c>
      <c r="B17" s="1255" t="s">
        <v>3032</v>
      </c>
      <c r="C17" s="38"/>
      <c r="D17" s="1257"/>
      <c r="E17" s="1258"/>
      <c r="F17" s="169"/>
      <c r="G17" s="1264"/>
      <c r="H17" s="780">
        <f>D17+E17-G17</f>
        <v>0</v>
      </c>
      <c r="I17" s="129">
        <v>2</v>
      </c>
    </row>
    <row r="18" spans="1:9" ht="17.850000000000001" customHeight="1">
      <c r="A18" s="54">
        <v>3</v>
      </c>
      <c r="B18" s="1131" t="s">
        <v>3033</v>
      </c>
      <c r="C18" s="32"/>
      <c r="D18" s="190"/>
      <c r="E18" s="199"/>
      <c r="F18" s="191"/>
      <c r="G18" s="1264"/>
      <c r="H18" s="780">
        <f>D18+E18-G18</f>
        <v>0</v>
      </c>
      <c r="I18" s="129">
        <v>3</v>
      </c>
    </row>
    <row r="19" spans="1:9" ht="17.850000000000001" customHeight="1">
      <c r="A19" s="54">
        <v>4</v>
      </c>
      <c r="B19" s="1131" t="s">
        <v>3034</v>
      </c>
      <c r="C19" s="32"/>
      <c r="D19" s="190"/>
      <c r="E19" s="199"/>
      <c r="F19" s="169"/>
      <c r="G19" s="1264"/>
      <c r="H19" s="780">
        <f>D19+E19-G19</f>
        <v>0</v>
      </c>
      <c r="I19" s="129">
        <v>4</v>
      </c>
    </row>
    <row r="20" spans="1:9" ht="17.850000000000001" customHeight="1">
      <c r="A20" s="54">
        <v>5</v>
      </c>
      <c r="B20" s="1131" t="s">
        <v>3035</v>
      </c>
      <c r="C20" s="32"/>
      <c r="D20" s="190"/>
      <c r="E20" s="199"/>
      <c r="F20" s="191"/>
      <c r="G20" s="1264"/>
      <c r="H20" s="780">
        <f>D20+E20-G20</f>
        <v>0</v>
      </c>
      <c r="I20" s="129">
        <v>5</v>
      </c>
    </row>
    <row r="21" spans="1:9" ht="17.850000000000001" customHeight="1">
      <c r="A21" s="54">
        <v>6</v>
      </c>
      <c r="B21" s="1131" t="s">
        <v>3036</v>
      </c>
      <c r="C21" s="32"/>
      <c r="D21" s="148">
        <f>SUM(D16:D20)</f>
        <v>0</v>
      </c>
      <c r="E21" s="192"/>
      <c r="F21" s="169"/>
      <c r="G21" s="193"/>
      <c r="H21" s="780">
        <f>SUM(H16:H20)</f>
        <v>0</v>
      </c>
      <c r="I21" s="129">
        <v>6</v>
      </c>
    </row>
    <row r="22" spans="1:9" ht="17.850000000000001" customHeight="1">
      <c r="A22" s="54">
        <v>7</v>
      </c>
      <c r="B22" s="1131" t="s">
        <v>3037</v>
      </c>
      <c r="C22" s="32"/>
      <c r="D22" s="194"/>
      <c r="E22" s="195"/>
      <c r="F22" s="170"/>
      <c r="G22" s="196"/>
      <c r="H22" s="171"/>
      <c r="I22" s="129">
        <v>7</v>
      </c>
    </row>
    <row r="23" spans="1:9" ht="17.850000000000001" customHeight="1">
      <c r="A23" s="54">
        <v>8</v>
      </c>
      <c r="B23" s="1131" t="s">
        <v>3038</v>
      </c>
      <c r="C23" s="32"/>
      <c r="D23" s="190"/>
      <c r="E23" s="1259"/>
      <c r="F23" s="1265"/>
      <c r="G23" s="190"/>
      <c r="H23" s="780">
        <f>D23+E23-F23-G23</f>
        <v>0</v>
      </c>
      <c r="I23" s="129">
        <v>8</v>
      </c>
    </row>
    <row r="24" spans="1:9" ht="17.850000000000001" customHeight="1">
      <c r="A24" s="54">
        <v>9</v>
      </c>
      <c r="B24" s="1131" t="s">
        <v>3039</v>
      </c>
      <c r="C24" s="32"/>
      <c r="D24" s="190"/>
      <c r="E24" s="1259"/>
      <c r="F24" s="1265"/>
      <c r="G24" s="190"/>
      <c r="H24" s="780">
        <f>D24+E24-F24-G24</f>
        <v>0</v>
      </c>
      <c r="I24" s="129">
        <v>9</v>
      </c>
    </row>
    <row r="25" spans="1:9" ht="17.850000000000001" customHeight="1">
      <c r="A25" s="54">
        <v>10</v>
      </c>
      <c r="B25" s="1131" t="s">
        <v>3040</v>
      </c>
      <c r="C25" s="32"/>
      <c r="D25" s="148">
        <f>D23+D24</f>
        <v>0</v>
      </c>
      <c r="E25" s="1260"/>
      <c r="F25" s="197"/>
      <c r="G25" s="198"/>
      <c r="H25" s="780">
        <f>H23+H24</f>
        <v>0</v>
      </c>
      <c r="I25" s="129">
        <v>10</v>
      </c>
    </row>
    <row r="26" spans="1:9" ht="17.850000000000001" customHeight="1">
      <c r="A26" s="54">
        <v>11</v>
      </c>
      <c r="B26" s="1131" t="s">
        <v>3041</v>
      </c>
      <c r="C26" s="32"/>
      <c r="D26" s="190"/>
      <c r="E26" s="1259"/>
      <c r="F26" s="1265"/>
      <c r="G26" s="190"/>
      <c r="H26" s="780">
        <f>D26+E26-F26-G26</f>
        <v>0</v>
      </c>
      <c r="I26" s="129">
        <v>11</v>
      </c>
    </row>
    <row r="27" spans="1:9" ht="17.850000000000001" customHeight="1">
      <c r="A27" s="54">
        <v>12</v>
      </c>
      <c r="B27" s="1131" t="s">
        <v>3042</v>
      </c>
      <c r="C27" s="32"/>
      <c r="D27" s="190"/>
      <c r="E27" s="1259"/>
      <c r="F27" s="1265"/>
      <c r="G27" s="190"/>
      <c r="H27" s="780">
        <f>D27+E27-F27-G27</f>
        <v>0</v>
      </c>
      <c r="I27" s="129">
        <v>12</v>
      </c>
    </row>
    <row r="28" spans="1:9" ht="17.850000000000001" customHeight="1">
      <c r="A28" s="54">
        <v>13</v>
      </c>
      <c r="B28" s="1131" t="s">
        <v>3043</v>
      </c>
      <c r="C28" s="32"/>
      <c r="D28" s="190"/>
      <c r="E28" s="199"/>
      <c r="F28" s="1266"/>
      <c r="G28" s="190"/>
      <c r="H28" s="780">
        <f>D28+E28-F28-G28</f>
        <v>0</v>
      </c>
      <c r="I28" s="129">
        <v>13</v>
      </c>
    </row>
    <row r="29" spans="1:9" ht="17.850000000000001" customHeight="1">
      <c r="A29" s="51">
        <v>14</v>
      </c>
      <c r="B29" s="1256" t="s">
        <v>3044</v>
      </c>
      <c r="C29" s="35"/>
      <c r="D29" s="200">
        <f>D21+D25+D26+D27-D28</f>
        <v>0</v>
      </c>
      <c r="E29" s="1261"/>
      <c r="F29" s="201"/>
      <c r="G29" s="202"/>
      <c r="H29" s="1267">
        <f>H21+H25+H26+H27-H28</f>
        <v>0</v>
      </c>
      <c r="I29" s="49">
        <v>14</v>
      </c>
    </row>
    <row r="30" spans="1:9" ht="17.850000000000001" customHeight="1">
      <c r="A30" s="130"/>
      <c r="B30" s="1131" t="s">
        <v>3045</v>
      </c>
      <c r="C30" s="32"/>
      <c r="D30" s="148"/>
      <c r="E30" s="1261"/>
      <c r="F30" s="191"/>
      <c r="G30" s="193"/>
      <c r="H30" s="780"/>
      <c r="I30" s="106"/>
    </row>
    <row r="31" spans="1:9" ht="17.850000000000001" customHeight="1">
      <c r="A31" s="54">
        <v>15</v>
      </c>
      <c r="B31" s="1131" t="s">
        <v>3046</v>
      </c>
      <c r="C31" s="32"/>
      <c r="D31" s="190"/>
      <c r="E31" s="1261"/>
      <c r="F31" s="191"/>
      <c r="G31" s="193"/>
      <c r="H31" s="1264"/>
      <c r="I31" s="129">
        <v>15</v>
      </c>
    </row>
    <row r="32" spans="1:9" ht="17.850000000000001" customHeight="1">
      <c r="A32" s="54">
        <v>16</v>
      </c>
      <c r="B32" s="1131" t="s">
        <v>3047</v>
      </c>
      <c r="C32" s="32"/>
      <c r="D32" s="190"/>
      <c r="E32" s="1261"/>
      <c r="F32" s="191"/>
      <c r="G32" s="193"/>
      <c r="H32" s="1264"/>
      <c r="I32" s="129">
        <v>16</v>
      </c>
    </row>
    <row r="33" spans="1:9" ht="17.850000000000001" customHeight="1">
      <c r="A33" s="54">
        <v>17</v>
      </c>
      <c r="B33" s="1131" t="s">
        <v>3048</v>
      </c>
      <c r="C33" s="32"/>
      <c r="D33" s="190"/>
      <c r="E33" s="1262"/>
      <c r="F33" s="170"/>
      <c r="G33" s="198"/>
      <c r="H33" s="1268"/>
      <c r="I33" s="129">
        <v>17</v>
      </c>
    </row>
    <row r="34" spans="1:9" ht="17.850000000000001" customHeight="1">
      <c r="A34" s="54">
        <v>18</v>
      </c>
      <c r="B34" s="1131" t="s">
        <v>3049</v>
      </c>
      <c r="C34" s="32"/>
      <c r="D34" s="190"/>
      <c r="E34" s="1259"/>
      <c r="F34" s="1265"/>
      <c r="G34" s="190"/>
      <c r="H34" s="1268">
        <f>D34+E34-F34-G34</f>
        <v>0</v>
      </c>
      <c r="I34" s="129">
        <v>18</v>
      </c>
    </row>
    <row r="35" spans="1:9" ht="17.850000000000001" customHeight="1">
      <c r="A35" s="54">
        <v>19</v>
      </c>
      <c r="B35" s="1131" t="s">
        <v>3050</v>
      </c>
      <c r="C35" s="32"/>
      <c r="D35" s="190"/>
      <c r="E35" s="1259"/>
      <c r="F35" s="1265"/>
      <c r="G35" s="190"/>
      <c r="H35" s="1268">
        <f>D35+E35-F35-G35</f>
        <v>0</v>
      </c>
      <c r="I35" s="129">
        <v>19</v>
      </c>
    </row>
    <row r="36" spans="1:9" ht="17.850000000000001" customHeight="1">
      <c r="A36" s="54">
        <v>20</v>
      </c>
      <c r="B36" s="1131" t="s">
        <v>3051</v>
      </c>
      <c r="C36" s="32"/>
      <c r="D36" s="190"/>
      <c r="E36" s="1259"/>
      <c r="F36" s="1265"/>
      <c r="G36" s="190"/>
      <c r="H36" s="1268">
        <f>D36+E36-F36-G36</f>
        <v>0</v>
      </c>
      <c r="I36" s="129">
        <v>20</v>
      </c>
    </row>
    <row r="37" spans="1:9" ht="17.850000000000001" customHeight="1">
      <c r="A37" s="54">
        <v>21</v>
      </c>
      <c r="B37" s="1131" t="s">
        <v>2330</v>
      </c>
      <c r="C37" s="32"/>
      <c r="D37" s="190"/>
      <c r="E37" s="1259"/>
      <c r="F37" s="1265"/>
      <c r="G37" s="190"/>
      <c r="H37" s="1268">
        <f>D37+E37-F37-G37</f>
        <v>0</v>
      </c>
      <c r="I37" s="129">
        <v>21</v>
      </c>
    </row>
    <row r="38" spans="1:9" ht="17.850000000000001" customHeight="1">
      <c r="A38" s="51">
        <v>22</v>
      </c>
      <c r="B38" s="1256" t="s">
        <v>3052</v>
      </c>
      <c r="C38" s="35"/>
      <c r="D38" s="200">
        <f>SUM(D35:D37)</f>
        <v>0</v>
      </c>
      <c r="E38" s="1261"/>
      <c r="F38" s="201"/>
      <c r="G38" s="202"/>
      <c r="H38" s="1269">
        <f>SUM(H35:H37)</f>
        <v>0</v>
      </c>
      <c r="I38" s="49">
        <v>22</v>
      </c>
    </row>
    <row r="39" spans="1:9" ht="17.850000000000001" customHeight="1">
      <c r="A39" s="130"/>
      <c r="B39" s="1131" t="s">
        <v>3053</v>
      </c>
      <c r="C39" s="32"/>
      <c r="D39" s="148"/>
      <c r="E39" s="1262"/>
      <c r="F39" s="170"/>
      <c r="G39" s="198"/>
      <c r="H39" s="1268"/>
      <c r="I39" s="106"/>
    </row>
    <row r="40" spans="1:9">
      <c r="A40" s="72"/>
      <c r="B40" s="35"/>
      <c r="C40" s="35"/>
      <c r="D40" s="139"/>
      <c r="E40" s="39"/>
      <c r="F40" s="114"/>
      <c r="G40" s="139"/>
      <c r="H40" s="30"/>
      <c r="I40" s="73"/>
    </row>
    <row r="41" spans="1:9">
      <c r="A41" s="72"/>
      <c r="B41" s="35"/>
      <c r="C41" s="35"/>
      <c r="D41" s="139"/>
      <c r="E41" s="39"/>
      <c r="F41" s="114"/>
      <c r="G41" s="139"/>
      <c r="H41" s="30"/>
      <c r="I41" s="73"/>
    </row>
    <row r="42" spans="1:9">
      <c r="A42" s="34"/>
      <c r="B42" s="35"/>
      <c r="C42" s="35"/>
      <c r="D42" s="139"/>
      <c r="E42" s="39"/>
      <c r="F42" s="114"/>
      <c r="G42" s="139"/>
      <c r="H42" s="30"/>
      <c r="I42" s="73"/>
    </row>
    <row r="43" spans="1:9">
      <c r="A43" s="34"/>
      <c r="B43" s="30"/>
      <c r="C43" s="35"/>
      <c r="D43" s="139"/>
      <c r="E43" s="39"/>
      <c r="F43" s="34"/>
      <c r="G43" s="139"/>
      <c r="H43" s="30"/>
      <c r="I43" s="73"/>
    </row>
    <row r="44" spans="1:9">
      <c r="A44" s="34"/>
      <c r="B44" s="35"/>
      <c r="C44" s="35"/>
      <c r="D44" s="139"/>
      <c r="E44" s="39"/>
      <c r="F44" s="34"/>
      <c r="G44" s="139"/>
      <c r="H44" s="30"/>
      <c r="I44" s="73"/>
    </row>
    <row r="45" spans="1:9">
      <c r="A45" s="34"/>
      <c r="B45" s="30"/>
      <c r="C45" s="35"/>
      <c r="D45" s="139"/>
      <c r="E45" s="39"/>
      <c r="F45" s="114"/>
      <c r="G45" s="139"/>
      <c r="H45" s="30"/>
      <c r="I45" s="73"/>
    </row>
    <row r="46" spans="1:9">
      <c r="A46" s="34"/>
      <c r="B46" s="30"/>
      <c r="C46" s="35"/>
      <c r="D46" s="139"/>
      <c r="E46" s="39"/>
      <c r="F46" s="34"/>
      <c r="G46" s="139"/>
      <c r="H46" s="30"/>
      <c r="I46" s="73"/>
    </row>
    <row r="47" spans="1:9">
      <c r="A47" s="34"/>
      <c r="B47" s="30"/>
      <c r="C47" s="35"/>
      <c r="D47" s="139"/>
      <c r="E47" s="39"/>
      <c r="F47" s="34"/>
      <c r="G47" s="139"/>
      <c r="H47" s="30"/>
      <c r="I47" s="73"/>
    </row>
    <row r="48" spans="1:9">
      <c r="A48" s="34"/>
      <c r="B48" s="30"/>
      <c r="C48" s="35"/>
      <c r="D48" s="139"/>
      <c r="E48" s="39"/>
      <c r="F48" s="34"/>
      <c r="G48" s="139"/>
      <c r="H48" s="30"/>
      <c r="I48" s="73"/>
    </row>
    <row r="49" spans="1:9">
      <c r="A49" s="34"/>
      <c r="B49" s="30"/>
      <c r="C49" s="35"/>
      <c r="D49" s="139"/>
      <c r="E49" s="39"/>
      <c r="F49" s="34"/>
      <c r="G49" s="139"/>
      <c r="H49" s="30"/>
      <c r="I49" s="73"/>
    </row>
    <row r="50" spans="1:9">
      <c r="A50" s="34"/>
      <c r="B50" s="30"/>
      <c r="C50" s="35"/>
      <c r="D50" s="139"/>
      <c r="E50" s="39"/>
      <c r="F50" s="34"/>
      <c r="G50" s="139"/>
      <c r="H50" s="30"/>
      <c r="I50" s="73"/>
    </row>
    <row r="51" spans="1:9">
      <c r="A51" s="34"/>
      <c r="B51" s="30"/>
      <c r="C51" s="35"/>
      <c r="D51" s="139"/>
      <c r="E51" s="39"/>
      <c r="F51" s="34"/>
      <c r="G51" s="139"/>
      <c r="H51" s="30"/>
      <c r="I51" s="73"/>
    </row>
    <row r="52" spans="1:9">
      <c r="A52" s="34"/>
      <c r="B52" s="30"/>
      <c r="C52" s="35"/>
      <c r="D52" s="139"/>
      <c r="E52" s="39"/>
      <c r="F52" s="34"/>
      <c r="G52" s="139"/>
      <c r="H52" s="30"/>
      <c r="I52" s="73"/>
    </row>
    <row r="53" spans="1:9">
      <c r="A53" s="34"/>
      <c r="B53" s="30"/>
      <c r="C53" s="35"/>
      <c r="D53" s="139"/>
      <c r="E53" s="39"/>
      <c r="F53" s="34"/>
      <c r="G53" s="139"/>
      <c r="H53" s="30"/>
      <c r="I53" s="73"/>
    </row>
    <row r="54" spans="1:9" ht="15.75" thickBot="1">
      <c r="A54" s="40"/>
      <c r="B54" s="41"/>
      <c r="C54" s="42"/>
      <c r="D54" s="141"/>
      <c r="E54" s="156"/>
      <c r="F54" s="40"/>
      <c r="G54" s="141"/>
      <c r="H54" s="41"/>
      <c r="I54" s="109"/>
    </row>
    <row r="55" spans="1:9">
      <c r="A55" s="30"/>
      <c r="B55" s="30"/>
      <c r="C55" s="35"/>
      <c r="D55" s="139"/>
      <c r="E55" s="30"/>
      <c r="F55" s="30"/>
      <c r="G55" s="139"/>
      <c r="H55" s="30"/>
    </row>
    <row r="56" spans="1:9">
      <c r="A56" s="17" t="s">
        <v>2433</v>
      </c>
      <c r="B56" s="30"/>
      <c r="C56" s="35"/>
      <c r="D56" s="139"/>
      <c r="E56" s="30"/>
      <c r="F56" s="17" t="s">
        <v>2433</v>
      </c>
      <c r="G56" s="139"/>
      <c r="H56" s="30"/>
    </row>
    <row r="57" spans="1:9">
      <c r="A57" s="35" t="s">
        <v>3054</v>
      </c>
      <c r="B57" s="69"/>
      <c r="C57" s="69"/>
      <c r="D57" s="143"/>
      <c r="E57" s="35"/>
      <c r="F57" s="143" t="s">
        <v>3055</v>
      </c>
      <c r="G57" s="69"/>
      <c r="H57" s="35"/>
      <c r="I57" s="69"/>
    </row>
    <row r="58" spans="1:9">
      <c r="A58" s="30"/>
      <c r="B58" s="30"/>
      <c r="C58" s="30"/>
      <c r="D58" s="139"/>
      <c r="E58" s="30"/>
      <c r="F58" s="30"/>
      <c r="G58" s="139"/>
      <c r="H58" s="30"/>
    </row>
    <row r="59" spans="1:9">
      <c r="A59" s="30"/>
      <c r="B59" s="30"/>
      <c r="C59" s="30"/>
      <c r="D59" s="139"/>
      <c r="E59" s="30"/>
      <c r="F59" s="30"/>
      <c r="G59" s="139"/>
      <c r="H59" s="30"/>
    </row>
    <row r="60" spans="1:9">
      <c r="A60" s="30"/>
      <c r="B60" s="30"/>
      <c r="C60" s="30"/>
      <c r="D60" s="139"/>
      <c r="E60" s="30"/>
      <c r="F60" s="30"/>
      <c r="G60" s="139"/>
      <c r="H60" s="30"/>
    </row>
    <row r="61" spans="1:9">
      <c r="A61" s="30"/>
      <c r="B61" s="30"/>
      <c r="C61" s="30"/>
      <c r="D61" s="139"/>
      <c r="E61" s="30"/>
      <c r="F61" s="30"/>
      <c r="G61" s="139"/>
      <c r="H61" s="30"/>
    </row>
    <row r="62" spans="1:9">
      <c r="A62" s="30"/>
      <c r="B62" s="30"/>
      <c r="C62" s="30"/>
      <c r="D62" s="139"/>
      <c r="E62" s="30"/>
      <c r="F62" s="30"/>
      <c r="G62" s="139"/>
      <c r="H62" s="30"/>
    </row>
    <row r="63" spans="1:9">
      <c r="A63" s="30"/>
      <c r="B63" s="30"/>
      <c r="C63" s="30"/>
      <c r="D63" s="139"/>
      <c r="E63" s="30"/>
      <c r="F63" s="30"/>
      <c r="G63" s="139"/>
      <c r="H63" s="30"/>
    </row>
    <row r="64" spans="1:9">
      <c r="A64" s="30"/>
      <c r="B64" s="30"/>
      <c r="C64" s="30"/>
      <c r="D64" s="139"/>
      <c r="E64" s="30"/>
      <c r="F64" s="30"/>
      <c r="G64" s="139"/>
      <c r="H64" s="30"/>
    </row>
    <row r="65" spans="1:8">
      <c r="A65" s="30"/>
      <c r="B65"/>
      <c r="C65" s="30"/>
      <c r="D65" s="139"/>
      <c r="E65" s="30"/>
      <c r="F65" s="30"/>
      <c r="G65" s="139"/>
      <c r="H65" s="30"/>
    </row>
    <row r="66" spans="1:8">
      <c r="A66" s="30"/>
      <c r="B66"/>
      <c r="C66" s="30"/>
      <c r="D66" s="139"/>
      <c r="E66" s="30"/>
      <c r="F66" s="30"/>
      <c r="G66" s="139"/>
      <c r="H66" s="30"/>
    </row>
    <row r="67" spans="1:8">
      <c r="A67" s="30"/>
      <c r="B67"/>
      <c r="C67" s="30"/>
      <c r="D67" s="139"/>
      <c r="E67" s="30"/>
      <c r="F67" s="30"/>
      <c r="G67" s="139"/>
      <c r="H67" s="30"/>
    </row>
    <row r="68" spans="1:8">
      <c r="A68" s="30"/>
      <c r="B68"/>
      <c r="C68" s="30"/>
      <c r="D68" s="139"/>
      <c r="E68" s="30"/>
      <c r="F68" s="30"/>
      <c r="G68" s="139"/>
      <c r="H68" s="30"/>
    </row>
    <row r="69" spans="1:8">
      <c r="A69" s="30"/>
      <c r="B69"/>
      <c r="C69" s="30"/>
      <c r="D69" s="139"/>
      <c r="E69" s="30"/>
      <c r="F69" s="30"/>
      <c r="G69" s="139"/>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384"/>
      <c r="C152" s="17"/>
      <c r="D152" s="17"/>
      <c r="E152" s="17"/>
      <c r="F152" s="384"/>
    </row>
  </sheetData>
  <customSheetViews>
    <customSheetView guid="{8BA73436-2F9B-4210-BD10-5C9B0EE18A6F}" scale="73" colorId="22" fitToPage="1" topLeftCell="A25">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76" fitToWidth="2" orientation="portrait" horizontalDpi="300" verticalDpi="300" r:id="rId1"/>
      <headerFooter alignWithMargins="0"/>
    </customSheetView>
    <customSheetView guid="{7923C648-7509-4E75-B568-BE9D1A032E56}" scale="73" colorId="22" fitToPage="1">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2"/>
      <headerFooter alignWithMargins="0"/>
    </customSheetView>
    <customSheetView guid="{393B765C-BB60-4CEF-9B1B-1517D80E77BC}" scale="73" colorId="22" fitToPage="1">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3"/>
      <headerFooter alignWithMargins="0"/>
    </customSheetView>
    <customSheetView guid="{63051384-6030-4837-BDE8-8D47319E9310}"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4"/>
      <headerFooter alignWithMargins="0"/>
    </customSheetView>
    <customSheetView guid="{4E7170B9-0E13-4551-BA0F-F43020F5D14F}" scale="73" colorId="22" fitToPage="1" topLeftCell="A25">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76" fitToWidth="2" orientation="portrait" horizontalDpi="300" verticalDpi="300" r:id="rId5"/>
      <headerFooter alignWithMargins="0"/>
    </customSheetView>
    <customSheetView guid="{438078D9-73AC-4065-AD12-33C545097290}"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6"/>
      <headerFooter alignWithMargins="0"/>
    </customSheetView>
    <customSheetView guid="{5CF51FF9-A1DC-465C-8702-577480B671DB}"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7"/>
      <headerFooter alignWithMargins="0"/>
    </customSheetView>
    <customSheetView guid="{B94A4E40-0E04-4C7F-92F0-F173BDD19C5E}"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8"/>
      <headerFooter alignWithMargins="0"/>
    </customSheetView>
    <customSheetView guid="{8C259C24-A4E4-4974-8C90-A0F5B4CE3394}" scale="73" colorId="22" fitToPage="1" topLeftCell="A25">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76" fitToWidth="2" orientation="portrait" horizontalDpi="300" verticalDpi="300" r:id="rId9"/>
      <headerFooter alignWithMargins="0"/>
    </customSheetView>
    <customSheetView guid="{FA103E5D-8B2E-472D-A37D-606A91A24206}" scale="73" colorId="22" fitToPage="1" topLeftCell="A25">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76" fitToWidth="2" orientation="portrait" horizontalDpi="300" verticalDpi="300" r:id="rId10"/>
      <headerFooter alignWithMargins="0"/>
    </customSheetView>
    <customSheetView guid="{FD677025-12D2-4A8C-898E-C8C7B61A1761}"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11"/>
      <headerFooter alignWithMargins="0"/>
    </customSheetView>
    <customSheetView guid="{8A94D2EC-B2C5-4234-9443-0DC03802E12D}"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12"/>
      <headerFooter alignWithMargins="0"/>
    </customSheetView>
    <customSheetView guid="{C7AF6775-1D27-4B5E-A593-2A35D0B4D89B}" scale="73" colorId="22" fitToPage="1" topLeftCell="A25">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76" fitToWidth="2" orientation="portrait" horizontalDpi="300" verticalDpi="300" r:id="rId13"/>
      <headerFooter alignWithMargins="0"/>
    </customSheetView>
    <customSheetView guid="{96E61F17-B7D0-43DF-A042-AB82DEADF71D}" scale="73" colorId="22" showPageBreaks="1"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14"/>
      <headerFooter alignWithMargins="0"/>
    </customSheetView>
    <customSheetView guid="{0F6F7749-E5E2-402C-A332-F358E9F52431}" scale="73" colorId="22" fitToPage="1" topLeftCell="A25">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76" fitToWidth="2" orientation="portrait" horizontalDpi="300" verticalDpi="300" r:id="rId15"/>
      <headerFooter alignWithMargins="0"/>
    </customSheetView>
    <customSheetView guid="{665C0630-746D-4A38-99D5-558A3A80C435}"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16"/>
      <headerFooter alignWithMargins="0"/>
    </customSheetView>
    <customSheetView guid="{7BB49942-3332-4916-8C9A-7E0718D9BD15}"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17"/>
      <headerFooter alignWithMargins="0"/>
    </customSheetView>
    <customSheetView guid="{84131046-9492-4BD4-95BF-1101D54B6750}" scale="73" colorId="22" fitToPage="1" topLeftCell="A25">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76" fitToWidth="2" orientation="portrait" horizontalDpi="300" verticalDpi="300" r:id="rId18"/>
      <headerFooter alignWithMargins="0"/>
    </customSheetView>
    <customSheetView guid="{CDDD69AD-D96A-45A7-95A3-6DE883419332}"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19"/>
      <headerFooter alignWithMargins="0"/>
    </customSheetView>
    <customSheetView guid="{4AA2BC72-2A29-463C-9964-91A7BC9A705D}" scale="73" colorId="22" fitToPage="1" topLeftCell="A10">
      <pane xSplit="2" topLeftCell="C1" activePane="topRight" state="frozen"/>
      <selection pane="topRight" activeCell="B28" sqref="B28"/>
      <colBreaks count="1" manualBreakCount="1">
        <brk id="5" max="1048575" man="1"/>
      </colBreaks>
      <pageMargins left="0.5" right="0.5" top="0.5" bottom="0.5" header="0.5" footer="0.5"/>
      <printOptions horizontalCentered="1" verticalCentered="1"/>
      <pageSetup scale="69" fitToWidth="2" orientation="portrait" horizontalDpi="300" verticalDpi="300" r:id="rId20"/>
      <headerFooter alignWithMargins="0"/>
    </customSheetView>
  </customSheetViews>
  <printOptions horizontalCentered="1" verticalCentered="1"/>
  <pageMargins left="0.5" right="0.5" top="0.5" bottom="0.5" header="0.5" footer="0.5"/>
  <pageSetup scale="62" fitToWidth="2" orientation="portrait" horizontalDpi="300" verticalDpi="300" r:id="rId2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autoPageBreaks="0"/>
  </sheetPr>
  <dimension ref="A1:L169"/>
  <sheetViews>
    <sheetView defaultGridColor="0" topLeftCell="I113" colorId="22" zoomScaleNormal="100" zoomScaleSheetLayoutView="40" workbookViewId="0">
      <selection activeCell="I144" sqref="I144"/>
    </sheetView>
  </sheetViews>
  <sheetFormatPr defaultColWidth="9.6640625" defaultRowHeight="15"/>
  <cols>
    <col min="1" max="1" width="4.6640625" style="1515" customWidth="1"/>
    <col min="2" max="2" width="35.6640625" style="1515" customWidth="1"/>
    <col min="3" max="3" width="28.6640625" style="1515" customWidth="1"/>
    <col min="4" max="4" width="20.6640625" style="1515" customWidth="1"/>
    <col min="5" max="5" width="17.44140625" style="1515" customWidth="1"/>
    <col min="6" max="9" width="23.6640625" style="1515" customWidth="1"/>
    <col min="10" max="10" width="7.44140625" style="1515" bestFit="1" customWidth="1"/>
    <col min="11" max="11" width="4.6640625" style="1515" customWidth="1"/>
    <col min="12" max="16384" width="9.6640625" style="1515"/>
  </cols>
  <sheetData>
    <row r="1" spans="1:11" ht="15.2" customHeight="1">
      <c r="A1" s="1512" t="s">
        <v>3289</v>
      </c>
      <c r="B1" s="1513"/>
      <c r="C1" s="1669" t="s">
        <v>3290</v>
      </c>
      <c r="D1" s="1884" t="s">
        <v>1802</v>
      </c>
      <c r="E1" s="1885" t="s">
        <v>1803</v>
      </c>
      <c r="F1" s="1512" t="s">
        <v>1800</v>
      </c>
      <c r="G1" s="1886" t="s">
        <v>3290</v>
      </c>
      <c r="H1" s="1886" t="s">
        <v>1802</v>
      </c>
      <c r="I1" s="1886" t="s">
        <v>1803</v>
      </c>
      <c r="J1" s="1669"/>
      <c r="K1" s="1885"/>
    </row>
    <row r="2" spans="1:11" ht="15.2" customHeight="1">
      <c r="A2" s="1516" t="str">
        <f>'Data Sheet'!$C$25</f>
        <v>CENTRAL HUDSON GAS &amp; ELECTRIC CORPORATION</v>
      </c>
      <c r="B2" s="1517"/>
      <c r="C2" s="1538" t="s">
        <v>5358</v>
      </c>
      <c r="D2" s="1546" t="s">
        <v>3308</v>
      </c>
      <c r="E2" s="1518"/>
      <c r="F2" s="1516" t="str">
        <f>'Data Sheet'!$C$25</f>
        <v>CENTRAL HUDSON GAS &amp; ELECTRIC CORPORATION</v>
      </c>
      <c r="G2" s="2878" t="s">
        <v>5358</v>
      </c>
      <c r="H2" s="1790" t="s">
        <v>3308</v>
      </c>
      <c r="I2" s="1790"/>
      <c r="J2" s="1538"/>
      <c r="K2" s="1518"/>
    </row>
    <row r="3" spans="1:11" ht="15.2" customHeight="1">
      <c r="A3" s="1519" t="s">
        <v>3291</v>
      </c>
      <c r="B3" s="1517"/>
      <c r="C3" s="1538" t="s">
        <v>3292</v>
      </c>
      <c r="D3" s="1577" t="str">
        <f>'Data Sheet'!$C$40</f>
        <v>4/18/2018</v>
      </c>
      <c r="E3" s="1887" t="str">
        <f>'Data Sheet'!$C$38</f>
        <v>12/31/2017</v>
      </c>
      <c r="F3" s="1519"/>
      <c r="G3" s="1888" t="s">
        <v>3292</v>
      </c>
      <c r="H3" s="1621" t="str">
        <f>'Data Sheet'!$C$40</f>
        <v>4/18/2018</v>
      </c>
      <c r="I3" s="1685" t="str">
        <f>'Data Sheet'!$C$38</f>
        <v>12/31/2017</v>
      </c>
      <c r="J3" s="1683"/>
      <c r="K3" s="1889"/>
    </row>
    <row r="4" spans="1:11" ht="15.2" customHeight="1">
      <c r="A4" s="1890" t="s">
        <v>3293</v>
      </c>
      <c r="B4" s="1795"/>
      <c r="C4" s="1795"/>
      <c r="D4" s="1795"/>
      <c r="E4" s="1796"/>
      <c r="F4" s="1890" t="s">
        <v>3294</v>
      </c>
      <c r="G4" s="1795"/>
      <c r="H4" s="1795"/>
      <c r="I4" s="1795"/>
      <c r="J4" s="1795"/>
      <c r="K4" s="1796"/>
    </row>
    <row r="5" spans="1:11" ht="15.2" customHeight="1">
      <c r="A5" s="1516"/>
      <c r="B5" s="1538"/>
      <c r="C5" s="1538"/>
      <c r="D5" s="1538"/>
      <c r="E5" s="1518"/>
      <c r="F5" s="1516"/>
      <c r="G5" s="1538"/>
      <c r="H5" s="1538"/>
      <c r="I5" s="1538"/>
      <c r="J5" s="1538"/>
      <c r="K5" s="1518"/>
    </row>
    <row r="6" spans="1:11" ht="15.2" customHeight="1">
      <c r="A6" s="1891" t="s">
        <v>2118</v>
      </c>
      <c r="B6" s="1892"/>
      <c r="C6" s="1892"/>
      <c r="D6" s="1892"/>
      <c r="E6" s="1893"/>
      <c r="F6" s="1891" t="s">
        <v>302</v>
      </c>
      <c r="J6" s="1892"/>
      <c r="K6" s="1518"/>
    </row>
    <row r="7" spans="1:11" ht="15.2" customHeight="1">
      <c r="A7" s="1891"/>
      <c r="B7" s="1892"/>
      <c r="C7" s="1892"/>
      <c r="D7" s="1892"/>
      <c r="E7" s="1893"/>
      <c r="F7" s="1891" t="s">
        <v>304</v>
      </c>
      <c r="H7" s="1892"/>
      <c r="I7" s="1892"/>
      <c r="J7" s="1892"/>
      <c r="K7" s="1518"/>
    </row>
    <row r="8" spans="1:11" ht="15.2" customHeight="1">
      <c r="A8" s="1891" t="s">
        <v>777</v>
      </c>
      <c r="B8" s="1892"/>
      <c r="C8" s="1892"/>
      <c r="D8" s="1892"/>
      <c r="E8" s="1893"/>
      <c r="F8" s="1891" t="s">
        <v>775</v>
      </c>
      <c r="G8" s="1892"/>
      <c r="H8" s="1892"/>
      <c r="I8" s="1892"/>
      <c r="J8" s="1892"/>
      <c r="K8" s="1518"/>
    </row>
    <row r="9" spans="1:11" ht="15.2" customHeight="1">
      <c r="A9" s="1891" t="s">
        <v>779</v>
      </c>
      <c r="B9" s="1892"/>
      <c r="C9" s="1892"/>
      <c r="D9" s="1892"/>
      <c r="E9" s="1893"/>
      <c r="F9" s="1891" t="s">
        <v>776</v>
      </c>
      <c r="G9" s="1892"/>
      <c r="H9" s="1892"/>
      <c r="I9" s="1892"/>
      <c r="J9" s="1892"/>
      <c r="K9" s="1518"/>
    </row>
    <row r="10" spans="1:11" ht="15.2" customHeight="1">
      <c r="A10" s="1891" t="s">
        <v>780</v>
      </c>
      <c r="B10" s="1892"/>
      <c r="C10" s="1892"/>
      <c r="D10" s="1892"/>
      <c r="E10" s="1893"/>
      <c r="F10" s="1891" t="s">
        <v>778</v>
      </c>
      <c r="G10" s="1892"/>
      <c r="J10" s="1892"/>
      <c r="K10" s="1518"/>
    </row>
    <row r="11" spans="1:11" ht="15.2" customHeight="1">
      <c r="A11" s="1891"/>
      <c r="B11" s="1892"/>
      <c r="C11" s="1892"/>
      <c r="D11" s="1892"/>
      <c r="E11" s="1893"/>
      <c r="F11" s="1891"/>
      <c r="H11" s="1892"/>
      <c r="I11" s="1892"/>
      <c r="J11" s="1892"/>
      <c r="K11" s="1518"/>
    </row>
    <row r="12" spans="1:11" ht="15.2" customHeight="1">
      <c r="A12" s="1891" t="s">
        <v>782</v>
      </c>
      <c r="B12" s="1892"/>
      <c r="C12" s="1892"/>
      <c r="D12" s="1892"/>
      <c r="E12" s="1893"/>
      <c r="F12" s="1891" t="s">
        <v>3923</v>
      </c>
      <c r="G12" s="1892"/>
      <c r="H12" s="1892"/>
      <c r="I12" s="1892"/>
      <c r="J12" s="1892"/>
      <c r="K12" s="1518"/>
    </row>
    <row r="13" spans="1:11" ht="15.2" customHeight="1">
      <c r="A13" s="1891"/>
      <c r="B13" s="1892"/>
      <c r="C13" s="1892"/>
      <c r="D13" s="1892"/>
      <c r="E13" s="1893"/>
      <c r="F13" s="1891" t="s">
        <v>781</v>
      </c>
      <c r="G13" s="1892"/>
      <c r="H13" s="1892"/>
      <c r="I13" s="1892"/>
      <c r="J13" s="1892"/>
      <c r="K13" s="1518"/>
    </row>
    <row r="14" spans="1:11" ht="15.2" customHeight="1">
      <c r="A14" s="2496" t="s">
        <v>3950</v>
      </c>
      <c r="B14" s="2549"/>
      <c r="C14" s="2549"/>
      <c r="D14" s="2549"/>
      <c r="E14" s="2550"/>
      <c r="F14" s="2496" t="s">
        <v>783</v>
      </c>
      <c r="G14" s="1892"/>
      <c r="H14" s="1892"/>
      <c r="I14" s="1892"/>
      <c r="J14" s="1892"/>
      <c r="K14" s="1518"/>
    </row>
    <row r="15" spans="1:11" ht="15.2" customHeight="1">
      <c r="A15" s="2496" t="s">
        <v>3949</v>
      </c>
      <c r="B15" s="2549"/>
      <c r="C15" s="2549"/>
      <c r="D15" s="2549"/>
      <c r="E15" s="2550"/>
      <c r="F15" s="2496" t="s">
        <v>784</v>
      </c>
      <c r="G15" s="1892"/>
      <c r="H15" s="1892"/>
      <c r="I15" s="1892"/>
      <c r="J15" s="1892"/>
      <c r="K15" s="1518"/>
    </row>
    <row r="16" spans="1:11" ht="15.2" customHeight="1">
      <c r="A16" s="1891"/>
      <c r="B16" s="1892"/>
      <c r="C16" s="1892"/>
      <c r="D16" s="1892"/>
      <c r="E16" s="1893"/>
      <c r="F16" s="1891"/>
      <c r="G16" s="1892"/>
      <c r="H16" s="1892"/>
      <c r="I16" s="1892"/>
      <c r="J16" s="1892"/>
      <c r="K16" s="1518"/>
    </row>
    <row r="17" spans="1:11" ht="15.2" customHeight="1">
      <c r="A17" s="1891" t="s">
        <v>3921</v>
      </c>
      <c r="B17" s="1892"/>
      <c r="C17" s="1892"/>
      <c r="D17" s="1892"/>
      <c r="E17" s="1893"/>
      <c r="F17" s="1891" t="s">
        <v>3924</v>
      </c>
      <c r="G17" s="1892"/>
      <c r="H17" s="1892"/>
      <c r="I17" s="1892"/>
      <c r="J17" s="1892"/>
      <c r="K17" s="1518"/>
    </row>
    <row r="18" spans="1:11" ht="15.2" customHeight="1">
      <c r="A18" s="1891"/>
      <c r="B18" s="1892"/>
      <c r="C18" s="1892"/>
      <c r="D18" s="1892"/>
      <c r="E18" s="1893"/>
      <c r="F18" s="1891" t="s">
        <v>626</v>
      </c>
      <c r="G18" s="1892"/>
      <c r="H18" s="1892"/>
      <c r="I18" s="1892"/>
      <c r="J18" s="1892"/>
      <c r="K18" s="1518"/>
    </row>
    <row r="19" spans="1:11" ht="15.2" customHeight="1">
      <c r="A19" s="1891" t="s">
        <v>3922</v>
      </c>
      <c r="B19" s="1892"/>
      <c r="C19" s="1892"/>
      <c r="D19" s="1892"/>
      <c r="E19" s="1893"/>
      <c r="F19" s="1891"/>
      <c r="G19" s="1892"/>
      <c r="H19" s="1892"/>
      <c r="I19" s="1892"/>
      <c r="J19" s="1892"/>
      <c r="K19" s="1518"/>
    </row>
    <row r="20" spans="1:11" ht="15.2" customHeight="1">
      <c r="A20" s="1891" t="s">
        <v>627</v>
      </c>
      <c r="B20" s="1892"/>
      <c r="C20" s="1892"/>
      <c r="D20" s="1892"/>
      <c r="E20" s="1893"/>
      <c r="F20" s="1891" t="s">
        <v>3925</v>
      </c>
      <c r="G20" s="1892"/>
      <c r="H20" s="1892"/>
      <c r="I20" s="1892"/>
      <c r="J20" s="1892"/>
      <c r="K20" s="1518"/>
    </row>
    <row r="21" spans="1:11" ht="15.2" customHeight="1">
      <c r="A21" s="1891" t="s">
        <v>628</v>
      </c>
      <c r="B21" s="1892"/>
      <c r="C21" s="1892"/>
      <c r="D21" s="1892"/>
      <c r="E21" s="1893"/>
      <c r="F21" s="1891" t="s">
        <v>301</v>
      </c>
      <c r="G21" s="1892"/>
      <c r="H21" s="1892"/>
      <c r="I21" s="1892"/>
      <c r="J21" s="1892"/>
      <c r="K21" s="1518"/>
    </row>
    <row r="22" spans="1:11" ht="15.2" customHeight="1">
      <c r="A22" s="1891" t="s">
        <v>300</v>
      </c>
      <c r="B22" s="1892"/>
      <c r="C22" s="1892"/>
      <c r="D22" s="1892"/>
      <c r="E22" s="1893"/>
      <c r="F22" s="1891" t="s">
        <v>303</v>
      </c>
      <c r="G22" s="1892"/>
      <c r="H22" s="1892"/>
      <c r="I22" s="1892"/>
      <c r="J22" s="1892"/>
      <c r="K22" s="1518"/>
    </row>
    <row r="23" spans="1:11" ht="15.2" customHeight="1">
      <c r="A23" s="1516"/>
      <c r="B23" s="1538"/>
      <c r="C23" s="1538"/>
      <c r="D23" s="1538"/>
      <c r="E23" s="1518"/>
      <c r="F23" s="2247"/>
      <c r="G23" s="1683"/>
      <c r="H23" s="1683"/>
      <c r="I23" s="1683"/>
      <c r="J23" s="1683"/>
      <c r="K23" s="1889"/>
    </row>
    <row r="24" spans="1:11" ht="15.2" customHeight="1">
      <c r="A24" s="1894"/>
      <c r="B24" s="1895"/>
      <c r="C24" s="1896"/>
      <c r="D24" s="1530" t="s">
        <v>1835</v>
      </c>
      <c r="E24" s="1555"/>
      <c r="F24" s="1516"/>
      <c r="G24" s="1546"/>
      <c r="H24" s="1538"/>
      <c r="I24" s="1533" t="s">
        <v>1835</v>
      </c>
      <c r="J24" s="1517"/>
      <c r="K24" s="1897"/>
    </row>
    <row r="25" spans="1:11" ht="15.2" customHeight="1">
      <c r="A25" s="1544" t="s">
        <v>1729</v>
      </c>
      <c r="B25" s="1809" t="s">
        <v>175</v>
      </c>
      <c r="C25" s="1517"/>
      <c r="D25" s="1533" t="s">
        <v>3194</v>
      </c>
      <c r="E25" s="1542" t="s">
        <v>305</v>
      </c>
      <c r="F25" s="1544" t="s">
        <v>306</v>
      </c>
      <c r="G25" s="1533" t="s">
        <v>307</v>
      </c>
      <c r="H25" s="1532" t="s">
        <v>308</v>
      </c>
      <c r="I25" s="1533" t="s">
        <v>2517</v>
      </c>
      <c r="J25" s="1517"/>
      <c r="K25" s="1897" t="s">
        <v>1729</v>
      </c>
    </row>
    <row r="26" spans="1:11" ht="15.2" customHeight="1">
      <c r="A26" s="1898" t="s">
        <v>1732</v>
      </c>
      <c r="B26" s="1899" t="s">
        <v>3020</v>
      </c>
      <c r="C26" s="1520"/>
      <c r="D26" s="1536" t="s">
        <v>3021</v>
      </c>
      <c r="E26" s="1521" t="s">
        <v>3022</v>
      </c>
      <c r="F26" s="1898" t="s">
        <v>3023</v>
      </c>
      <c r="G26" s="1536" t="s">
        <v>2346</v>
      </c>
      <c r="H26" s="1535" t="s">
        <v>2347</v>
      </c>
      <c r="I26" s="1536" t="s">
        <v>2348</v>
      </c>
      <c r="J26" s="1520"/>
      <c r="K26" s="1900" t="s">
        <v>1732</v>
      </c>
    </row>
    <row r="27" spans="1:11" ht="15.2" customHeight="1">
      <c r="A27" s="1901">
        <v>1</v>
      </c>
      <c r="B27" s="1902" t="s">
        <v>309</v>
      </c>
      <c r="C27" s="1903"/>
      <c r="D27" s="1904"/>
      <c r="E27" s="1905"/>
      <c r="F27" s="1906"/>
      <c r="G27" s="1907"/>
      <c r="H27" s="1907"/>
      <c r="I27" s="1908"/>
      <c r="J27" s="1909"/>
      <c r="K27" s="1910">
        <v>1</v>
      </c>
    </row>
    <row r="28" spans="1:11" ht="15.2" customHeight="1">
      <c r="A28" s="1901">
        <v>2</v>
      </c>
      <c r="B28" s="1902" t="s">
        <v>310</v>
      </c>
      <c r="C28" s="1903"/>
      <c r="D28" s="1911"/>
      <c r="E28" s="1912"/>
      <c r="F28" s="1913"/>
      <c r="G28" s="1914"/>
      <c r="H28" s="1914"/>
      <c r="I28" s="1914">
        <f>D28+E28-F28+G28+H28</f>
        <v>0</v>
      </c>
      <c r="J28" s="1915" t="s">
        <v>311</v>
      </c>
      <c r="K28" s="1910">
        <v>2</v>
      </c>
    </row>
    <row r="29" spans="1:11" ht="15.2" customHeight="1">
      <c r="A29" s="1901">
        <v>3</v>
      </c>
      <c r="B29" s="1902" t="s">
        <v>312</v>
      </c>
      <c r="C29" s="1903"/>
      <c r="D29" s="2787">
        <v>45519</v>
      </c>
      <c r="E29" s="1916"/>
      <c r="F29" s="1917"/>
      <c r="G29" s="1846"/>
      <c r="H29" s="1846"/>
      <c r="I29" s="1846">
        <f>D29+E29-F29+G29+H29</f>
        <v>45519</v>
      </c>
      <c r="J29" s="1915" t="s">
        <v>313</v>
      </c>
      <c r="K29" s="1910">
        <v>3</v>
      </c>
    </row>
    <row r="30" spans="1:11" ht="15.2" customHeight="1">
      <c r="A30" s="1901">
        <v>4</v>
      </c>
      <c r="B30" s="1902" t="s">
        <v>314</v>
      </c>
      <c r="C30" s="1903"/>
      <c r="D30" s="2788">
        <v>2416109</v>
      </c>
      <c r="E30" s="1916"/>
      <c r="F30" s="1917"/>
      <c r="G30" s="1846"/>
      <c r="H30" s="1846"/>
      <c r="I30" s="1846">
        <f>D30+E30-F30+G30+H30</f>
        <v>2416109</v>
      </c>
      <c r="J30" s="1915" t="s">
        <v>315</v>
      </c>
      <c r="K30" s="1910">
        <v>4</v>
      </c>
    </row>
    <row r="31" spans="1:11" ht="15.2" customHeight="1">
      <c r="A31" s="1901">
        <v>5</v>
      </c>
      <c r="B31" s="1902" t="s">
        <v>316</v>
      </c>
      <c r="C31" s="1903"/>
      <c r="D31" s="1918">
        <f t="shared" ref="D31:I31" si="0">SUM(D28:D30)</f>
        <v>2461628</v>
      </c>
      <c r="E31" s="1916">
        <f t="shared" si="0"/>
        <v>0</v>
      </c>
      <c r="F31" s="1917">
        <f t="shared" si="0"/>
        <v>0</v>
      </c>
      <c r="G31" s="1846">
        <f t="shared" si="0"/>
        <v>0</v>
      </c>
      <c r="H31" s="1846">
        <f t="shared" si="0"/>
        <v>0</v>
      </c>
      <c r="I31" s="1846">
        <f t="shared" si="0"/>
        <v>2461628</v>
      </c>
      <c r="J31" s="1919"/>
      <c r="K31" s="1910">
        <v>5</v>
      </c>
    </row>
    <row r="32" spans="1:11" ht="15.2" customHeight="1">
      <c r="A32" s="1901">
        <v>6</v>
      </c>
      <c r="B32" s="1902" t="s">
        <v>317</v>
      </c>
      <c r="C32" s="1903"/>
      <c r="D32" s="1920"/>
      <c r="E32" s="1921"/>
      <c r="F32" s="1922"/>
      <c r="G32" s="1923"/>
      <c r="H32" s="1923"/>
      <c r="I32" s="1924" t="s">
        <v>1789</v>
      </c>
      <c r="J32" s="1919"/>
      <c r="K32" s="1910">
        <v>6</v>
      </c>
    </row>
    <row r="33" spans="1:12" ht="15.2" customHeight="1">
      <c r="A33" s="1901">
        <v>7</v>
      </c>
      <c r="B33" s="1902" t="s">
        <v>318</v>
      </c>
      <c r="C33" s="1903"/>
      <c r="D33" s="1925"/>
      <c r="E33" s="1926"/>
      <c r="F33" s="1927"/>
      <c r="G33" s="1928"/>
      <c r="H33" s="1928"/>
      <c r="I33" s="1929" t="s">
        <v>1789</v>
      </c>
      <c r="J33" s="1919"/>
      <c r="K33" s="1910">
        <v>7</v>
      </c>
    </row>
    <row r="34" spans="1:12" ht="15.2" customHeight="1">
      <c r="A34" s="1901">
        <v>8</v>
      </c>
      <c r="B34" s="1902" t="s">
        <v>319</v>
      </c>
      <c r="C34" s="1903"/>
      <c r="D34" s="1918"/>
      <c r="E34" s="1912"/>
      <c r="F34" s="1917"/>
      <c r="G34" s="1846"/>
      <c r="H34" s="1846"/>
      <c r="I34" s="1846">
        <f t="shared" ref="I34:I41" si="1">D34+E34-F34+G34+H34</f>
        <v>0</v>
      </c>
      <c r="J34" s="1915" t="s">
        <v>320</v>
      </c>
      <c r="K34" s="1910">
        <v>8</v>
      </c>
    </row>
    <row r="35" spans="1:12" ht="15.2" customHeight="1">
      <c r="A35" s="1901">
        <v>9</v>
      </c>
      <c r="B35" s="1902" t="s">
        <v>321</v>
      </c>
      <c r="C35" s="1903"/>
      <c r="D35" s="1918"/>
      <c r="E35" s="1916"/>
      <c r="F35" s="1913"/>
      <c r="G35" s="1846"/>
      <c r="H35" s="1846"/>
      <c r="I35" s="1846">
        <f t="shared" si="1"/>
        <v>0</v>
      </c>
      <c r="J35" s="1915" t="s">
        <v>322</v>
      </c>
      <c r="K35" s="1910">
        <v>9</v>
      </c>
    </row>
    <row r="36" spans="1:12" ht="15.2" customHeight="1">
      <c r="A36" s="1901">
        <v>10</v>
      </c>
      <c r="B36" s="1902" t="s">
        <v>323</v>
      </c>
      <c r="C36" s="1903"/>
      <c r="D36" s="1918"/>
      <c r="E36" s="1916"/>
      <c r="F36" s="1917"/>
      <c r="G36" s="1846"/>
      <c r="H36" s="1846"/>
      <c r="I36" s="1846">
        <f t="shared" si="1"/>
        <v>0</v>
      </c>
      <c r="J36" s="1915" t="s">
        <v>324</v>
      </c>
      <c r="K36" s="1910">
        <v>10</v>
      </c>
    </row>
    <row r="37" spans="1:12" ht="15.2" customHeight="1">
      <c r="A37" s="1901">
        <v>11</v>
      </c>
      <c r="B37" s="1902" t="s">
        <v>325</v>
      </c>
      <c r="C37" s="1903"/>
      <c r="D37" s="1918"/>
      <c r="E37" s="1916"/>
      <c r="F37" s="1917"/>
      <c r="G37" s="1846"/>
      <c r="H37" s="1846"/>
      <c r="I37" s="1846">
        <f t="shared" si="1"/>
        <v>0</v>
      </c>
      <c r="J37" s="1915" t="s">
        <v>326</v>
      </c>
      <c r="K37" s="1910">
        <v>11</v>
      </c>
    </row>
    <row r="38" spans="1:12" ht="15.2" customHeight="1">
      <c r="A38" s="1901">
        <v>12</v>
      </c>
      <c r="B38" s="1902" t="s">
        <v>4406</v>
      </c>
      <c r="C38" s="1903"/>
      <c r="D38" s="1918"/>
      <c r="E38" s="1916"/>
      <c r="F38" s="1917"/>
      <c r="G38" s="1846"/>
      <c r="H38" s="1846"/>
      <c r="I38" s="1846">
        <f t="shared" si="1"/>
        <v>0</v>
      </c>
      <c r="J38" s="1915" t="s">
        <v>327</v>
      </c>
      <c r="K38" s="1910">
        <v>12</v>
      </c>
    </row>
    <row r="39" spans="1:12" ht="15.2" customHeight="1">
      <c r="A39" s="1901">
        <v>13</v>
      </c>
      <c r="B39" s="1902" t="s">
        <v>328</v>
      </c>
      <c r="C39" s="1903"/>
      <c r="D39" s="1918"/>
      <c r="E39" s="1916"/>
      <c r="F39" s="1917"/>
      <c r="G39" s="1846"/>
      <c r="H39" s="1846"/>
      <c r="I39" s="1846">
        <f t="shared" si="1"/>
        <v>0</v>
      </c>
      <c r="J39" s="1915" t="s">
        <v>329</v>
      </c>
      <c r="K39" s="1910">
        <v>13</v>
      </c>
    </row>
    <row r="40" spans="1:12" ht="15.2" customHeight="1">
      <c r="A40" s="1901">
        <v>14</v>
      </c>
      <c r="B40" s="1902" t="s">
        <v>330</v>
      </c>
      <c r="C40" s="1903"/>
      <c r="D40" s="1918"/>
      <c r="E40" s="1916"/>
      <c r="F40" s="1917"/>
      <c r="G40" s="1846"/>
      <c r="H40" s="1846"/>
      <c r="I40" s="1846">
        <f t="shared" si="1"/>
        <v>0</v>
      </c>
      <c r="J40" s="1915" t="s">
        <v>331</v>
      </c>
      <c r="K40" s="1910">
        <v>14</v>
      </c>
    </row>
    <row r="41" spans="1:12" s="1931" customFormat="1" ht="15.2" customHeight="1">
      <c r="A41" s="2551">
        <v>15</v>
      </c>
      <c r="B41" s="2552" t="s">
        <v>3926</v>
      </c>
      <c r="C41" s="2553"/>
      <c r="D41" s="2554"/>
      <c r="E41" s="2555"/>
      <c r="F41" s="2556"/>
      <c r="G41" s="2557"/>
      <c r="H41" s="2557"/>
      <c r="I41" s="2557">
        <f t="shared" si="1"/>
        <v>0</v>
      </c>
      <c r="J41" s="2558">
        <v>-317</v>
      </c>
      <c r="K41" s="2559">
        <v>15</v>
      </c>
      <c r="L41" s="1930"/>
    </row>
    <row r="42" spans="1:12" ht="15.2" customHeight="1">
      <c r="A42" s="2551">
        <v>16</v>
      </c>
      <c r="B42" s="2552" t="s">
        <v>4599</v>
      </c>
      <c r="C42" s="2553"/>
      <c r="D42" s="2554">
        <f t="shared" ref="D42:I42" si="2">SUM(D34:D41)</f>
        <v>0</v>
      </c>
      <c r="E42" s="2555">
        <f t="shared" si="2"/>
        <v>0</v>
      </c>
      <c r="F42" s="2556">
        <f t="shared" si="2"/>
        <v>0</v>
      </c>
      <c r="G42" s="2557">
        <f t="shared" si="2"/>
        <v>0</v>
      </c>
      <c r="H42" s="2557">
        <f t="shared" si="2"/>
        <v>0</v>
      </c>
      <c r="I42" s="2557">
        <f t="shared" si="2"/>
        <v>0</v>
      </c>
      <c r="J42" s="2560"/>
      <c r="K42" s="2559">
        <v>16</v>
      </c>
    </row>
    <row r="43" spans="1:12" ht="15.2" customHeight="1">
      <c r="A43" s="1901">
        <v>17</v>
      </c>
      <c r="B43" s="1902" t="s">
        <v>332</v>
      </c>
      <c r="C43" s="1903"/>
      <c r="D43" s="1932"/>
      <c r="E43" s="1933"/>
      <c r="F43" s="1934"/>
      <c r="G43" s="1935"/>
      <c r="H43" s="1935"/>
      <c r="I43" s="1936" t="s">
        <v>1789</v>
      </c>
      <c r="J43" s="1919"/>
      <c r="K43" s="1910">
        <v>17</v>
      </c>
    </row>
    <row r="44" spans="1:12" ht="15.2" customHeight="1">
      <c r="A44" s="1901">
        <v>18</v>
      </c>
      <c r="B44" s="1902" t="s">
        <v>333</v>
      </c>
      <c r="C44" s="1903"/>
      <c r="D44" s="1918"/>
      <c r="E44" s="1916"/>
      <c r="F44" s="1917"/>
      <c r="G44" s="1846"/>
      <c r="H44" s="1846"/>
      <c r="I44" s="1846">
        <f t="shared" ref="I44:I50" si="3">D44+E44-F44+G44+H44</f>
        <v>0</v>
      </c>
      <c r="J44" s="1915" t="s">
        <v>334</v>
      </c>
      <c r="K44" s="1910">
        <v>18</v>
      </c>
    </row>
    <row r="45" spans="1:12" ht="15.2" customHeight="1">
      <c r="A45" s="1901">
        <v>19</v>
      </c>
      <c r="B45" s="1902" t="s">
        <v>335</v>
      </c>
      <c r="C45" s="1903"/>
      <c r="D45" s="1918"/>
      <c r="E45" s="1916"/>
      <c r="F45" s="1917"/>
      <c r="G45" s="1846"/>
      <c r="H45" s="1846" t="s">
        <v>1789</v>
      </c>
      <c r="I45" s="1846">
        <f t="shared" si="3"/>
        <v>0</v>
      </c>
      <c r="J45" s="1915" t="s">
        <v>336</v>
      </c>
      <c r="K45" s="1910">
        <v>19</v>
      </c>
    </row>
    <row r="46" spans="1:12" ht="15.2" customHeight="1">
      <c r="A46" s="1901">
        <v>20</v>
      </c>
      <c r="B46" s="1902" t="s">
        <v>337</v>
      </c>
      <c r="C46" s="1903"/>
      <c r="D46" s="1918"/>
      <c r="E46" s="1916"/>
      <c r="F46" s="1917"/>
      <c r="G46" s="1846"/>
      <c r="H46" s="1846" t="s">
        <v>1789</v>
      </c>
      <c r="I46" s="1846">
        <f t="shared" si="3"/>
        <v>0</v>
      </c>
      <c r="J46" s="1915" t="s">
        <v>338</v>
      </c>
      <c r="K46" s="1910">
        <v>20</v>
      </c>
    </row>
    <row r="47" spans="1:12" ht="15.2" customHeight="1">
      <c r="A47" s="1901">
        <v>21</v>
      </c>
      <c r="B47" s="1902" t="s">
        <v>339</v>
      </c>
      <c r="C47" s="1903"/>
      <c r="D47" s="1918"/>
      <c r="E47" s="1916"/>
      <c r="F47" s="1917"/>
      <c r="G47" s="1846"/>
      <c r="H47" s="1846" t="s">
        <v>1789</v>
      </c>
      <c r="I47" s="1846">
        <f t="shared" si="3"/>
        <v>0</v>
      </c>
      <c r="J47" s="1915" t="s">
        <v>340</v>
      </c>
      <c r="K47" s="1910">
        <v>21</v>
      </c>
    </row>
    <row r="48" spans="1:12" ht="15.2" customHeight="1">
      <c r="A48" s="1901">
        <v>22</v>
      </c>
      <c r="B48" s="1902" t="s">
        <v>341</v>
      </c>
      <c r="C48" s="1903"/>
      <c r="D48" s="1918"/>
      <c r="E48" s="1916"/>
      <c r="F48" s="1917"/>
      <c r="G48" s="1846"/>
      <c r="H48" s="1846" t="s">
        <v>1789</v>
      </c>
      <c r="I48" s="1846">
        <f t="shared" si="3"/>
        <v>0</v>
      </c>
      <c r="J48" s="1915" t="s">
        <v>342</v>
      </c>
      <c r="K48" s="1910">
        <v>22</v>
      </c>
    </row>
    <row r="49" spans="1:11" ht="15.2" customHeight="1">
      <c r="A49" s="1901">
        <v>23</v>
      </c>
      <c r="B49" s="1902" t="s">
        <v>343</v>
      </c>
      <c r="C49" s="1903"/>
      <c r="D49" s="1918"/>
      <c r="E49" s="1916"/>
      <c r="F49" s="1917"/>
      <c r="G49" s="1846"/>
      <c r="H49" s="1846" t="s">
        <v>1789</v>
      </c>
      <c r="I49" s="1846">
        <f t="shared" si="3"/>
        <v>0</v>
      </c>
      <c r="J49" s="1915" t="s">
        <v>344</v>
      </c>
      <c r="K49" s="1910">
        <v>23</v>
      </c>
    </row>
    <row r="50" spans="1:11" ht="15.2" customHeight="1">
      <c r="A50" s="2551">
        <v>24</v>
      </c>
      <c r="B50" s="2552" t="s">
        <v>3927</v>
      </c>
      <c r="C50" s="2553"/>
      <c r="D50" s="2554"/>
      <c r="E50" s="2555"/>
      <c r="F50" s="2556"/>
      <c r="G50" s="2557"/>
      <c r="H50" s="2557"/>
      <c r="I50" s="2557">
        <f t="shared" si="3"/>
        <v>0</v>
      </c>
      <c r="J50" s="2558">
        <v>-326</v>
      </c>
      <c r="K50" s="2559">
        <v>24</v>
      </c>
    </row>
    <row r="51" spans="1:11" ht="15.2" customHeight="1">
      <c r="A51" s="2551">
        <v>25</v>
      </c>
      <c r="B51" s="2552" t="s">
        <v>4600</v>
      </c>
      <c r="C51" s="2553"/>
      <c r="D51" s="2554">
        <f t="shared" ref="D51:I51" si="4">SUM(D44:D50)</f>
        <v>0</v>
      </c>
      <c r="E51" s="2555">
        <f t="shared" si="4"/>
        <v>0</v>
      </c>
      <c r="F51" s="2556">
        <f t="shared" si="4"/>
        <v>0</v>
      </c>
      <c r="G51" s="2557">
        <f t="shared" si="4"/>
        <v>0</v>
      </c>
      <c r="H51" s="2557">
        <f t="shared" si="4"/>
        <v>0</v>
      </c>
      <c r="I51" s="2557">
        <f t="shared" si="4"/>
        <v>0</v>
      </c>
      <c r="J51" s="2560"/>
      <c r="K51" s="2559">
        <v>25</v>
      </c>
    </row>
    <row r="52" spans="1:11" ht="15.2" customHeight="1">
      <c r="A52" s="1901">
        <v>26</v>
      </c>
      <c r="B52" s="1902" t="s">
        <v>345</v>
      </c>
      <c r="C52" s="1903"/>
      <c r="D52" s="1932"/>
      <c r="E52" s="1933"/>
      <c r="F52" s="1934"/>
      <c r="G52" s="1935"/>
      <c r="H52" s="1935"/>
      <c r="I52" s="1936" t="s">
        <v>1789</v>
      </c>
      <c r="J52" s="1919"/>
      <c r="K52" s="1910">
        <v>26</v>
      </c>
    </row>
    <row r="53" spans="1:11" ht="15.2" customHeight="1">
      <c r="A53" s="1901">
        <v>27</v>
      </c>
      <c r="B53" s="1902" t="s">
        <v>346</v>
      </c>
      <c r="C53" s="1903"/>
      <c r="D53" s="2783">
        <v>417164</v>
      </c>
      <c r="E53" s="2786"/>
      <c r="F53" s="2785"/>
      <c r="G53" s="2784"/>
      <c r="H53" s="2784"/>
      <c r="I53" s="1846">
        <f t="shared" ref="I53:I60" si="5">D53+E53-F53+G53+H53</f>
        <v>417164</v>
      </c>
      <c r="J53" s="1915" t="s">
        <v>347</v>
      </c>
      <c r="K53" s="1910">
        <v>27</v>
      </c>
    </row>
    <row r="54" spans="1:11" ht="15.2" customHeight="1">
      <c r="A54" s="1901">
        <v>28</v>
      </c>
      <c r="B54" s="1902" t="s">
        <v>1637</v>
      </c>
      <c r="C54" s="1903"/>
      <c r="D54" s="2783">
        <v>2758515</v>
      </c>
      <c r="E54" s="2786">
        <v>81962</v>
      </c>
      <c r="F54" s="2785">
        <v>2338</v>
      </c>
      <c r="G54" s="2784"/>
      <c r="H54" s="2784"/>
      <c r="I54" s="1846">
        <f t="shared" si="5"/>
        <v>2838139</v>
      </c>
      <c r="J54" s="1915" t="s">
        <v>1638</v>
      </c>
      <c r="K54" s="1910">
        <v>28</v>
      </c>
    </row>
    <row r="55" spans="1:11" ht="15.2" customHeight="1">
      <c r="A55" s="1901">
        <v>29</v>
      </c>
      <c r="B55" s="1902" t="s">
        <v>1639</v>
      </c>
      <c r="C55" s="1903"/>
      <c r="D55" s="2783">
        <v>22456084</v>
      </c>
      <c r="E55" s="2786"/>
      <c r="F55" s="2785"/>
      <c r="G55" s="2784"/>
      <c r="H55" s="2784"/>
      <c r="I55" s="1846">
        <f t="shared" si="5"/>
        <v>22456084</v>
      </c>
      <c r="J55" s="1915" t="s">
        <v>1640</v>
      </c>
      <c r="K55" s="1910">
        <v>29</v>
      </c>
    </row>
    <row r="56" spans="1:11" ht="15.2" customHeight="1">
      <c r="A56" s="1901">
        <v>30</v>
      </c>
      <c r="B56" s="1902" t="s">
        <v>1641</v>
      </c>
      <c r="C56" s="1903"/>
      <c r="D56" s="2783">
        <v>7380077</v>
      </c>
      <c r="E56" s="2786">
        <v>979120</v>
      </c>
      <c r="F56" s="2785">
        <v>276557</v>
      </c>
      <c r="G56" s="2784"/>
      <c r="H56" s="2784"/>
      <c r="I56" s="1846">
        <f t="shared" si="5"/>
        <v>8082640</v>
      </c>
      <c r="J56" s="1915" t="s">
        <v>1642</v>
      </c>
      <c r="K56" s="1910">
        <v>30</v>
      </c>
    </row>
    <row r="57" spans="1:11" ht="15.2" customHeight="1">
      <c r="A57" s="1901">
        <v>31</v>
      </c>
      <c r="B57" s="1902" t="s">
        <v>1643</v>
      </c>
      <c r="C57" s="1903"/>
      <c r="D57" s="2783">
        <v>1944871</v>
      </c>
      <c r="E57" s="2786">
        <v>166831</v>
      </c>
      <c r="F57" s="2785">
        <v>398086</v>
      </c>
      <c r="G57" s="2784"/>
      <c r="H57" s="2784">
        <v>0</v>
      </c>
      <c r="I57" s="1846">
        <f t="shared" si="5"/>
        <v>1713616</v>
      </c>
      <c r="J57" s="1915" t="s">
        <v>1644</v>
      </c>
      <c r="K57" s="1910">
        <v>31</v>
      </c>
    </row>
    <row r="58" spans="1:11" ht="15.2" customHeight="1">
      <c r="A58" s="1901">
        <v>32</v>
      </c>
      <c r="B58" s="1902" t="s">
        <v>1645</v>
      </c>
      <c r="C58" s="1903"/>
      <c r="D58" s="2783">
        <v>141008</v>
      </c>
      <c r="E58" s="2786"/>
      <c r="F58" s="2785"/>
      <c r="G58" s="2784"/>
      <c r="H58" s="2784"/>
      <c r="I58" s="1846">
        <f t="shared" si="5"/>
        <v>141008</v>
      </c>
      <c r="J58" s="1915" t="s">
        <v>1646</v>
      </c>
      <c r="K58" s="1910">
        <v>32</v>
      </c>
    </row>
    <row r="59" spans="1:11" ht="15.2" customHeight="1">
      <c r="A59" s="1901">
        <v>33</v>
      </c>
      <c r="B59" s="1902" t="s">
        <v>1647</v>
      </c>
      <c r="C59" s="1903"/>
      <c r="D59" s="2783"/>
      <c r="E59" s="2786"/>
      <c r="F59" s="2785"/>
      <c r="G59" s="2784"/>
      <c r="H59" s="2784"/>
      <c r="I59" s="1846">
        <f t="shared" si="5"/>
        <v>0</v>
      </c>
      <c r="J59" s="1915" t="s">
        <v>1648</v>
      </c>
      <c r="K59" s="1910">
        <v>33</v>
      </c>
    </row>
    <row r="60" spans="1:11" ht="15.2" customHeight="1">
      <c r="A60" s="2551">
        <v>34</v>
      </c>
      <c r="B60" s="2552" t="s">
        <v>3928</v>
      </c>
      <c r="C60" s="2553"/>
      <c r="D60" s="2789"/>
      <c r="E60" s="2790"/>
      <c r="F60" s="2791"/>
      <c r="G60" s="2792"/>
      <c r="H60" s="2792"/>
      <c r="I60" s="2557">
        <f t="shared" si="5"/>
        <v>0</v>
      </c>
      <c r="J60" s="2558">
        <v>-337</v>
      </c>
      <c r="K60" s="2559">
        <v>34</v>
      </c>
    </row>
    <row r="61" spans="1:11" ht="15.2" customHeight="1">
      <c r="A61" s="2551">
        <v>35</v>
      </c>
      <c r="B61" s="2552" t="s">
        <v>4601</v>
      </c>
      <c r="C61" s="2553"/>
      <c r="D61" s="2554">
        <f t="shared" ref="D61:I61" si="6">SUM(D53:D60)</f>
        <v>35097719</v>
      </c>
      <c r="E61" s="2555">
        <f t="shared" si="6"/>
        <v>1227913</v>
      </c>
      <c r="F61" s="2563">
        <f t="shared" si="6"/>
        <v>676981</v>
      </c>
      <c r="G61" s="2564">
        <f t="shared" si="6"/>
        <v>0</v>
      </c>
      <c r="H61" s="2564">
        <f t="shared" si="6"/>
        <v>0</v>
      </c>
      <c r="I61" s="2557">
        <f t="shared" si="6"/>
        <v>35648651</v>
      </c>
      <c r="J61" s="2560"/>
      <c r="K61" s="2559">
        <v>35</v>
      </c>
    </row>
    <row r="62" spans="1:11" ht="15.2" customHeight="1">
      <c r="A62" s="1901">
        <v>36</v>
      </c>
      <c r="B62" s="1902" t="s">
        <v>3115</v>
      </c>
      <c r="C62" s="1903"/>
      <c r="D62" s="1932"/>
      <c r="E62" s="1933"/>
      <c r="F62" s="1934"/>
      <c r="G62" s="1935"/>
      <c r="H62" s="1935"/>
      <c r="I62" s="1936" t="s">
        <v>1789</v>
      </c>
      <c r="J62" s="1919"/>
      <c r="K62" s="1910">
        <v>36</v>
      </c>
    </row>
    <row r="63" spans="1:11" ht="15.2" customHeight="1">
      <c r="A63" s="1901">
        <v>37</v>
      </c>
      <c r="B63" s="1902" t="s">
        <v>3116</v>
      </c>
      <c r="C63" s="1903"/>
      <c r="D63" s="2796">
        <v>11192</v>
      </c>
      <c r="E63" s="2793"/>
      <c r="F63" s="2794"/>
      <c r="G63" s="2795"/>
      <c r="H63" s="2795"/>
      <c r="I63" s="1846">
        <f t="shared" ref="I63:I68" si="7">D63+E63-F63+G63+H63</f>
        <v>11192</v>
      </c>
      <c r="J63" s="1915" t="s">
        <v>3117</v>
      </c>
      <c r="K63" s="1910">
        <v>37</v>
      </c>
    </row>
    <row r="64" spans="1:11" ht="15.2" customHeight="1">
      <c r="A64" s="1901">
        <v>38</v>
      </c>
      <c r="B64" s="1902" t="s">
        <v>3118</v>
      </c>
      <c r="C64" s="1903"/>
      <c r="D64" s="2796">
        <v>414097</v>
      </c>
      <c r="E64" s="2793"/>
      <c r="F64" s="2794"/>
      <c r="G64" s="2795"/>
      <c r="H64" s="2795"/>
      <c r="I64" s="1846">
        <f t="shared" si="7"/>
        <v>414097</v>
      </c>
      <c r="J64" s="1915" t="s">
        <v>3119</v>
      </c>
      <c r="K64" s="1910">
        <v>38</v>
      </c>
    </row>
    <row r="65" spans="1:11" ht="15.2" customHeight="1">
      <c r="A65" s="1901">
        <v>39</v>
      </c>
      <c r="B65" s="1902" t="s">
        <v>3120</v>
      </c>
      <c r="C65" s="1903"/>
      <c r="D65" s="2796">
        <v>553913</v>
      </c>
      <c r="E65" s="2793">
        <v>61535</v>
      </c>
      <c r="F65" s="2794">
        <v>4442</v>
      </c>
      <c r="G65" s="2795"/>
      <c r="H65" s="2795"/>
      <c r="I65" s="1846">
        <f t="shared" si="7"/>
        <v>611006</v>
      </c>
      <c r="J65" s="1915" t="s">
        <v>3121</v>
      </c>
      <c r="K65" s="1910">
        <v>39</v>
      </c>
    </row>
    <row r="66" spans="1:11" ht="15.2" customHeight="1">
      <c r="A66" s="1901">
        <v>40</v>
      </c>
      <c r="B66" s="1902" t="s">
        <v>3122</v>
      </c>
      <c r="C66" s="1903"/>
      <c r="D66" s="2796">
        <v>1438692</v>
      </c>
      <c r="E66" s="2793"/>
      <c r="F66" s="2794"/>
      <c r="G66" s="2795"/>
      <c r="H66" s="2795"/>
      <c r="I66" s="1846">
        <f t="shared" si="7"/>
        <v>1438692</v>
      </c>
      <c r="J66" s="1915" t="s">
        <v>3097</v>
      </c>
      <c r="K66" s="1910">
        <v>40</v>
      </c>
    </row>
    <row r="67" spans="1:11" ht="15.2" customHeight="1">
      <c r="A67" s="1901">
        <v>41</v>
      </c>
      <c r="B67" s="1902" t="s">
        <v>3098</v>
      </c>
      <c r="C67" s="1903"/>
      <c r="D67" s="2796">
        <v>872355</v>
      </c>
      <c r="E67" s="2793"/>
      <c r="F67" s="2794"/>
      <c r="G67" s="2795"/>
      <c r="H67" s="2795"/>
      <c r="I67" s="1846">
        <f t="shared" si="7"/>
        <v>872355</v>
      </c>
      <c r="J67" s="1915" t="s">
        <v>3099</v>
      </c>
      <c r="K67" s="1910">
        <v>41</v>
      </c>
    </row>
    <row r="68" spans="1:11" ht="15.2" customHeight="1" thickBot="1">
      <c r="A68" s="1937">
        <v>42</v>
      </c>
      <c r="B68" s="1938" t="s">
        <v>3100</v>
      </c>
      <c r="C68" s="1939"/>
      <c r="D68" s="2797">
        <v>514615</v>
      </c>
      <c r="E68" s="2798"/>
      <c r="F68" s="2799"/>
      <c r="G68" s="2800"/>
      <c r="H68" s="2800"/>
      <c r="I68" s="1942">
        <f t="shared" si="7"/>
        <v>514615</v>
      </c>
      <c r="J68" s="1943" t="s">
        <v>3101</v>
      </c>
      <c r="K68" s="1944">
        <v>42</v>
      </c>
    </row>
    <row r="69" spans="1:11" ht="15.2" customHeight="1">
      <c r="A69" s="1554"/>
      <c r="B69" s="1554"/>
      <c r="C69" s="1554"/>
      <c r="D69" s="1945"/>
      <c r="E69" s="1945"/>
      <c r="F69" s="1945"/>
      <c r="G69" s="1945"/>
      <c r="H69" s="1945"/>
      <c r="I69" s="1945"/>
      <c r="J69" s="1538"/>
      <c r="K69" s="1538"/>
    </row>
    <row r="70" spans="1:11" ht="15.2" customHeight="1">
      <c r="A70" s="2448" t="s">
        <v>4666</v>
      </c>
      <c r="B70" s="2448"/>
      <c r="C70" s="1538"/>
      <c r="D70" s="1538"/>
      <c r="E70" s="1538"/>
      <c r="F70" s="2448" t="s">
        <v>4666</v>
      </c>
      <c r="G70" s="2448"/>
      <c r="H70" s="1538"/>
      <c r="I70" s="1538"/>
      <c r="J70" s="1538"/>
      <c r="K70" s="1538"/>
    </row>
    <row r="71" spans="1:11" ht="15.2" customHeight="1">
      <c r="A71" s="1553" t="s">
        <v>3102</v>
      </c>
      <c r="B71" s="1553"/>
      <c r="C71" s="1553"/>
      <c r="D71" s="1553"/>
      <c r="E71" s="1553"/>
      <c r="F71" s="1553" t="s">
        <v>3103</v>
      </c>
      <c r="G71" s="1553"/>
      <c r="H71" s="1553"/>
      <c r="I71" s="1553"/>
      <c r="J71" s="1553"/>
      <c r="K71" s="1553"/>
    </row>
    <row r="72" spans="1:11" ht="15.6" customHeight="1" thickBot="1">
      <c r="A72" s="1538"/>
      <c r="B72" s="1538"/>
      <c r="C72" s="1538"/>
      <c r="D72" s="1538"/>
      <c r="E72" s="1538"/>
      <c r="F72" s="1538"/>
      <c r="G72" s="1538"/>
      <c r="H72" s="1538"/>
      <c r="I72" s="1538"/>
      <c r="J72" s="1538"/>
      <c r="K72" s="1538"/>
    </row>
    <row r="73" spans="1:11" ht="15.6" customHeight="1">
      <c r="A73" s="1512" t="s">
        <v>3289</v>
      </c>
      <c r="B73" s="1513"/>
      <c r="C73" s="1884" t="s">
        <v>3290</v>
      </c>
      <c r="D73" s="1884" t="s">
        <v>1802</v>
      </c>
      <c r="E73" s="1946" t="s">
        <v>1803</v>
      </c>
      <c r="F73" s="1512" t="s">
        <v>3289</v>
      </c>
      <c r="G73" s="1886" t="s">
        <v>3290</v>
      </c>
      <c r="H73" s="1886" t="s">
        <v>1802</v>
      </c>
      <c r="I73" s="1886" t="s">
        <v>1803</v>
      </c>
      <c r="J73" s="1669"/>
      <c r="K73" s="1885"/>
    </row>
    <row r="74" spans="1:11" ht="15.6" customHeight="1">
      <c r="A74" s="1516" t="str">
        <f>'Data Sheet'!$C$25</f>
        <v>CENTRAL HUDSON GAS &amp; ELECTRIC CORPORATION</v>
      </c>
      <c r="B74" s="1538"/>
      <c r="C74" s="2878" t="s">
        <v>5358</v>
      </c>
      <c r="D74" s="1546" t="s">
        <v>3308</v>
      </c>
      <c r="E74" s="1947"/>
      <c r="F74" s="1516" t="str">
        <f>'Data Sheet'!$C$25</f>
        <v>CENTRAL HUDSON GAS &amp; ELECTRIC CORPORATION</v>
      </c>
      <c r="G74" s="2878" t="s">
        <v>5358</v>
      </c>
      <c r="H74" s="1790" t="s">
        <v>3308</v>
      </c>
      <c r="I74" s="1790"/>
      <c r="J74" s="1538"/>
      <c r="K74" s="1518"/>
    </row>
    <row r="75" spans="1:11" ht="15.6" customHeight="1">
      <c r="A75" s="1519"/>
      <c r="B75" s="1520"/>
      <c r="C75" s="1948" t="s">
        <v>3292</v>
      </c>
      <c r="D75" s="1621" t="str">
        <f>'Data Sheet'!$C$40</f>
        <v>4/18/2018</v>
      </c>
      <c r="E75" s="1887" t="str">
        <f>'Data Sheet'!$C$38</f>
        <v>12/31/2017</v>
      </c>
      <c r="F75" s="1519"/>
      <c r="G75" s="1888" t="s">
        <v>3292</v>
      </c>
      <c r="H75" s="1577" t="str">
        <f>'Data Sheet'!$C$40</f>
        <v>4/18/2018</v>
      </c>
      <c r="I75" s="1888" t="str">
        <f>'Data Sheet'!$C$38</f>
        <v>12/31/2017</v>
      </c>
      <c r="J75" s="1683"/>
      <c r="K75" s="1889"/>
    </row>
    <row r="76" spans="1:11" ht="15.6" customHeight="1">
      <c r="A76" s="1949"/>
      <c r="B76" s="1950" t="s">
        <v>3104</v>
      </c>
      <c r="C76" s="1950"/>
      <c r="D76" s="1950"/>
      <c r="E76" s="1951"/>
      <c r="F76" s="1949" t="s">
        <v>3105</v>
      </c>
      <c r="G76" s="1950"/>
      <c r="H76" s="1950"/>
      <c r="I76" s="1950"/>
      <c r="J76" s="1950"/>
      <c r="K76" s="1951"/>
    </row>
    <row r="77" spans="1:11" ht="15.6" customHeight="1">
      <c r="A77" s="1894"/>
      <c r="B77" s="1895"/>
      <c r="C77" s="1896"/>
      <c r="D77" s="1529" t="s">
        <v>1835</v>
      </c>
      <c r="E77" s="1952"/>
      <c r="F77" s="1516"/>
      <c r="G77" s="1790"/>
      <c r="H77" s="1790"/>
      <c r="I77" s="1533" t="s">
        <v>1835</v>
      </c>
      <c r="J77" s="1538"/>
      <c r="K77" s="1897"/>
    </row>
    <row r="78" spans="1:11" ht="15.6" customHeight="1">
      <c r="A78" s="1544" t="s">
        <v>1729</v>
      </c>
      <c r="B78" s="1809" t="s">
        <v>175</v>
      </c>
      <c r="C78" s="1517"/>
      <c r="D78" s="1532" t="s">
        <v>3194</v>
      </c>
      <c r="E78" s="1897" t="s">
        <v>3195</v>
      </c>
      <c r="F78" s="1544" t="s">
        <v>306</v>
      </c>
      <c r="G78" s="1809" t="s">
        <v>307</v>
      </c>
      <c r="H78" s="1809" t="s">
        <v>308</v>
      </c>
      <c r="I78" s="1533" t="s">
        <v>2517</v>
      </c>
      <c r="J78" s="1538"/>
      <c r="K78" s="1897" t="s">
        <v>1729</v>
      </c>
    </row>
    <row r="79" spans="1:11" ht="15.6" customHeight="1">
      <c r="A79" s="1898" t="s">
        <v>1732</v>
      </c>
      <c r="B79" s="1899" t="s">
        <v>3020</v>
      </c>
      <c r="C79" s="1520"/>
      <c r="D79" s="1535" t="s">
        <v>3021</v>
      </c>
      <c r="E79" s="1900" t="s">
        <v>3022</v>
      </c>
      <c r="F79" s="1898" t="s">
        <v>3023</v>
      </c>
      <c r="G79" s="1899" t="s">
        <v>2346</v>
      </c>
      <c r="H79" s="1899" t="s">
        <v>2347</v>
      </c>
      <c r="I79" s="1536" t="s">
        <v>2348</v>
      </c>
      <c r="J79" s="1683"/>
      <c r="K79" s="1900" t="s">
        <v>1732</v>
      </c>
    </row>
    <row r="80" spans="1:11" ht="15.6" customHeight="1">
      <c r="A80" s="1901">
        <v>43</v>
      </c>
      <c r="B80" s="1950" t="s">
        <v>3106</v>
      </c>
      <c r="C80" s="1903"/>
      <c r="D80" s="2801">
        <v>42756</v>
      </c>
      <c r="E80" s="2807"/>
      <c r="F80" s="2802"/>
      <c r="G80" s="2808"/>
      <c r="H80" s="2808"/>
      <c r="I80" s="1918">
        <f>D80+E80-F80+G80+H80</f>
        <v>42756</v>
      </c>
      <c r="J80" s="1954" t="s">
        <v>3107</v>
      </c>
      <c r="K80" s="1955">
        <v>43</v>
      </c>
    </row>
    <row r="81" spans="1:11" ht="15.6" customHeight="1">
      <c r="A81" s="2551">
        <v>44</v>
      </c>
      <c r="B81" s="2552" t="s">
        <v>3929</v>
      </c>
      <c r="C81" s="2553"/>
      <c r="D81" s="2803"/>
      <c r="E81" s="2804"/>
      <c r="F81" s="2805"/>
      <c r="G81" s="2806"/>
      <c r="H81" s="2806"/>
      <c r="I81" s="2554">
        <f>D81+E81-F81+G81+H81</f>
        <v>0</v>
      </c>
      <c r="J81" s="2578">
        <v>-347</v>
      </c>
      <c r="K81" s="2559">
        <v>44</v>
      </c>
    </row>
    <row r="82" spans="1:11" ht="15.6" customHeight="1">
      <c r="A82" s="2551">
        <v>45</v>
      </c>
      <c r="B82" s="2453" t="s">
        <v>4217</v>
      </c>
      <c r="C82" s="2569"/>
      <c r="D82" s="2803"/>
      <c r="E82" s="2804"/>
      <c r="F82" s="2805"/>
      <c r="G82" s="2806"/>
      <c r="H82" s="2806"/>
      <c r="I82" s="2554">
        <f>D82+E82-F82+G82+H82</f>
        <v>0</v>
      </c>
      <c r="J82" s="2558">
        <v>-348</v>
      </c>
      <c r="K82" s="2559">
        <v>45</v>
      </c>
    </row>
    <row r="83" spans="1:11" ht="15.6" customHeight="1">
      <c r="A83" s="2551">
        <v>46</v>
      </c>
      <c r="B83" s="2453" t="s">
        <v>4608</v>
      </c>
      <c r="C83" s="2569"/>
      <c r="D83" s="2554">
        <f t="shared" ref="D83:I83" si="8">SUM(D63:D68)+SUM(D80:D82)</f>
        <v>3847620</v>
      </c>
      <c r="E83" s="2579">
        <f t="shared" si="8"/>
        <v>61535</v>
      </c>
      <c r="F83" s="2557">
        <f t="shared" si="8"/>
        <v>4442</v>
      </c>
      <c r="G83" s="2554">
        <f t="shared" si="8"/>
        <v>0</v>
      </c>
      <c r="H83" s="2554">
        <f t="shared" si="8"/>
        <v>0</v>
      </c>
      <c r="I83" s="2554">
        <f t="shared" si="8"/>
        <v>3904713</v>
      </c>
      <c r="J83" s="2571"/>
      <c r="K83" s="2572">
        <v>46</v>
      </c>
    </row>
    <row r="84" spans="1:11" ht="15.6" customHeight="1">
      <c r="A84" s="2551">
        <v>47</v>
      </c>
      <c r="B84" s="2453" t="s">
        <v>4609</v>
      </c>
      <c r="C84" s="2569"/>
      <c r="D84" s="2554">
        <f t="shared" ref="D84:I84" si="9">D42+D51+D61+D83</f>
        <v>38945339</v>
      </c>
      <c r="E84" s="2570">
        <f t="shared" si="9"/>
        <v>1289448</v>
      </c>
      <c r="F84" s="2556">
        <f t="shared" si="9"/>
        <v>681423</v>
      </c>
      <c r="G84" s="2561">
        <f t="shared" si="9"/>
        <v>0</v>
      </c>
      <c r="H84" s="2561">
        <f t="shared" si="9"/>
        <v>0</v>
      </c>
      <c r="I84" s="2554">
        <f t="shared" si="9"/>
        <v>39553364</v>
      </c>
      <c r="J84" s="2571"/>
      <c r="K84" s="2572">
        <v>47</v>
      </c>
    </row>
    <row r="85" spans="1:11" ht="15.6" customHeight="1">
      <c r="A85" s="1901">
        <v>48</v>
      </c>
      <c r="B85" s="1683" t="s">
        <v>3108</v>
      </c>
      <c r="C85" s="1520"/>
      <c r="D85" s="1932"/>
      <c r="E85" s="1933"/>
      <c r="F85" s="1934"/>
      <c r="G85" s="1935"/>
      <c r="H85" s="1935"/>
      <c r="I85" s="1936"/>
      <c r="J85" s="1950"/>
      <c r="K85" s="1955">
        <v>48</v>
      </c>
    </row>
    <row r="86" spans="1:11" ht="15.6" customHeight="1">
      <c r="A86" s="1901">
        <v>49</v>
      </c>
      <c r="B86" s="1683" t="s">
        <v>3109</v>
      </c>
      <c r="C86" s="1520"/>
      <c r="D86" s="2810">
        <v>27910530</v>
      </c>
      <c r="E86" s="2818">
        <v>1477265</v>
      </c>
      <c r="F86" s="2809"/>
      <c r="G86" s="2819"/>
      <c r="H86" s="2820">
        <v>0</v>
      </c>
      <c r="I86" s="1918">
        <f t="shared" ref="I86:I96" si="10">D86+E86-F86+G86+H86</f>
        <v>29387795</v>
      </c>
      <c r="J86" s="1954" t="s">
        <v>3110</v>
      </c>
      <c r="K86" s="1955">
        <v>49</v>
      </c>
    </row>
    <row r="87" spans="1:11" ht="15.6" customHeight="1">
      <c r="A87" s="2551">
        <v>50</v>
      </c>
      <c r="B87" s="2453" t="s">
        <v>4218</v>
      </c>
      <c r="C87" s="2569"/>
      <c r="D87" s="2811"/>
      <c r="E87" s="2816"/>
      <c r="F87" s="2813"/>
      <c r="G87" s="2821"/>
      <c r="H87" s="2817"/>
      <c r="I87" s="2554">
        <f t="shared" si="10"/>
        <v>0</v>
      </c>
      <c r="J87" s="2577" t="s">
        <v>4219</v>
      </c>
      <c r="K87" s="2572">
        <v>50</v>
      </c>
    </row>
    <row r="88" spans="1:11" ht="15.6" customHeight="1">
      <c r="A88" s="1901">
        <v>51</v>
      </c>
      <c r="B88" s="1683" t="s">
        <v>3111</v>
      </c>
      <c r="C88" s="1520"/>
      <c r="D88" s="2810">
        <v>9067797</v>
      </c>
      <c r="E88" s="2818">
        <v>3425767</v>
      </c>
      <c r="F88" s="2809">
        <v>1262</v>
      </c>
      <c r="G88" s="2819"/>
      <c r="H88" s="2820"/>
      <c r="I88" s="1918">
        <f t="shared" si="10"/>
        <v>12492302</v>
      </c>
      <c r="J88" s="1954" t="s">
        <v>3112</v>
      </c>
      <c r="K88" s="1955">
        <v>51</v>
      </c>
    </row>
    <row r="89" spans="1:11" ht="15.6" customHeight="1">
      <c r="A89" s="1901">
        <v>52</v>
      </c>
      <c r="B89" s="1683" t="s">
        <v>3113</v>
      </c>
      <c r="C89" s="1520"/>
      <c r="D89" s="2810">
        <v>119634595</v>
      </c>
      <c r="E89" s="2818">
        <v>6843261</v>
      </c>
      <c r="F89" s="2809">
        <v>1478396</v>
      </c>
      <c r="G89" s="2819"/>
      <c r="H89" s="2815">
        <v>1072864</v>
      </c>
      <c r="I89" s="1918">
        <f t="shared" si="10"/>
        <v>126072324</v>
      </c>
      <c r="J89" s="1954" t="s">
        <v>3114</v>
      </c>
      <c r="K89" s="1955">
        <v>52</v>
      </c>
    </row>
    <row r="90" spans="1:11" ht="15.6" customHeight="1">
      <c r="A90" s="1901">
        <v>53</v>
      </c>
      <c r="B90" s="1683" t="s">
        <v>1910</v>
      </c>
      <c r="C90" s="1520"/>
      <c r="D90" s="2810">
        <v>3025339</v>
      </c>
      <c r="E90" s="2818"/>
      <c r="F90" s="2809">
        <v>1503</v>
      </c>
      <c r="G90" s="2819"/>
      <c r="H90" s="2820"/>
      <c r="I90" s="1918">
        <f t="shared" si="10"/>
        <v>3023836</v>
      </c>
      <c r="J90" s="1954" t="s">
        <v>1911</v>
      </c>
      <c r="K90" s="1955">
        <v>53</v>
      </c>
    </row>
    <row r="91" spans="1:11" ht="15.6" customHeight="1">
      <c r="A91" s="1901">
        <v>54</v>
      </c>
      <c r="B91" s="1683" t="s">
        <v>1912</v>
      </c>
      <c r="C91" s="1520"/>
      <c r="D91" s="2810">
        <v>98166667</v>
      </c>
      <c r="E91" s="2818">
        <v>8983791</v>
      </c>
      <c r="F91" s="2809">
        <v>1302755</v>
      </c>
      <c r="G91" s="2819"/>
      <c r="H91" s="2820">
        <v>0</v>
      </c>
      <c r="I91" s="1918">
        <f t="shared" si="10"/>
        <v>105847703</v>
      </c>
      <c r="J91" s="1954" t="s">
        <v>641</v>
      </c>
      <c r="K91" s="1955">
        <v>54</v>
      </c>
    </row>
    <row r="92" spans="1:11" ht="15.6" customHeight="1">
      <c r="A92" s="1901">
        <v>55</v>
      </c>
      <c r="B92" s="1683" t="s">
        <v>642</v>
      </c>
      <c r="C92" s="1520"/>
      <c r="D92" s="2810">
        <v>52694892</v>
      </c>
      <c r="E92" s="2818">
        <v>10616304</v>
      </c>
      <c r="F92" s="2809">
        <v>447415</v>
      </c>
      <c r="G92" s="2819"/>
      <c r="H92" s="2820">
        <v>0</v>
      </c>
      <c r="I92" s="1918">
        <f t="shared" si="10"/>
        <v>62863781</v>
      </c>
      <c r="J92" s="1954" t="s">
        <v>643</v>
      </c>
      <c r="K92" s="1955">
        <v>55</v>
      </c>
    </row>
    <row r="93" spans="1:11" ht="15.6" customHeight="1">
      <c r="A93" s="1901">
        <v>56</v>
      </c>
      <c r="B93" s="1683" t="s">
        <v>644</v>
      </c>
      <c r="C93" s="1520"/>
      <c r="D93" s="2810">
        <v>20965</v>
      </c>
      <c r="E93" s="2818"/>
      <c r="F93" s="2809"/>
      <c r="G93" s="2819"/>
      <c r="H93" s="2820"/>
      <c r="I93" s="1918">
        <f t="shared" si="10"/>
        <v>20965</v>
      </c>
      <c r="J93" s="1954" t="s">
        <v>645</v>
      </c>
      <c r="K93" s="1955">
        <v>56</v>
      </c>
    </row>
    <row r="94" spans="1:11" ht="15.6" customHeight="1">
      <c r="A94" s="1901">
        <v>57</v>
      </c>
      <c r="B94" s="1683" t="s">
        <v>646</v>
      </c>
      <c r="C94" s="1520"/>
      <c r="D94" s="2810">
        <v>7379578</v>
      </c>
      <c r="E94" s="2818">
        <v>6134</v>
      </c>
      <c r="F94" s="2809">
        <v>234</v>
      </c>
      <c r="G94" s="2819"/>
      <c r="H94" s="2820"/>
      <c r="I94" s="1918">
        <f t="shared" si="10"/>
        <v>7385478</v>
      </c>
      <c r="J94" s="1954" t="s">
        <v>647</v>
      </c>
      <c r="K94" s="1955">
        <v>57</v>
      </c>
    </row>
    <row r="95" spans="1:11" ht="15.6" customHeight="1">
      <c r="A95" s="1901">
        <v>58</v>
      </c>
      <c r="B95" s="1683" t="s">
        <v>648</v>
      </c>
      <c r="C95" s="1520"/>
      <c r="D95" s="2810"/>
      <c r="E95" s="2818"/>
      <c r="F95" s="2809"/>
      <c r="G95" s="2819"/>
      <c r="H95" s="2820"/>
      <c r="I95" s="1918">
        <f t="shared" si="10"/>
        <v>0</v>
      </c>
      <c r="J95" s="1954" t="s">
        <v>649</v>
      </c>
      <c r="K95" s="1955">
        <v>58</v>
      </c>
    </row>
    <row r="96" spans="1:11" ht="15.6" customHeight="1">
      <c r="A96" s="2551">
        <v>59</v>
      </c>
      <c r="B96" s="2552" t="s">
        <v>3930</v>
      </c>
      <c r="C96" s="2553"/>
      <c r="D96" s="2811">
        <v>298798</v>
      </c>
      <c r="E96" s="2812"/>
      <c r="F96" s="2813">
        <v>20533</v>
      </c>
      <c r="G96" s="2814"/>
      <c r="H96" s="2814"/>
      <c r="I96" s="2554">
        <f t="shared" si="10"/>
        <v>278265</v>
      </c>
      <c r="J96" s="2573" t="s">
        <v>3947</v>
      </c>
      <c r="K96" s="2551">
        <v>59</v>
      </c>
    </row>
    <row r="97" spans="1:11" ht="15.6" customHeight="1">
      <c r="A97" s="2551">
        <v>60</v>
      </c>
      <c r="B97" s="2453" t="s">
        <v>4607</v>
      </c>
      <c r="C97" s="2569"/>
      <c r="D97" s="2554">
        <f t="shared" ref="D97:I97" si="11">SUM(D86:D96)</f>
        <v>318199161</v>
      </c>
      <c r="E97" s="2570">
        <f t="shared" si="11"/>
        <v>31352522</v>
      </c>
      <c r="F97" s="2556">
        <f t="shared" si="11"/>
        <v>3252098</v>
      </c>
      <c r="G97" s="2562">
        <f t="shared" si="11"/>
        <v>0</v>
      </c>
      <c r="H97" s="2561">
        <f t="shared" si="11"/>
        <v>1072864</v>
      </c>
      <c r="I97" s="2554">
        <f t="shared" si="11"/>
        <v>347372449</v>
      </c>
      <c r="J97" s="2571"/>
      <c r="K97" s="2572">
        <v>60</v>
      </c>
    </row>
    <row r="98" spans="1:11" ht="15.6" customHeight="1">
      <c r="A98" s="1901">
        <v>61</v>
      </c>
      <c r="B98" s="1683" t="s">
        <v>650</v>
      </c>
      <c r="C98" s="1520"/>
      <c r="D98" s="1932"/>
      <c r="E98" s="1933"/>
      <c r="F98" s="1934"/>
      <c r="G98" s="1935"/>
      <c r="H98" s="1935"/>
      <c r="I98" s="1936"/>
      <c r="J98" s="1950"/>
      <c r="K98" s="1955">
        <v>61</v>
      </c>
    </row>
    <row r="99" spans="1:11" ht="15.6" customHeight="1">
      <c r="A99" s="1901">
        <v>62</v>
      </c>
      <c r="B99" s="1683" t="s">
        <v>651</v>
      </c>
      <c r="C99" s="1520"/>
      <c r="D99" s="2823">
        <v>3341917</v>
      </c>
      <c r="E99" s="2830"/>
      <c r="F99" s="2822">
        <v>0</v>
      </c>
      <c r="G99" s="2831">
        <v>0</v>
      </c>
      <c r="H99" s="2832">
        <v>0</v>
      </c>
      <c r="I99" s="1918">
        <f t="shared" ref="I99:I113" si="12">D99+E99-F99+G99+H99</f>
        <v>3341917</v>
      </c>
      <c r="J99" s="1954" t="s">
        <v>652</v>
      </c>
      <c r="K99" s="1955">
        <v>62</v>
      </c>
    </row>
    <row r="100" spans="1:11" ht="15.6" customHeight="1">
      <c r="A100" s="1901">
        <v>63</v>
      </c>
      <c r="B100" s="1683" t="s">
        <v>653</v>
      </c>
      <c r="C100" s="1520"/>
      <c r="D100" s="2823">
        <v>15643840</v>
      </c>
      <c r="E100" s="2830">
        <v>27840</v>
      </c>
      <c r="F100" s="2822">
        <v>9979</v>
      </c>
      <c r="G100" s="2831"/>
      <c r="H100" s="2832"/>
      <c r="I100" s="1918">
        <f t="shared" si="12"/>
        <v>15661701</v>
      </c>
      <c r="J100" s="1954" t="s">
        <v>654</v>
      </c>
      <c r="K100" s="1955">
        <v>63</v>
      </c>
    </row>
    <row r="101" spans="1:11" ht="15.6" customHeight="1">
      <c r="A101" s="1901">
        <v>64</v>
      </c>
      <c r="B101" s="1683" t="s">
        <v>655</v>
      </c>
      <c r="C101" s="1520"/>
      <c r="D101" s="2823">
        <v>152545673</v>
      </c>
      <c r="E101" s="2830">
        <v>8627620</v>
      </c>
      <c r="F101" s="2822">
        <v>1562851</v>
      </c>
      <c r="G101" s="2831"/>
      <c r="H101" s="2832">
        <v>-1075061</v>
      </c>
      <c r="I101" s="1918">
        <f t="shared" si="12"/>
        <v>158535381</v>
      </c>
      <c r="J101" s="1954" t="s">
        <v>656</v>
      </c>
      <c r="K101" s="1955">
        <v>64</v>
      </c>
    </row>
    <row r="102" spans="1:11" ht="15.6" customHeight="1">
      <c r="A102" s="2551">
        <v>65</v>
      </c>
      <c r="B102" s="2453" t="s">
        <v>4606</v>
      </c>
      <c r="C102" s="2569"/>
      <c r="D102" s="2824"/>
      <c r="E102" s="2828"/>
      <c r="F102" s="2826"/>
      <c r="G102" s="2833"/>
      <c r="H102" s="2829"/>
      <c r="I102" s="2554">
        <f t="shared" si="12"/>
        <v>0</v>
      </c>
      <c r="J102" s="2576" t="s">
        <v>657</v>
      </c>
      <c r="K102" s="2572">
        <v>65</v>
      </c>
    </row>
    <row r="103" spans="1:11" ht="15.6" customHeight="1">
      <c r="A103" s="1901">
        <v>66</v>
      </c>
      <c r="B103" s="1683" t="s">
        <v>658</v>
      </c>
      <c r="C103" s="1520"/>
      <c r="D103" s="2824">
        <v>221791523</v>
      </c>
      <c r="E103" s="2828">
        <v>15243039</v>
      </c>
      <c r="F103" s="2822">
        <v>2470415</v>
      </c>
      <c r="G103" s="2831"/>
      <c r="H103" s="2832">
        <v>0</v>
      </c>
      <c r="I103" s="1918">
        <f t="shared" si="12"/>
        <v>234564147</v>
      </c>
      <c r="J103" s="1954" t="s">
        <v>659</v>
      </c>
      <c r="K103" s="1955">
        <v>66</v>
      </c>
    </row>
    <row r="104" spans="1:11" ht="15.6" customHeight="1">
      <c r="A104" s="1901">
        <v>67</v>
      </c>
      <c r="B104" s="1683" t="s">
        <v>660</v>
      </c>
      <c r="C104" s="1520"/>
      <c r="D104" s="2823">
        <v>202197214</v>
      </c>
      <c r="E104" s="2830">
        <v>11448982</v>
      </c>
      <c r="F104" s="2822">
        <v>1625452</v>
      </c>
      <c r="G104" s="2831"/>
      <c r="H104" s="2832">
        <v>-10</v>
      </c>
      <c r="I104" s="1918">
        <f t="shared" si="12"/>
        <v>212020734</v>
      </c>
      <c r="J104" s="1954" t="s">
        <v>661</v>
      </c>
      <c r="K104" s="1955">
        <v>67</v>
      </c>
    </row>
    <row r="105" spans="1:11" ht="15.6" customHeight="1">
      <c r="A105" s="1901">
        <v>68</v>
      </c>
      <c r="B105" s="1683" t="s">
        <v>662</v>
      </c>
      <c r="C105" s="1520"/>
      <c r="D105" s="2823">
        <v>34758449</v>
      </c>
      <c r="E105" s="2830">
        <v>1058641</v>
      </c>
      <c r="F105" s="2822">
        <v>39696</v>
      </c>
      <c r="G105" s="2831"/>
      <c r="H105" s="2832">
        <v>0</v>
      </c>
      <c r="I105" s="1918">
        <f t="shared" si="12"/>
        <v>35777394</v>
      </c>
      <c r="J105" s="1954" t="s">
        <v>663</v>
      </c>
      <c r="K105" s="1955">
        <v>68</v>
      </c>
    </row>
    <row r="106" spans="1:11" ht="15.6" customHeight="1">
      <c r="A106" s="1901">
        <v>69</v>
      </c>
      <c r="B106" s="1683" t="s">
        <v>664</v>
      </c>
      <c r="C106" s="1520"/>
      <c r="D106" s="2823">
        <v>64441508</v>
      </c>
      <c r="E106" s="2830">
        <v>1708872</v>
      </c>
      <c r="F106" s="2822">
        <v>42497</v>
      </c>
      <c r="G106" s="2831"/>
      <c r="H106" s="2832">
        <v>0</v>
      </c>
      <c r="I106" s="1918">
        <f t="shared" si="12"/>
        <v>66107883</v>
      </c>
      <c r="J106" s="1954" t="s">
        <v>665</v>
      </c>
      <c r="K106" s="1955">
        <v>69</v>
      </c>
    </row>
    <row r="107" spans="1:11" ht="15.6" customHeight="1">
      <c r="A107" s="1901">
        <v>70</v>
      </c>
      <c r="B107" s="1683" t="s">
        <v>666</v>
      </c>
      <c r="C107" s="1520"/>
      <c r="D107" s="2823">
        <v>124342188</v>
      </c>
      <c r="E107" s="2830">
        <v>5452733</v>
      </c>
      <c r="F107" s="2822">
        <v>1447275</v>
      </c>
      <c r="G107" s="2831"/>
      <c r="H107" s="2832">
        <v>-568</v>
      </c>
      <c r="I107" s="1918">
        <f t="shared" si="12"/>
        <v>128347078</v>
      </c>
      <c r="J107" s="1954" t="s">
        <v>667</v>
      </c>
      <c r="K107" s="1955">
        <v>70</v>
      </c>
    </row>
    <row r="108" spans="1:11" ht="15.6" customHeight="1">
      <c r="A108" s="1901">
        <v>71</v>
      </c>
      <c r="B108" s="1683" t="s">
        <v>668</v>
      </c>
      <c r="C108" s="1520"/>
      <c r="D108" s="2837">
        <v>47736404</v>
      </c>
      <c r="E108" s="2828">
        <v>918278.73</v>
      </c>
      <c r="F108" s="2822">
        <v>113416</v>
      </c>
      <c r="G108" s="2831"/>
      <c r="H108" s="2832"/>
      <c r="I108" s="1918">
        <f t="shared" si="12"/>
        <v>48541266.729999997</v>
      </c>
      <c r="J108" s="1954" t="s">
        <v>669</v>
      </c>
      <c r="K108" s="1955">
        <v>71</v>
      </c>
    </row>
    <row r="109" spans="1:11" ht="15.6" customHeight="1">
      <c r="A109" s="1901">
        <v>72</v>
      </c>
      <c r="B109" s="1683" t="s">
        <v>670</v>
      </c>
      <c r="C109" s="1520"/>
      <c r="D109" s="2823">
        <v>42542934</v>
      </c>
      <c r="E109" s="2828">
        <v>2393410</v>
      </c>
      <c r="F109" s="2822">
        <v>1411286</v>
      </c>
      <c r="G109" s="2831"/>
      <c r="H109" s="2832"/>
      <c r="I109" s="1918">
        <f t="shared" si="12"/>
        <v>43525058</v>
      </c>
      <c r="J109" s="1954" t="s">
        <v>671</v>
      </c>
      <c r="K109" s="1955">
        <v>72</v>
      </c>
    </row>
    <row r="110" spans="1:11" ht="15.6" customHeight="1">
      <c r="A110" s="1901">
        <v>73</v>
      </c>
      <c r="B110" s="1683" t="s">
        <v>672</v>
      </c>
      <c r="C110" s="1520"/>
      <c r="D110" s="2823">
        <v>6463650</v>
      </c>
      <c r="E110" s="2830">
        <v>181753</v>
      </c>
      <c r="F110" s="2822">
        <v>89361</v>
      </c>
      <c r="G110" s="2831"/>
      <c r="H110" s="2832">
        <v>1427</v>
      </c>
      <c r="I110" s="1918">
        <f t="shared" si="12"/>
        <v>6557469</v>
      </c>
      <c r="J110" s="1954" t="s">
        <v>673</v>
      </c>
      <c r="K110" s="1955">
        <v>73</v>
      </c>
    </row>
    <row r="111" spans="1:11" ht="15.6" customHeight="1">
      <c r="A111" s="1901">
        <v>74</v>
      </c>
      <c r="B111" s="1683" t="s">
        <v>674</v>
      </c>
      <c r="C111" s="1520"/>
      <c r="D111" s="2834">
        <v>278776</v>
      </c>
      <c r="E111" s="2830"/>
      <c r="F111" s="2822"/>
      <c r="G111" s="2831"/>
      <c r="H111" s="2832"/>
      <c r="I111" s="1918">
        <f t="shared" si="12"/>
        <v>278776</v>
      </c>
      <c r="J111" s="1954" t="s">
        <v>675</v>
      </c>
      <c r="K111" s="1955">
        <v>74</v>
      </c>
    </row>
    <row r="112" spans="1:11" ht="15.6" customHeight="1">
      <c r="A112" s="1901">
        <v>75</v>
      </c>
      <c r="B112" s="1683" t="s">
        <v>676</v>
      </c>
      <c r="C112" s="1520"/>
      <c r="D112" s="2823">
        <v>12358108</v>
      </c>
      <c r="E112" s="2830">
        <v>2649336</v>
      </c>
      <c r="F112" s="2822">
        <v>1745615</v>
      </c>
      <c r="G112" s="2831"/>
      <c r="H112" s="2832">
        <v>-1418</v>
      </c>
      <c r="I112" s="1918">
        <f t="shared" si="12"/>
        <v>13260411</v>
      </c>
      <c r="J112" s="1954" t="s">
        <v>677</v>
      </c>
      <c r="K112" s="1955">
        <v>75</v>
      </c>
    </row>
    <row r="113" spans="1:12" ht="15.6" customHeight="1">
      <c r="A113" s="2551">
        <v>76</v>
      </c>
      <c r="B113" s="2552" t="s">
        <v>3931</v>
      </c>
      <c r="C113" s="2553"/>
      <c r="D113" s="2824"/>
      <c r="E113" s="2825"/>
      <c r="F113" s="2826"/>
      <c r="G113" s="2827"/>
      <c r="H113" s="2827"/>
      <c r="I113" s="2554">
        <f t="shared" si="12"/>
        <v>0</v>
      </c>
      <c r="J113" s="2573" t="s">
        <v>3940</v>
      </c>
      <c r="K113" s="2551">
        <v>76</v>
      </c>
    </row>
    <row r="114" spans="1:12" ht="15.6" customHeight="1">
      <c r="A114" s="2551">
        <v>77</v>
      </c>
      <c r="B114" s="2453" t="s">
        <v>4605</v>
      </c>
      <c r="C114" s="2569"/>
      <c r="D114" s="2554">
        <f t="shared" ref="D114:I114" si="13">SUM(D99:D113)</f>
        <v>928442184</v>
      </c>
      <c r="E114" s="2570">
        <f t="shared" si="13"/>
        <v>49710504.729999997</v>
      </c>
      <c r="F114" s="2556">
        <f t="shared" si="13"/>
        <v>10557843</v>
      </c>
      <c r="G114" s="2562">
        <f t="shared" si="13"/>
        <v>0</v>
      </c>
      <c r="H114" s="2561">
        <f t="shared" si="13"/>
        <v>-1075630</v>
      </c>
      <c r="I114" s="2554">
        <f t="shared" si="13"/>
        <v>966519215.73000002</v>
      </c>
      <c r="J114" s="2571"/>
      <c r="K114" s="2572">
        <v>77</v>
      </c>
    </row>
    <row r="115" spans="1:12" ht="15.6" customHeight="1">
      <c r="A115" s="2551">
        <v>78</v>
      </c>
      <c r="B115" s="2453" t="s">
        <v>3933</v>
      </c>
      <c r="C115" s="2569"/>
      <c r="D115" s="1932"/>
      <c r="E115" s="1933"/>
      <c r="F115" s="1934"/>
      <c r="G115" s="1935"/>
      <c r="H115" s="1935"/>
      <c r="I115" s="1936"/>
      <c r="J115" s="2568"/>
      <c r="K115" s="2572">
        <v>78</v>
      </c>
    </row>
    <row r="116" spans="1:12" ht="15.6" customHeight="1">
      <c r="A116" s="2551">
        <v>79</v>
      </c>
      <c r="B116" s="2453" t="s">
        <v>3934</v>
      </c>
      <c r="C116" s="2569"/>
      <c r="D116" s="2574"/>
      <c r="E116" s="2555"/>
      <c r="F116" s="2563"/>
      <c r="G116" s="2575"/>
      <c r="H116" s="2575"/>
      <c r="I116" s="2557"/>
      <c r="J116" s="2573" t="s">
        <v>3939</v>
      </c>
      <c r="K116" s="2572">
        <v>79</v>
      </c>
    </row>
    <row r="117" spans="1:12" ht="15.6" customHeight="1">
      <c r="A117" s="2551">
        <v>80</v>
      </c>
      <c r="B117" s="2453" t="s">
        <v>3935</v>
      </c>
      <c r="C117" s="2569"/>
      <c r="D117" s="2574"/>
      <c r="E117" s="2555"/>
      <c r="F117" s="2563"/>
      <c r="G117" s="2575"/>
      <c r="H117" s="2575"/>
      <c r="I117" s="2557"/>
      <c r="J117" s="2573" t="s">
        <v>3941</v>
      </c>
      <c r="K117" s="2572">
        <v>80</v>
      </c>
      <c r="L117" s="1960"/>
    </row>
    <row r="118" spans="1:12" ht="15.6" customHeight="1">
      <c r="A118" s="2551">
        <v>81</v>
      </c>
      <c r="B118" s="2453" t="s">
        <v>3936</v>
      </c>
      <c r="C118" s="2569"/>
      <c r="D118" s="2574"/>
      <c r="E118" s="2555"/>
      <c r="F118" s="2563"/>
      <c r="G118" s="2575"/>
      <c r="H118" s="2575"/>
      <c r="I118" s="2557"/>
      <c r="J118" s="2573" t="s">
        <v>3942</v>
      </c>
      <c r="K118" s="2572">
        <v>81</v>
      </c>
      <c r="L118" s="1960"/>
    </row>
    <row r="119" spans="1:12" ht="15.6" customHeight="1">
      <c r="A119" s="2551">
        <v>82</v>
      </c>
      <c r="B119" s="2453" t="s">
        <v>3937</v>
      </c>
      <c r="C119" s="2569"/>
      <c r="D119" s="2574"/>
      <c r="E119" s="2555"/>
      <c r="F119" s="2563"/>
      <c r="G119" s="2575"/>
      <c r="H119" s="2575"/>
      <c r="I119" s="2557"/>
      <c r="J119" s="2573" t="s">
        <v>3943</v>
      </c>
      <c r="K119" s="2572">
        <v>82</v>
      </c>
      <c r="L119" s="1960"/>
    </row>
    <row r="120" spans="1:12" ht="15.6" customHeight="1">
      <c r="A120" s="2551">
        <v>83</v>
      </c>
      <c r="B120" s="2453" t="s">
        <v>3938</v>
      </c>
      <c r="C120" s="2569"/>
      <c r="D120" s="2574"/>
      <c r="E120" s="2555"/>
      <c r="F120" s="2563"/>
      <c r="G120" s="2575"/>
      <c r="H120" s="2575"/>
      <c r="I120" s="2557"/>
      <c r="J120" s="2573" t="s">
        <v>3944</v>
      </c>
      <c r="K120" s="2572">
        <v>83</v>
      </c>
      <c r="L120" s="1960"/>
    </row>
    <row r="121" spans="1:12" ht="15.6" customHeight="1">
      <c r="A121" s="2551">
        <v>84</v>
      </c>
      <c r="B121" s="2453" t="s">
        <v>4407</v>
      </c>
      <c r="C121" s="2569"/>
      <c r="D121" s="2574"/>
      <c r="E121" s="2555"/>
      <c r="F121" s="2563"/>
      <c r="G121" s="2575"/>
      <c r="H121" s="2575"/>
      <c r="I121" s="2557"/>
      <c r="J121" s="2573" t="s">
        <v>3945</v>
      </c>
      <c r="K121" s="2572">
        <v>84</v>
      </c>
      <c r="L121" s="1960"/>
    </row>
    <row r="122" spans="1:12" ht="15.6" customHeight="1">
      <c r="A122" s="2551">
        <v>85</v>
      </c>
      <c r="B122" s="2453" t="s">
        <v>4408</v>
      </c>
      <c r="C122" s="2569"/>
      <c r="D122" s="2574"/>
      <c r="E122" s="2555"/>
      <c r="F122" s="2563"/>
      <c r="G122" s="2575"/>
      <c r="H122" s="2575"/>
      <c r="I122" s="2557"/>
      <c r="J122" s="2573" t="s">
        <v>3946</v>
      </c>
      <c r="K122" s="2572">
        <v>85</v>
      </c>
      <c r="L122" s="1960"/>
    </row>
    <row r="123" spans="1:12" ht="15.6" customHeight="1">
      <c r="A123" s="2551">
        <v>86</v>
      </c>
      <c r="B123" s="2453" t="s">
        <v>4334</v>
      </c>
      <c r="C123" s="2569"/>
      <c r="D123" s="2574">
        <f t="shared" ref="D123:I123" si="14">SUM(D116:D122)</f>
        <v>0</v>
      </c>
      <c r="E123" s="2555">
        <f t="shared" si="14"/>
        <v>0</v>
      </c>
      <c r="F123" s="2563">
        <f t="shared" si="14"/>
        <v>0</v>
      </c>
      <c r="G123" s="2575">
        <f t="shared" si="14"/>
        <v>0</v>
      </c>
      <c r="H123" s="2575">
        <f t="shared" si="14"/>
        <v>0</v>
      </c>
      <c r="I123" s="2557">
        <f t="shared" si="14"/>
        <v>0</v>
      </c>
      <c r="J123" s="2573"/>
      <c r="K123" s="2572">
        <v>86</v>
      </c>
      <c r="L123" s="1960"/>
    </row>
    <row r="124" spans="1:12" ht="15.6" customHeight="1">
      <c r="A124" s="1901">
        <v>87</v>
      </c>
      <c r="B124" s="1683" t="s">
        <v>3932</v>
      </c>
      <c r="C124" s="1520"/>
      <c r="D124" s="1932"/>
      <c r="E124" s="1933"/>
      <c r="F124" s="1934"/>
      <c r="G124" s="1935"/>
      <c r="H124" s="1935"/>
      <c r="I124" s="1936"/>
      <c r="J124" s="1950"/>
      <c r="K124" s="1955">
        <v>87</v>
      </c>
    </row>
    <row r="125" spans="1:12" ht="15.6" customHeight="1">
      <c r="A125" s="1901">
        <v>88</v>
      </c>
      <c r="B125" s="1683" t="s">
        <v>678</v>
      </c>
      <c r="C125" s="1520"/>
      <c r="D125" s="2836">
        <v>12127</v>
      </c>
      <c r="E125" s="2841"/>
      <c r="F125" s="2835"/>
      <c r="G125" s="2842">
        <v>0</v>
      </c>
      <c r="H125" s="2843">
        <v>0</v>
      </c>
      <c r="I125" s="1918">
        <f t="shared" ref="I125:I134" si="15">D125+E125-F125+G125+H125</f>
        <v>12127</v>
      </c>
      <c r="J125" s="1954" t="s">
        <v>679</v>
      </c>
      <c r="K125" s="1955">
        <v>88</v>
      </c>
    </row>
    <row r="126" spans="1:12" ht="15.6" customHeight="1">
      <c r="A126" s="1901">
        <v>89</v>
      </c>
      <c r="B126" s="1683" t="s">
        <v>680</v>
      </c>
      <c r="C126" s="1520"/>
      <c r="D126" s="2836">
        <v>1610671</v>
      </c>
      <c r="E126" s="2841">
        <v>1448785</v>
      </c>
      <c r="F126" s="2835">
        <v>469</v>
      </c>
      <c r="G126" s="2842">
        <v>0</v>
      </c>
      <c r="H126" s="2843">
        <v>0</v>
      </c>
      <c r="I126" s="1918">
        <f t="shared" si="15"/>
        <v>3058987</v>
      </c>
      <c r="J126" s="1954" t="s">
        <v>681</v>
      </c>
      <c r="K126" s="1955">
        <v>89</v>
      </c>
    </row>
    <row r="127" spans="1:12" ht="15.6" customHeight="1">
      <c r="A127" s="1901">
        <v>90</v>
      </c>
      <c r="B127" s="1683" t="s">
        <v>682</v>
      </c>
      <c r="C127" s="1520"/>
      <c r="D127" s="2836"/>
      <c r="E127" s="2841"/>
      <c r="F127" s="2835"/>
      <c r="G127" s="2842"/>
      <c r="H127" s="2843"/>
      <c r="I127" s="1918">
        <f t="shared" si="15"/>
        <v>0</v>
      </c>
      <c r="J127" s="1954" t="s">
        <v>683</v>
      </c>
      <c r="K127" s="1955">
        <v>90</v>
      </c>
    </row>
    <row r="128" spans="1:12" ht="15.6" customHeight="1">
      <c r="A128" s="1901">
        <v>91</v>
      </c>
      <c r="B128" s="1683" t="s">
        <v>684</v>
      </c>
      <c r="C128" s="1520"/>
      <c r="D128" s="2836"/>
      <c r="E128" s="2841"/>
      <c r="F128" s="2835"/>
      <c r="G128" s="2842"/>
      <c r="H128" s="2843"/>
      <c r="I128" s="1918">
        <f t="shared" si="15"/>
        <v>0</v>
      </c>
      <c r="J128" s="1954" t="s">
        <v>685</v>
      </c>
      <c r="K128" s="1955">
        <v>91</v>
      </c>
    </row>
    <row r="129" spans="1:11" ht="15.6" customHeight="1">
      <c r="A129" s="1901">
        <v>92</v>
      </c>
      <c r="B129" s="1683" t="s">
        <v>686</v>
      </c>
      <c r="C129" s="1520"/>
      <c r="D129" s="2836"/>
      <c r="E129" s="2841"/>
      <c r="F129" s="2835"/>
      <c r="G129" s="2842"/>
      <c r="H129" s="2843"/>
      <c r="I129" s="1918">
        <f t="shared" si="15"/>
        <v>0</v>
      </c>
      <c r="J129" s="1954" t="s">
        <v>687</v>
      </c>
      <c r="K129" s="1955">
        <v>92</v>
      </c>
    </row>
    <row r="130" spans="1:11" ht="15.6" customHeight="1">
      <c r="A130" s="1901">
        <v>93</v>
      </c>
      <c r="B130" s="1683" t="s">
        <v>688</v>
      </c>
      <c r="C130" s="1520"/>
      <c r="D130" s="2836"/>
      <c r="E130" s="2841"/>
      <c r="F130" s="2835"/>
      <c r="G130" s="2842"/>
      <c r="H130" s="2843"/>
      <c r="I130" s="1918">
        <f t="shared" si="15"/>
        <v>0</v>
      </c>
      <c r="J130" s="1954" t="s">
        <v>689</v>
      </c>
      <c r="K130" s="1955">
        <v>93</v>
      </c>
    </row>
    <row r="131" spans="1:11" ht="15.6" customHeight="1">
      <c r="A131" s="1901">
        <v>94</v>
      </c>
      <c r="B131" s="1683" t="s">
        <v>690</v>
      </c>
      <c r="C131" s="1520"/>
      <c r="D131" s="2836"/>
      <c r="E131" s="2841"/>
      <c r="F131" s="2835"/>
      <c r="G131" s="2842"/>
      <c r="H131" s="2843"/>
      <c r="I131" s="1918">
        <f t="shared" si="15"/>
        <v>0</v>
      </c>
      <c r="J131" s="1954" t="s">
        <v>691</v>
      </c>
      <c r="K131" s="1955">
        <v>94</v>
      </c>
    </row>
    <row r="132" spans="1:11" ht="15.6" customHeight="1">
      <c r="A132" s="1901">
        <v>95</v>
      </c>
      <c r="B132" s="1683" t="s">
        <v>692</v>
      </c>
      <c r="C132" s="1520"/>
      <c r="D132" s="2836"/>
      <c r="E132" s="2841"/>
      <c r="F132" s="2835"/>
      <c r="G132" s="2842"/>
      <c r="H132" s="2843"/>
      <c r="I132" s="1918">
        <f t="shared" si="15"/>
        <v>0</v>
      </c>
      <c r="J132" s="1954" t="s">
        <v>693</v>
      </c>
      <c r="K132" s="1955">
        <v>95</v>
      </c>
    </row>
    <row r="133" spans="1:11" ht="15.6" customHeight="1">
      <c r="A133" s="1901">
        <v>96</v>
      </c>
      <c r="B133" s="1683" t="s">
        <v>348</v>
      </c>
      <c r="C133" s="1520"/>
      <c r="D133" s="2836"/>
      <c r="E133" s="2841"/>
      <c r="F133" s="2835"/>
      <c r="G133" s="2842">
        <v>0</v>
      </c>
      <c r="H133" s="2843">
        <v>0</v>
      </c>
      <c r="I133" s="1918">
        <f t="shared" si="15"/>
        <v>0</v>
      </c>
      <c r="J133" s="1954" t="s">
        <v>349</v>
      </c>
      <c r="K133" s="1955">
        <v>96</v>
      </c>
    </row>
    <row r="134" spans="1:11" ht="15.6" customHeight="1">
      <c r="A134" s="1901">
        <v>97</v>
      </c>
      <c r="B134" s="1683" t="s">
        <v>350</v>
      </c>
      <c r="C134" s="1520"/>
      <c r="D134" s="2836"/>
      <c r="E134" s="2841"/>
      <c r="F134" s="2835">
        <v>0</v>
      </c>
      <c r="G134" s="2842">
        <v>0</v>
      </c>
      <c r="H134" s="2843">
        <v>0</v>
      </c>
      <c r="I134" s="1918">
        <f t="shared" si="15"/>
        <v>0</v>
      </c>
      <c r="J134" s="1954" t="s">
        <v>351</v>
      </c>
      <c r="K134" s="1955">
        <v>97</v>
      </c>
    </row>
    <row r="135" spans="1:11" ht="15.6" customHeight="1">
      <c r="A135" s="1901">
        <v>98</v>
      </c>
      <c r="B135" s="1683" t="s">
        <v>352</v>
      </c>
      <c r="C135" s="1520"/>
      <c r="D135" s="2836">
        <v>1622798</v>
      </c>
      <c r="E135" s="2841">
        <v>1448785</v>
      </c>
      <c r="F135" s="2835">
        <v>469</v>
      </c>
      <c r="G135" s="2842">
        <v>0</v>
      </c>
      <c r="H135" s="2843">
        <v>0</v>
      </c>
      <c r="I135" s="1918">
        <f t="shared" ref="I135" si="16">SUM(I125:I134)</f>
        <v>3071114</v>
      </c>
      <c r="J135" s="1950"/>
      <c r="K135" s="1955">
        <v>98</v>
      </c>
    </row>
    <row r="136" spans="1:11" ht="15.6" customHeight="1">
      <c r="A136" s="1901">
        <v>99</v>
      </c>
      <c r="B136" s="1683" t="s">
        <v>353</v>
      </c>
      <c r="C136" s="1520"/>
      <c r="D136" s="2836"/>
      <c r="E136" s="2841"/>
      <c r="F136" s="2835"/>
      <c r="G136" s="2842"/>
      <c r="H136" s="2843">
        <v>0</v>
      </c>
      <c r="I136" s="1918">
        <f>D136+E136-F136+G136+H136</f>
        <v>0</v>
      </c>
      <c r="J136" s="1954" t="s">
        <v>354</v>
      </c>
      <c r="K136" s="1955">
        <v>99</v>
      </c>
    </row>
    <row r="137" spans="1:11" ht="15.6" customHeight="1">
      <c r="A137" s="2551">
        <v>100</v>
      </c>
      <c r="B137" s="2552" t="s">
        <v>3948</v>
      </c>
      <c r="C137" s="2553"/>
      <c r="D137" s="2837"/>
      <c r="E137" s="2838"/>
      <c r="F137" s="2839"/>
      <c r="G137" s="2840"/>
      <c r="H137" s="2840"/>
      <c r="I137" s="2554">
        <f>D137+E137-F137+G137+H137</f>
        <v>0</v>
      </c>
      <c r="J137" s="2568">
        <v>-399.1</v>
      </c>
      <c r="K137" s="2551">
        <v>100</v>
      </c>
    </row>
    <row r="138" spans="1:11" ht="15.6" customHeight="1">
      <c r="A138" s="2551">
        <v>101</v>
      </c>
      <c r="B138" s="2453" t="s">
        <v>4603</v>
      </c>
      <c r="C138" s="2569"/>
      <c r="D138" s="2554">
        <f t="shared" ref="D138:I138" si="17">D135+D136+D137</f>
        <v>1622798</v>
      </c>
      <c r="E138" s="2570">
        <f t="shared" si="17"/>
        <v>1448785</v>
      </c>
      <c r="F138" s="2556">
        <f t="shared" si="17"/>
        <v>469</v>
      </c>
      <c r="G138" s="2562">
        <f t="shared" si="17"/>
        <v>0</v>
      </c>
      <c r="H138" s="2561">
        <f t="shared" si="17"/>
        <v>0</v>
      </c>
      <c r="I138" s="2554">
        <f t="shared" si="17"/>
        <v>3071114</v>
      </c>
      <c r="J138" s="2571"/>
      <c r="K138" s="2572">
        <v>101</v>
      </c>
    </row>
    <row r="139" spans="1:11" ht="15.6" customHeight="1">
      <c r="A139" s="2551">
        <v>102</v>
      </c>
      <c r="B139" s="2453" t="s">
        <v>4604</v>
      </c>
      <c r="C139" s="2569"/>
      <c r="D139" s="2554">
        <f t="shared" ref="D139:I139" si="18">D84+D97+D114+D138+D31+D123</f>
        <v>1289671110</v>
      </c>
      <c r="E139" s="2570">
        <f t="shared" si="18"/>
        <v>83801259.729999989</v>
      </c>
      <c r="F139" s="2556">
        <f t="shared" si="18"/>
        <v>14491833</v>
      </c>
      <c r="G139" s="2562">
        <f t="shared" si="18"/>
        <v>0</v>
      </c>
      <c r="H139" s="2561">
        <f t="shared" si="18"/>
        <v>-2766</v>
      </c>
      <c r="I139" s="2554">
        <f t="shared" si="18"/>
        <v>1358977770.73</v>
      </c>
      <c r="J139" s="2571"/>
      <c r="K139" s="2572">
        <v>102</v>
      </c>
    </row>
    <row r="140" spans="1:11" ht="15.6" customHeight="1">
      <c r="A140" s="1901">
        <v>103</v>
      </c>
      <c r="B140" s="1683" t="s">
        <v>355</v>
      </c>
      <c r="C140" s="1520"/>
      <c r="D140" s="1918"/>
      <c r="E140" s="1956"/>
      <c r="F140" s="1961"/>
      <c r="G140" s="1958"/>
      <c r="H140" s="1957"/>
      <c r="I140" s="1918"/>
      <c r="J140" s="1954" t="s">
        <v>356</v>
      </c>
      <c r="K140" s="1955">
        <v>103</v>
      </c>
    </row>
    <row r="141" spans="1:11" ht="15.6" customHeight="1">
      <c r="A141" s="1901">
        <v>104</v>
      </c>
      <c r="B141" s="1683" t="s">
        <v>357</v>
      </c>
      <c r="C141" s="1520"/>
      <c r="D141" s="1918"/>
      <c r="E141" s="1962"/>
      <c r="F141" s="1917"/>
      <c r="G141" s="1958"/>
      <c r="H141" s="1957"/>
      <c r="I141" s="1918"/>
      <c r="J141" s="1950"/>
      <c r="K141" s="1955">
        <v>104</v>
      </c>
    </row>
    <row r="142" spans="1:11" ht="15.6" customHeight="1">
      <c r="A142" s="1901">
        <v>105</v>
      </c>
      <c r="B142" s="1683" t="s">
        <v>1132</v>
      </c>
      <c r="C142" s="1520"/>
      <c r="D142" s="1918"/>
      <c r="E142" s="1956"/>
      <c r="F142" s="1917"/>
      <c r="G142" s="1958"/>
      <c r="H142" s="1957"/>
      <c r="I142" s="1918">
        <f>D142+E142-F142+G142+H142</f>
        <v>0</v>
      </c>
      <c r="J142" s="1954" t="s">
        <v>1133</v>
      </c>
      <c r="K142" s="1955">
        <v>105</v>
      </c>
    </row>
    <row r="143" spans="1:11" ht="15.6" customHeight="1" thickBot="1">
      <c r="A143" s="1937">
        <v>106</v>
      </c>
      <c r="B143" s="2478" t="s">
        <v>4602</v>
      </c>
      <c r="C143" s="2567"/>
      <c r="D143" s="1963">
        <f>D139+D142+D140-D141</f>
        <v>1289671110</v>
      </c>
      <c r="E143" s="1964">
        <f t="shared" ref="E143:H143" si="19">E139+E142+E140-E141</f>
        <v>83801259.729999989</v>
      </c>
      <c r="F143" s="1965">
        <f t="shared" si="19"/>
        <v>14491833</v>
      </c>
      <c r="G143" s="1966">
        <f t="shared" si="19"/>
        <v>0</v>
      </c>
      <c r="H143" s="1967">
        <f t="shared" si="19"/>
        <v>-2766</v>
      </c>
      <c r="I143" s="1963">
        <f>I139+I142+I140-I141</f>
        <v>1358977770.73</v>
      </c>
      <c r="J143" s="1968"/>
      <c r="K143" s="1969">
        <v>106</v>
      </c>
    </row>
    <row r="144" spans="1:11" ht="15.6" customHeight="1">
      <c r="A144" s="1538"/>
      <c r="B144" s="1538"/>
      <c r="C144" s="1538"/>
      <c r="D144" s="1538"/>
      <c r="E144" s="1538"/>
      <c r="F144" s="1538"/>
      <c r="G144" s="1538"/>
      <c r="H144" s="1538"/>
      <c r="I144" s="1538"/>
      <c r="J144" s="1538"/>
      <c r="K144" s="1538"/>
    </row>
    <row r="145" spans="1:11" ht="15.6" customHeight="1">
      <c r="A145" s="2448" t="s">
        <v>4666</v>
      </c>
      <c r="B145" s="2448"/>
      <c r="C145" s="1538"/>
      <c r="D145" s="1538"/>
      <c r="E145" s="1538"/>
      <c r="F145" s="2448" t="s">
        <v>4666</v>
      </c>
      <c r="G145" s="2448"/>
      <c r="H145" s="1538"/>
      <c r="I145" s="1538"/>
      <c r="J145" s="1538"/>
      <c r="K145" s="1970" t="s">
        <v>1134</v>
      </c>
    </row>
    <row r="146" spans="1:11" ht="15.6" customHeight="1">
      <c r="A146" s="1553" t="s">
        <v>1135</v>
      </c>
      <c r="B146" s="1553"/>
      <c r="C146" s="1553"/>
      <c r="D146" s="1553"/>
      <c r="E146" s="1553"/>
      <c r="F146" s="1553" t="s">
        <v>1136</v>
      </c>
      <c r="G146" s="1553"/>
      <c r="H146" s="1553"/>
      <c r="I146" s="1553"/>
      <c r="J146" s="1553"/>
      <c r="K146" s="1553"/>
    </row>
    <row r="147" spans="1:11">
      <c r="A147" s="1538"/>
      <c r="B147" s="1538"/>
      <c r="C147" s="1538"/>
      <c r="D147" s="1538"/>
      <c r="E147" s="1538"/>
      <c r="F147" s="1538"/>
      <c r="G147" s="1538"/>
      <c r="H147" s="1538"/>
      <c r="I147" s="1538"/>
      <c r="J147" s="1538"/>
      <c r="K147" s="1538"/>
    </row>
    <row r="148" spans="1:11">
      <c r="A148" s="1538"/>
      <c r="B148" s="1538"/>
      <c r="C148" s="1538"/>
      <c r="D148" s="1538"/>
      <c r="E148" s="1538"/>
      <c r="F148" s="1538"/>
      <c r="G148" s="1538"/>
      <c r="H148" s="1538"/>
      <c r="I148" s="1538"/>
      <c r="J148" s="1538"/>
      <c r="K148" s="1538"/>
    </row>
    <row r="149" spans="1:11">
      <c r="A149" s="1538"/>
      <c r="B149" s="1538"/>
      <c r="C149" s="1538"/>
      <c r="D149" s="1538"/>
      <c r="E149" s="1538"/>
      <c r="F149" s="1538"/>
      <c r="G149" s="1538"/>
      <c r="H149" s="1538"/>
      <c r="I149" s="1538"/>
      <c r="J149" s="1538"/>
      <c r="K149" s="1538"/>
    </row>
    <row r="150" spans="1:11">
      <c r="A150" s="1538"/>
      <c r="B150" s="1538"/>
      <c r="C150" s="1538"/>
      <c r="D150" s="1538"/>
      <c r="E150" s="1538"/>
      <c r="F150" s="1538"/>
      <c r="G150" s="1538"/>
      <c r="H150" s="1538"/>
      <c r="I150" s="1538"/>
      <c r="J150" s="1538"/>
      <c r="K150" s="1538"/>
    </row>
    <row r="151" spans="1:11">
      <c r="A151" s="1538"/>
      <c r="B151" s="1538"/>
      <c r="C151" s="1538"/>
      <c r="D151" s="1538"/>
      <c r="E151" s="1538"/>
      <c r="F151" s="1538"/>
      <c r="G151" s="1538"/>
      <c r="H151" s="1538"/>
      <c r="I151" s="1538"/>
      <c r="J151" s="1538"/>
      <c r="K151" s="1538"/>
    </row>
    <row r="152" spans="1:11">
      <c r="A152" s="1538"/>
      <c r="B152" s="1538"/>
      <c r="C152" s="1538"/>
      <c r="D152" s="1538"/>
      <c r="E152" s="1538"/>
      <c r="F152" s="1538"/>
      <c r="G152" s="1538"/>
      <c r="H152" s="1538"/>
      <c r="I152" s="1538"/>
      <c r="J152" s="1538"/>
      <c r="K152" s="1538"/>
    </row>
    <row r="153" spans="1:11">
      <c r="A153" s="1538"/>
      <c r="B153" s="1560"/>
      <c r="C153" s="1538"/>
      <c r="D153" s="1538"/>
      <c r="E153" s="1538"/>
      <c r="F153" s="1538"/>
      <c r="G153" s="1538"/>
      <c r="H153" s="1538"/>
      <c r="I153" s="1538"/>
      <c r="J153" s="1538"/>
      <c r="K153" s="1538"/>
    </row>
    <row r="154" spans="1:11">
      <c r="A154" s="1538"/>
      <c r="B154" s="1560"/>
      <c r="C154" s="1538"/>
      <c r="D154" s="1538"/>
      <c r="E154" s="1538"/>
      <c r="F154" s="1538"/>
      <c r="G154" s="1538"/>
      <c r="H154" s="1538"/>
      <c r="I154" s="1538"/>
      <c r="J154" s="1538"/>
      <c r="K154" s="1538"/>
    </row>
    <row r="155" spans="1:11">
      <c r="A155" s="1538"/>
      <c r="B155" s="1560"/>
      <c r="C155" s="1538"/>
      <c r="D155" s="1538"/>
      <c r="E155" s="1538"/>
      <c r="F155" s="1538"/>
      <c r="G155" s="1538"/>
      <c r="H155" s="1538"/>
      <c r="I155" s="1538"/>
      <c r="J155" s="1538"/>
      <c r="K155" s="1538"/>
    </row>
    <row r="156" spans="1:11">
      <c r="A156" s="1538"/>
      <c r="B156" s="1560"/>
      <c r="C156" s="1538"/>
      <c r="D156" s="1538"/>
      <c r="E156" s="1538"/>
      <c r="F156" s="1538"/>
      <c r="G156" s="1538"/>
      <c r="H156" s="1538"/>
      <c r="I156" s="1538"/>
      <c r="J156" s="1538"/>
      <c r="K156" s="1538"/>
    </row>
    <row r="157" spans="1:11">
      <c r="A157" s="1538"/>
      <c r="B157" s="1560"/>
      <c r="C157" s="1538"/>
      <c r="D157" s="1538"/>
      <c r="E157" s="1538"/>
      <c r="F157" s="1538"/>
      <c r="G157" s="1538"/>
      <c r="H157" s="1538"/>
      <c r="I157" s="1538"/>
      <c r="J157" s="1538"/>
      <c r="K157" s="1538"/>
    </row>
    <row r="158" spans="1:11">
      <c r="A158" s="1538"/>
      <c r="B158" s="1560"/>
      <c r="C158" s="1538"/>
      <c r="D158" s="1538"/>
      <c r="E158" s="1538"/>
      <c r="F158" s="1538"/>
      <c r="G158" s="1538"/>
      <c r="H158" s="1538"/>
      <c r="I158" s="1538"/>
      <c r="J158" s="1538"/>
      <c r="K158" s="1538"/>
    </row>
    <row r="159" spans="1:11">
      <c r="A159" s="1538"/>
      <c r="B159" s="1560"/>
      <c r="C159" s="1538"/>
      <c r="D159" s="1538"/>
      <c r="E159" s="1538"/>
      <c r="F159" s="1538"/>
      <c r="G159" s="1538"/>
      <c r="H159" s="1538"/>
      <c r="I159" s="1538"/>
      <c r="J159" s="1538"/>
      <c r="K159" s="1538"/>
    </row>
    <row r="160" spans="1:11">
      <c r="A160" s="1538"/>
      <c r="B160" s="1560"/>
      <c r="C160" s="1538"/>
      <c r="D160" s="1538"/>
      <c r="E160" s="1538"/>
      <c r="F160" s="1538"/>
      <c r="G160" s="1538"/>
      <c r="H160" s="1538"/>
      <c r="I160" s="1538"/>
      <c r="J160" s="1538"/>
      <c r="K160" s="1538"/>
    </row>
    <row r="161" spans="1:2">
      <c r="A161" s="1538"/>
      <c r="B161" s="1560"/>
    </row>
    <row r="162" spans="1:2">
      <c r="A162" s="1538"/>
      <c r="B162" s="1560"/>
    </row>
    <row r="163" spans="1:2">
      <c r="A163" s="1538"/>
      <c r="B163" s="1560"/>
    </row>
    <row r="164" spans="1:2">
      <c r="A164" s="1538"/>
      <c r="B164" s="1560"/>
    </row>
    <row r="165" spans="1:2">
      <c r="A165" s="1538"/>
      <c r="B165" s="1560"/>
    </row>
    <row r="166" spans="1:2">
      <c r="A166" s="1538"/>
      <c r="B166" s="1560"/>
    </row>
    <row r="167" spans="1:2">
      <c r="A167" s="1538"/>
      <c r="B167" s="1560"/>
    </row>
    <row r="168" spans="1:2">
      <c r="A168" s="1538"/>
      <c r="B168" s="1538"/>
    </row>
    <row r="169" spans="1:2">
      <c r="A169" s="1538"/>
      <c r="B169" s="1538"/>
    </row>
  </sheetData>
  <customSheetViews>
    <customSheetView guid="{8BA73436-2F9B-4210-BD10-5C9B0EE18A6F}" colorId="22" topLeftCell="A110">
      <selection activeCell="A83" sqref="A83:XFD83"/>
      <rowBreaks count="1" manualBreakCount="1">
        <brk id="71" max="16383" man="1"/>
      </rowBreaks>
      <colBreaks count="1" manualBreakCount="1">
        <brk id="5" max="1048575" man="1"/>
      </colBreaks>
      <pageMargins left="0.5" right="0.5" top="0.5" bottom="0.5" header="0.5" footer="0.5"/>
      <printOptions horizontalCentered="1" verticalCentered="1"/>
      <pageSetup scale="61" fitToWidth="2" fitToHeight="2" pageOrder="overThenDown" orientation="portrait" horizontalDpi="300" verticalDpi="300" r:id="rId1"/>
      <headerFooter alignWithMargins="0"/>
    </customSheetView>
    <customSheetView guid="{7923C648-7509-4E75-B568-BE9D1A032E56}" colorId="22" topLeftCell="I113">
      <selection activeCell="I144" sqref="I144"/>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2"/>
      <headerFooter alignWithMargins="0"/>
    </customSheetView>
    <customSheetView guid="{393B765C-BB60-4CEF-9B1B-1517D80E77BC}" colorId="22" topLeftCell="I113">
      <selection activeCell="I144" sqref="I144"/>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3"/>
      <headerFooter alignWithMargins="0"/>
    </customSheetView>
    <customSheetView guid="{63051384-6030-4837-BDE8-8D47319E9310}" scale="40" colorId="22" showPageBreaks="1" view="pageBreakPreview">
      <selection activeCell="C98" sqref="C98"/>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4"/>
      <headerFooter alignWithMargins="0"/>
    </customSheetView>
    <customSheetView guid="{4E7170B9-0E13-4551-BA0F-F43020F5D14F}" colorId="22" showPageBreaks="1" topLeftCell="D73">
      <selection activeCell="H113" sqref="H113"/>
      <rowBreaks count="1" manualBreakCount="1">
        <brk id="71" max="16383" man="1"/>
      </rowBreaks>
      <colBreaks count="1" manualBreakCount="1">
        <brk id="5" max="1048575" man="1"/>
      </colBreaks>
      <pageMargins left="0.5" right="0.5" top="0.5" bottom="0.5" header="0.5" footer="0.5"/>
      <printOptions horizontalCentered="1" verticalCentered="1"/>
      <pageSetup scale="61" fitToWidth="2" fitToHeight="2" pageOrder="overThenDown" orientation="portrait" horizontalDpi="300" verticalDpi="300" r:id="rId5"/>
      <headerFooter alignWithMargins="0"/>
    </customSheetView>
    <customSheetView guid="{438078D9-73AC-4065-AD12-33C545097290}" scale="40" colorId="22" showPageBreaks="1" view="pageBreakPreview">
      <selection activeCell="C98" sqref="C98"/>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6"/>
      <headerFooter alignWithMargins="0"/>
    </customSheetView>
    <customSheetView guid="{5CF51FF9-A1DC-465C-8702-577480B671DB}" scale="40" colorId="22" showPageBreaks="1" view="pageBreakPreview">
      <selection activeCell="C98" sqref="C98"/>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7"/>
      <headerFooter alignWithMargins="0"/>
    </customSheetView>
    <customSheetView guid="{B94A4E40-0E04-4C7F-92F0-F173BDD19C5E}" colorId="22" topLeftCell="A113">
      <selection activeCell="I144" sqref="I144"/>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8"/>
      <headerFooter alignWithMargins="0"/>
    </customSheetView>
    <customSheetView guid="{8C259C24-A4E4-4974-8C90-A0F5B4CE3394}" colorId="22" topLeftCell="A110">
      <selection activeCell="A83" sqref="A83:XFD83"/>
      <rowBreaks count="1" manualBreakCount="1">
        <brk id="71" max="16383" man="1"/>
      </rowBreaks>
      <colBreaks count="1" manualBreakCount="1">
        <brk id="5" max="1048575" man="1"/>
      </colBreaks>
      <pageMargins left="0.5" right="0.5" top="0.5" bottom="0.5" header="0.5" footer="0.5"/>
      <printOptions horizontalCentered="1" verticalCentered="1"/>
      <pageSetup scale="61" fitToWidth="2" fitToHeight="2" pageOrder="overThenDown" orientation="portrait" horizontalDpi="300" verticalDpi="300" r:id="rId9"/>
      <headerFooter alignWithMargins="0"/>
    </customSheetView>
    <customSheetView guid="{FA103E5D-8B2E-472D-A37D-606A91A24206}" colorId="22" topLeftCell="A110">
      <selection activeCell="A83" sqref="A83:XFD83"/>
      <rowBreaks count="1" manualBreakCount="1">
        <brk id="71" max="16383" man="1"/>
      </rowBreaks>
      <colBreaks count="1" manualBreakCount="1">
        <brk id="5" max="1048575" man="1"/>
      </colBreaks>
      <pageMargins left="0.5" right="0.5" top="0.5" bottom="0.5" header="0.5" footer="0.5"/>
      <printOptions horizontalCentered="1" verticalCentered="1"/>
      <pageSetup scale="61" fitToWidth="2" fitToHeight="2" pageOrder="overThenDown" orientation="portrait" horizontalDpi="300" verticalDpi="300" r:id="rId10"/>
      <headerFooter alignWithMargins="0"/>
    </customSheetView>
    <customSheetView guid="{FD677025-12D2-4A8C-898E-C8C7B61A1761}" colorId="22" topLeftCell="A113">
      <selection activeCell="I144" sqref="I144"/>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11"/>
      <headerFooter alignWithMargins="0"/>
    </customSheetView>
    <customSheetView guid="{8A94D2EC-B2C5-4234-9443-0DC03802E12D}" colorId="22" topLeftCell="A113">
      <selection activeCell="I144" sqref="I144"/>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12"/>
      <headerFooter alignWithMargins="0"/>
    </customSheetView>
    <customSheetView guid="{C7AF6775-1D27-4B5E-A593-2A35D0B4D89B}" colorId="22" topLeftCell="A110">
      <selection activeCell="A83" sqref="A83:XFD83"/>
      <rowBreaks count="1" manualBreakCount="1">
        <brk id="71" max="16383" man="1"/>
      </rowBreaks>
      <colBreaks count="1" manualBreakCount="1">
        <brk id="5" max="1048575" man="1"/>
      </colBreaks>
      <pageMargins left="0.5" right="0.5" top="0.5" bottom="0.5" header="0.5" footer="0.5"/>
      <printOptions horizontalCentered="1" verticalCentered="1"/>
      <pageSetup scale="61" fitToWidth="2" fitToHeight="2" pageOrder="overThenDown" orientation="portrait" horizontalDpi="300" verticalDpi="300" r:id="rId13"/>
      <headerFooter alignWithMargins="0"/>
    </customSheetView>
    <customSheetView guid="{96E61F17-B7D0-43DF-A042-AB82DEADF71D}" colorId="22" showPageBreaks="1" topLeftCell="A113">
      <selection activeCell="I144" sqref="I144"/>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14"/>
      <headerFooter alignWithMargins="0"/>
    </customSheetView>
    <customSheetView guid="{0F6F7749-E5E2-402C-A332-F358E9F52431}" colorId="22" topLeftCell="A110">
      <selection activeCell="A83" sqref="A83:XFD83"/>
      <rowBreaks count="1" manualBreakCount="1">
        <brk id="71" max="16383" man="1"/>
      </rowBreaks>
      <colBreaks count="1" manualBreakCount="1">
        <brk id="5" max="1048575" man="1"/>
      </colBreaks>
      <pageMargins left="0.5" right="0.5" top="0.5" bottom="0.5" header="0.5" footer="0.5"/>
      <printOptions horizontalCentered="1" verticalCentered="1"/>
      <pageSetup scale="61" fitToWidth="2" fitToHeight="2" pageOrder="overThenDown" orientation="portrait" horizontalDpi="300" verticalDpi="300" r:id="rId15"/>
      <headerFooter alignWithMargins="0"/>
    </customSheetView>
    <customSheetView guid="{665C0630-746D-4A38-99D5-558A3A80C435}" scale="40" colorId="22" showPageBreaks="1" view="pageBreakPreview">
      <selection activeCell="C98" sqref="C98"/>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16"/>
      <headerFooter alignWithMargins="0"/>
    </customSheetView>
    <customSheetView guid="{7BB49942-3332-4916-8C9A-7E0718D9BD15}" scale="40" colorId="22" showPageBreaks="1" view="pageBreakPreview">
      <selection activeCell="C98" sqref="C98"/>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17"/>
      <headerFooter alignWithMargins="0"/>
    </customSheetView>
    <customSheetView guid="{84131046-9492-4BD4-95BF-1101D54B6750}" colorId="22" topLeftCell="A110">
      <selection activeCell="A83" sqref="A83:XFD83"/>
      <rowBreaks count="1" manualBreakCount="1">
        <brk id="71" max="16383" man="1"/>
      </rowBreaks>
      <colBreaks count="1" manualBreakCount="1">
        <brk id="5" max="1048575" man="1"/>
      </colBreaks>
      <pageMargins left="0.5" right="0.5" top="0.5" bottom="0.5" header="0.5" footer="0.5"/>
      <printOptions horizontalCentered="1" verticalCentered="1"/>
      <pageSetup scale="61" fitToWidth="2" fitToHeight="2" pageOrder="overThenDown" orientation="portrait" horizontalDpi="300" verticalDpi="300" r:id="rId18"/>
      <headerFooter alignWithMargins="0"/>
    </customSheetView>
    <customSheetView guid="{CDDD69AD-D96A-45A7-95A3-6DE883419332}" scale="40" colorId="22" showPageBreaks="1" view="pageBreakPreview">
      <selection activeCell="C98" sqref="C98"/>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19"/>
      <headerFooter alignWithMargins="0"/>
    </customSheetView>
    <customSheetView guid="{4AA2BC72-2A29-463C-9964-91A7BC9A705D}" scale="40" colorId="22" showPageBreaks="1" view="pageBreakPreview">
      <selection activeCell="C98" sqref="C98"/>
      <rowBreaks count="1" manualBreakCount="1">
        <brk id="71" max="16383" man="1"/>
      </rowBreaks>
      <colBreaks count="1" manualBreakCount="1">
        <brk id="5" max="1048575" man="1"/>
      </colBreaks>
      <pageMargins left="0.5" right="0.5" top="0.5" bottom="0.5" header="0.5" footer="0.5"/>
      <printOptions horizontalCentered="1" verticalCentered="1"/>
      <pageSetup scale="60" fitToWidth="2" fitToHeight="2" pageOrder="overThenDown" orientation="portrait" horizontalDpi="300" verticalDpi="300" r:id="rId20"/>
      <headerFooter alignWithMargins="0"/>
    </customSheetView>
  </customSheetViews>
  <printOptions horizontalCentered="1" verticalCentered="1"/>
  <pageMargins left="0.5" right="0.5" top="0.5" bottom="0.5" header="0.5" footer="0.5"/>
  <pageSetup scale="60" fitToWidth="2" fitToHeight="2" pageOrder="overThenDown" orientation="portrait" horizontalDpi="300" verticalDpi="300" r:id="rId21"/>
  <headerFooter alignWithMargins="0"/>
  <rowBreaks count="1" manualBreakCount="1">
    <brk id="71" max="16383" man="1"/>
  </rowBreaks>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7"/>
  <sheetViews>
    <sheetView defaultGridColor="0" colorId="22" zoomScaleNormal="100" zoomScaleSheetLayoutView="80" workbookViewId="0">
      <selection activeCell="C3" sqref="C3"/>
    </sheetView>
  </sheetViews>
  <sheetFormatPr defaultColWidth="9.6640625" defaultRowHeight="15"/>
  <cols>
    <col min="1" max="1" width="4.6640625" style="9" customWidth="1"/>
    <col min="2" max="3" width="25.6640625" style="9" customWidth="1"/>
    <col min="4" max="4" width="10.6640625" style="9" customWidth="1"/>
    <col min="5" max="5" width="9.6640625" style="9"/>
    <col min="6" max="6" width="18.6640625" style="9" customWidth="1"/>
    <col min="7" max="16384" width="9.6640625" style="9"/>
  </cols>
  <sheetData>
    <row r="1" spans="1:6">
      <c r="A1" s="29" t="s">
        <v>1800</v>
      </c>
      <c r="B1" s="203"/>
      <c r="C1" s="204" t="s">
        <v>3290</v>
      </c>
      <c r="D1" s="205" t="s">
        <v>1802</v>
      </c>
      <c r="E1" s="203"/>
      <c r="F1" s="235" t="s">
        <v>1803</v>
      </c>
    </row>
    <row r="2" spans="1:6">
      <c r="A2" s="72" t="str">
        <f>'Data Sheet'!$C$25</f>
        <v>CENTRAL HUDSON GAS &amp; ELECTRIC CORPORATION</v>
      </c>
      <c r="B2" s="81"/>
      <c r="C2" s="78" t="s">
        <v>5046</v>
      </c>
      <c r="D2" s="93" t="s">
        <v>3308</v>
      </c>
      <c r="E2" s="81"/>
      <c r="F2" s="83"/>
    </row>
    <row r="3" spans="1:6" ht="14.45" customHeight="1">
      <c r="A3" s="74"/>
      <c r="B3" s="113"/>
      <c r="C3" s="86" t="s">
        <v>1138</v>
      </c>
      <c r="D3" s="664" t="str">
        <f>'Data Sheet'!$C$40</f>
        <v>4/18/2018</v>
      </c>
      <c r="E3" s="291"/>
      <c r="F3" s="106" t="str">
        <f>'Data Sheet'!$C$38</f>
        <v>12/31/2017</v>
      </c>
    </row>
    <row r="4" spans="1:6" ht="15" customHeight="1">
      <c r="A4" s="206" t="s">
        <v>1139</v>
      </c>
      <c r="B4" s="207"/>
      <c r="C4" s="207"/>
      <c r="D4" s="207"/>
      <c r="E4" s="207"/>
      <c r="F4" s="208"/>
    </row>
    <row r="5" spans="1:6">
      <c r="A5" s="87"/>
      <c r="B5" s="88" t="s">
        <v>1140</v>
      </c>
      <c r="C5" s="88"/>
      <c r="D5" s="88"/>
      <c r="E5" s="88"/>
      <c r="F5" s="85"/>
    </row>
    <row r="6" spans="1:6">
      <c r="A6" s="72"/>
      <c r="B6" s="17"/>
      <c r="C6" s="17"/>
      <c r="D6" s="17"/>
      <c r="E6" s="17"/>
      <c r="F6" s="73"/>
    </row>
    <row r="7" spans="1:6">
      <c r="A7" s="74"/>
      <c r="B7" s="77" t="s">
        <v>1141</v>
      </c>
      <c r="C7" s="77"/>
      <c r="D7" s="77"/>
      <c r="E7" s="77"/>
      <c r="F7" s="76"/>
    </row>
    <row r="8" spans="1:6">
      <c r="A8" s="87"/>
      <c r="B8" s="620" t="s">
        <v>1142</v>
      </c>
      <c r="C8" s="84"/>
      <c r="D8" s="84"/>
      <c r="E8" s="84"/>
      <c r="F8" s="91"/>
    </row>
    <row r="9" spans="1:6">
      <c r="A9" s="72"/>
      <c r="B9" s="78" t="s">
        <v>1143</v>
      </c>
      <c r="C9" s="78"/>
      <c r="D9" s="78"/>
      <c r="E9" s="621" t="s">
        <v>1144</v>
      </c>
      <c r="F9" s="83"/>
    </row>
    <row r="10" spans="1:6">
      <c r="A10" s="72"/>
      <c r="B10" s="78" t="s">
        <v>1145</v>
      </c>
      <c r="C10" s="621" t="s">
        <v>1146</v>
      </c>
      <c r="D10" s="78" t="s">
        <v>1147</v>
      </c>
      <c r="E10" s="621" t="s">
        <v>1148</v>
      </c>
      <c r="F10" s="213" t="s">
        <v>1149</v>
      </c>
    </row>
    <row r="11" spans="1:6">
      <c r="A11" s="72" t="s">
        <v>1729</v>
      </c>
      <c r="B11" s="78" t="s">
        <v>1150</v>
      </c>
      <c r="C11" s="621" t="s">
        <v>1151</v>
      </c>
      <c r="D11" s="78" t="s">
        <v>1152</v>
      </c>
      <c r="E11" s="621" t="s">
        <v>1153</v>
      </c>
      <c r="F11" s="213" t="s">
        <v>2517</v>
      </c>
    </row>
    <row r="12" spans="1:6">
      <c r="A12" s="74" t="s">
        <v>1732</v>
      </c>
      <c r="B12" s="633" t="s">
        <v>3020</v>
      </c>
      <c r="C12" s="633" t="s">
        <v>3021</v>
      </c>
      <c r="D12" s="633" t="s">
        <v>3022</v>
      </c>
      <c r="E12" s="633" t="s">
        <v>3023</v>
      </c>
      <c r="F12" s="106"/>
    </row>
    <row r="13" spans="1:6">
      <c r="A13" s="312" t="s">
        <v>1737</v>
      </c>
      <c r="B13" s="84"/>
      <c r="C13" s="17"/>
      <c r="D13" s="84"/>
      <c r="E13" s="17"/>
      <c r="F13" s="282"/>
    </row>
    <row r="14" spans="1:6">
      <c r="A14" s="253" t="s">
        <v>1738</v>
      </c>
      <c r="B14" s="78"/>
      <c r="C14" s="17"/>
      <c r="D14" s="78"/>
      <c r="E14" s="17"/>
      <c r="F14" s="259"/>
    </row>
    <row r="15" spans="1:6">
      <c r="A15" s="253" t="s">
        <v>1739</v>
      </c>
      <c r="B15" s="78"/>
      <c r="C15" s="17"/>
      <c r="D15" s="78"/>
      <c r="E15" s="17"/>
      <c r="F15" s="259"/>
    </row>
    <row r="16" spans="1:6">
      <c r="A16" s="253" t="s">
        <v>1740</v>
      </c>
      <c r="B16" s="78"/>
      <c r="C16" s="17"/>
      <c r="D16" s="78"/>
      <c r="E16" s="17"/>
      <c r="F16" s="259"/>
    </row>
    <row r="17" spans="1:6">
      <c r="A17" s="253" t="s">
        <v>1741</v>
      </c>
      <c r="B17" s="78"/>
      <c r="C17" s="17"/>
      <c r="D17" s="78"/>
      <c r="E17" s="17"/>
      <c r="F17" s="259"/>
    </row>
    <row r="18" spans="1:6">
      <c r="A18" s="253" t="s">
        <v>1742</v>
      </c>
      <c r="B18" s="78"/>
      <c r="C18" s="17"/>
      <c r="D18" s="78"/>
      <c r="E18" s="17"/>
      <c r="F18" s="259"/>
    </row>
    <row r="19" spans="1:6">
      <c r="A19" s="253" t="s">
        <v>1743</v>
      </c>
      <c r="B19" s="78"/>
      <c r="C19" s="17"/>
      <c r="D19" s="78"/>
      <c r="E19" s="17"/>
      <c r="F19" s="259"/>
    </row>
    <row r="20" spans="1:6">
      <c r="A20" s="253" t="s">
        <v>1744</v>
      </c>
      <c r="B20" s="78"/>
      <c r="C20" s="17"/>
      <c r="D20" s="78"/>
      <c r="E20" s="17"/>
      <c r="F20" s="259"/>
    </row>
    <row r="21" spans="1:6">
      <c r="A21" s="253" t="s">
        <v>1745</v>
      </c>
      <c r="B21" s="78"/>
      <c r="C21" s="17"/>
      <c r="D21" s="78"/>
      <c r="E21" s="17"/>
      <c r="F21" s="259"/>
    </row>
    <row r="22" spans="1:6">
      <c r="A22" s="253" t="s">
        <v>1746</v>
      </c>
      <c r="B22" s="78"/>
      <c r="C22" s="17"/>
      <c r="D22" s="78"/>
      <c r="E22" s="17"/>
      <c r="F22" s="259"/>
    </row>
    <row r="23" spans="1:6">
      <c r="A23" s="253" t="s">
        <v>1747</v>
      </c>
      <c r="B23" s="78"/>
      <c r="C23" s="17"/>
      <c r="D23" s="78"/>
      <c r="E23" s="17"/>
      <c r="F23" s="259"/>
    </row>
    <row r="24" spans="1:6">
      <c r="A24" s="253" t="s">
        <v>1748</v>
      </c>
      <c r="B24" s="78"/>
      <c r="C24" s="17"/>
      <c r="D24" s="78"/>
      <c r="E24" s="17"/>
      <c r="F24" s="259"/>
    </row>
    <row r="25" spans="1:6">
      <c r="A25" s="253" t="s">
        <v>1749</v>
      </c>
      <c r="B25" s="78"/>
      <c r="C25" s="17"/>
      <c r="D25" s="78"/>
      <c r="E25" s="17"/>
      <c r="F25" s="259"/>
    </row>
    <row r="26" spans="1:6">
      <c r="A26" s="253" t="s">
        <v>1750</v>
      </c>
      <c r="B26" s="78"/>
      <c r="C26" s="17"/>
      <c r="D26" s="78"/>
      <c r="E26" s="17"/>
      <c r="F26" s="259"/>
    </row>
    <row r="27" spans="1:6">
      <c r="A27" s="253" t="s">
        <v>1751</v>
      </c>
      <c r="B27" s="78"/>
      <c r="C27" s="17"/>
      <c r="D27" s="78"/>
      <c r="E27" s="17"/>
      <c r="F27" s="259"/>
    </row>
    <row r="28" spans="1:6">
      <c r="A28" s="253" t="s">
        <v>1752</v>
      </c>
      <c r="B28" s="78"/>
      <c r="C28" s="17"/>
      <c r="D28" s="78"/>
      <c r="E28" s="17"/>
      <c r="F28" s="259"/>
    </row>
    <row r="29" spans="1:6">
      <c r="A29" s="253" t="s">
        <v>1753</v>
      </c>
      <c r="B29" s="78"/>
      <c r="C29" s="17"/>
      <c r="D29" s="78"/>
      <c r="E29" s="17"/>
      <c r="F29" s="259"/>
    </row>
    <row r="30" spans="1:6">
      <c r="A30" s="253" t="s">
        <v>1754</v>
      </c>
      <c r="B30" s="78"/>
      <c r="C30" s="17"/>
      <c r="D30" s="78"/>
      <c r="E30" s="17"/>
      <c r="F30" s="259"/>
    </row>
    <row r="31" spans="1:6">
      <c r="A31" s="253" t="s">
        <v>1755</v>
      </c>
      <c r="B31" s="78"/>
      <c r="C31" s="17"/>
      <c r="D31" s="78"/>
      <c r="E31" s="17"/>
      <c r="F31" s="259"/>
    </row>
    <row r="32" spans="1:6">
      <c r="A32" s="253" t="s">
        <v>1756</v>
      </c>
      <c r="B32" s="78"/>
      <c r="C32" s="17"/>
      <c r="D32" s="78"/>
      <c r="E32" s="17"/>
      <c r="F32" s="259"/>
    </row>
    <row r="33" spans="1:6">
      <c r="A33" s="253" t="s">
        <v>589</v>
      </c>
      <c r="B33" s="78"/>
      <c r="C33" s="17"/>
      <c r="D33" s="78"/>
      <c r="E33" s="17"/>
      <c r="F33" s="259"/>
    </row>
    <row r="34" spans="1:6">
      <c r="A34" s="253" t="s">
        <v>590</v>
      </c>
      <c r="B34" s="78"/>
      <c r="C34" s="17"/>
      <c r="D34" s="78"/>
      <c r="E34" s="17"/>
      <c r="F34" s="259"/>
    </row>
    <row r="35" spans="1:6">
      <c r="A35" s="253" t="s">
        <v>591</v>
      </c>
      <c r="B35" s="78"/>
      <c r="C35" s="17"/>
      <c r="D35" s="78"/>
      <c r="E35" s="17"/>
      <c r="F35" s="259"/>
    </row>
    <row r="36" spans="1:6">
      <c r="A36" s="253" t="s">
        <v>592</v>
      </c>
      <c r="B36" s="78"/>
      <c r="C36" s="17"/>
      <c r="D36" s="78"/>
      <c r="E36" s="17"/>
      <c r="F36" s="259"/>
    </row>
    <row r="37" spans="1:6">
      <c r="A37" s="253" t="s">
        <v>593</v>
      </c>
      <c r="B37" s="78"/>
      <c r="C37" s="17"/>
      <c r="D37" s="78"/>
      <c r="E37" s="17"/>
      <c r="F37" s="259"/>
    </row>
    <row r="38" spans="1:6">
      <c r="A38" s="253" t="s">
        <v>594</v>
      </c>
      <c r="B38" s="78"/>
      <c r="C38" s="17"/>
      <c r="D38" s="78"/>
      <c r="E38" s="17"/>
      <c r="F38" s="259"/>
    </row>
    <row r="39" spans="1:6">
      <c r="A39" s="253" t="s">
        <v>595</v>
      </c>
      <c r="B39" s="78"/>
      <c r="C39" s="17"/>
      <c r="D39" s="78"/>
      <c r="E39" s="17"/>
      <c r="F39" s="259"/>
    </row>
    <row r="40" spans="1:6">
      <c r="A40" s="253" t="s">
        <v>2371</v>
      </c>
      <c r="B40" s="78"/>
      <c r="C40" s="17"/>
      <c r="D40" s="78"/>
      <c r="E40" s="17"/>
      <c r="F40" s="259"/>
    </row>
    <row r="41" spans="1:6">
      <c r="A41" s="253" t="s">
        <v>2372</v>
      </c>
      <c r="B41" s="78"/>
      <c r="C41" s="17"/>
      <c r="D41" s="78"/>
      <c r="E41" s="17"/>
      <c r="F41" s="259"/>
    </row>
    <row r="42" spans="1:6">
      <c r="A42" s="253" t="s">
        <v>2373</v>
      </c>
      <c r="B42" s="78"/>
      <c r="C42" s="17"/>
      <c r="D42" s="78"/>
      <c r="E42" s="17"/>
      <c r="F42" s="259"/>
    </row>
    <row r="43" spans="1:6">
      <c r="A43" s="253" t="s">
        <v>2374</v>
      </c>
      <c r="B43" s="78"/>
      <c r="C43" s="17"/>
      <c r="D43" s="78"/>
      <c r="E43" s="17"/>
      <c r="F43" s="259"/>
    </row>
    <row r="44" spans="1:6">
      <c r="A44" s="253" t="s">
        <v>2375</v>
      </c>
      <c r="B44" s="78"/>
      <c r="C44" s="17"/>
      <c r="D44" s="78"/>
      <c r="E44" s="17"/>
      <c r="F44" s="259"/>
    </row>
    <row r="45" spans="1:6">
      <c r="A45" s="253" t="s">
        <v>2376</v>
      </c>
      <c r="B45" s="78"/>
      <c r="C45" s="17"/>
      <c r="D45" s="78"/>
      <c r="E45" s="17"/>
      <c r="F45" s="259"/>
    </row>
    <row r="46" spans="1:6">
      <c r="A46" s="253" t="s">
        <v>2377</v>
      </c>
      <c r="B46" s="78"/>
      <c r="C46" s="17"/>
      <c r="D46" s="78"/>
      <c r="E46" s="17"/>
      <c r="F46" s="259"/>
    </row>
    <row r="47" spans="1:6">
      <c r="A47" s="253" t="s">
        <v>2378</v>
      </c>
      <c r="B47" s="78"/>
      <c r="C47" s="17"/>
      <c r="D47" s="78"/>
      <c r="E47" s="17"/>
      <c r="F47" s="259"/>
    </row>
    <row r="48" spans="1:6">
      <c r="A48" s="253" t="s">
        <v>2379</v>
      </c>
      <c r="B48" s="78"/>
      <c r="C48" s="17"/>
      <c r="D48" s="78"/>
      <c r="E48" s="17"/>
      <c r="F48" s="259"/>
    </row>
    <row r="49" spans="1:6">
      <c r="A49" s="253" t="s">
        <v>2380</v>
      </c>
      <c r="B49" s="78"/>
      <c r="C49" s="17"/>
      <c r="D49" s="78"/>
      <c r="E49" s="17"/>
      <c r="F49" s="259"/>
    </row>
    <row r="50" spans="1:6">
      <c r="A50" s="253" t="s">
        <v>2381</v>
      </c>
      <c r="B50" s="78"/>
      <c r="C50" s="17"/>
      <c r="D50" s="78"/>
      <c r="E50" s="17"/>
      <c r="F50" s="259"/>
    </row>
    <row r="51" spans="1:6">
      <c r="A51" s="253" t="s">
        <v>2382</v>
      </c>
      <c r="B51" s="78"/>
      <c r="C51" s="17"/>
      <c r="D51" s="78"/>
      <c r="E51" s="17"/>
      <c r="F51" s="259"/>
    </row>
    <row r="52" spans="1:6">
      <c r="A52" s="253" t="s">
        <v>2383</v>
      </c>
      <c r="B52" s="78"/>
      <c r="C52" s="17"/>
      <c r="D52" s="78"/>
      <c r="E52" s="17"/>
      <c r="F52" s="259"/>
    </row>
    <row r="53" spans="1:6">
      <c r="A53" s="253" t="s">
        <v>2384</v>
      </c>
      <c r="B53" s="78"/>
      <c r="C53" s="17"/>
      <c r="D53" s="78"/>
      <c r="E53" s="17"/>
      <c r="F53" s="259"/>
    </row>
    <row r="54" spans="1:6">
      <c r="A54" s="253" t="s">
        <v>2385</v>
      </c>
      <c r="B54" s="81"/>
      <c r="C54" s="17"/>
      <c r="D54" s="78"/>
      <c r="E54" s="17"/>
      <c r="F54" s="259"/>
    </row>
    <row r="55" spans="1:6">
      <c r="A55" s="253" t="s">
        <v>2386</v>
      </c>
      <c r="B55" s="78"/>
      <c r="C55" s="17"/>
      <c r="D55" s="78"/>
      <c r="E55" s="17"/>
      <c r="F55" s="259"/>
    </row>
    <row r="56" spans="1:6">
      <c r="A56" s="253" t="s">
        <v>2387</v>
      </c>
      <c r="B56" s="78"/>
      <c r="C56" s="17"/>
      <c r="D56" s="78"/>
      <c r="E56" s="17"/>
      <c r="F56" s="259"/>
    </row>
    <row r="57" spans="1:6">
      <c r="A57" s="253" t="s">
        <v>2388</v>
      </c>
      <c r="B57" s="78"/>
      <c r="C57" s="17"/>
      <c r="D57" s="78"/>
      <c r="E57" s="17"/>
      <c r="F57" s="259"/>
    </row>
    <row r="58" spans="1:6">
      <c r="A58" s="254" t="s">
        <v>2389</v>
      </c>
      <c r="B58" s="86"/>
      <c r="C58" s="17"/>
      <c r="D58" s="78"/>
      <c r="E58" s="17"/>
      <c r="F58" s="260"/>
    </row>
    <row r="59" spans="1:6" ht="15.75" thickBot="1">
      <c r="A59" s="261" t="s">
        <v>2390</v>
      </c>
      <c r="B59" s="414" t="s">
        <v>171</v>
      </c>
      <c r="C59" s="310"/>
      <c r="D59" s="310"/>
      <c r="E59" s="310"/>
      <c r="F59" s="265">
        <f>SUM(F13:F58)</f>
        <v>0</v>
      </c>
    </row>
    <row r="61" spans="1:6">
      <c r="A61" s="9" t="s">
        <v>1154</v>
      </c>
    </row>
    <row r="62" spans="1:6">
      <c r="A62" s="69" t="s">
        <v>1155</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customSheetViews>
    <customSheetView guid="{8BA73436-2F9B-4210-BD10-5C9B0EE18A6F}" colorId="22" fitToPage="1" topLeftCell="A34">
      <selection activeCell="C3" sqref="C3"/>
      <pageMargins left="0.5" right="0.5" top="0.5" bottom="0.5" header="0.5" footer="0.5"/>
      <printOptions horizontalCentered="1" verticalCentered="1"/>
      <pageSetup scale="78" orientation="portrait" horizontalDpi="300" verticalDpi="300" r:id="rId1"/>
      <headerFooter alignWithMargins="0"/>
    </customSheetView>
    <customSheetView guid="{7923C648-7509-4E75-B568-BE9D1A032E56}" colorId="22" fitToPage="1">
      <selection activeCell="C3" sqref="C3"/>
      <pageMargins left="0.5" right="0.5" top="0.5" bottom="0.5" header="0.5" footer="0.5"/>
      <printOptions horizontalCentered="1" verticalCentered="1"/>
      <pageSetup scale="76" orientation="portrait" horizontalDpi="300" verticalDpi="300" r:id="rId2"/>
      <headerFooter alignWithMargins="0"/>
    </customSheetView>
    <customSheetView guid="{393B765C-BB60-4CEF-9B1B-1517D80E77BC}" colorId="22" fitToPage="1">
      <selection activeCell="C3" sqref="C3"/>
      <pageMargins left="0.5" right="0.5" top="0.5" bottom="0.5" header="0.5" footer="0.5"/>
      <printOptions horizontalCentered="1" verticalCentered="1"/>
      <pageSetup scale="76" orientation="portrait" horizontalDpi="300" verticalDpi="300" r:id="rId3"/>
      <headerFooter alignWithMargins="0"/>
    </customSheetView>
    <customSheetView guid="{63051384-6030-4837-BDE8-8D47319E9310}" colorId="22" fitToPage="1">
      <selection activeCell="C3" sqref="C3"/>
      <pageMargins left="0.5" right="0.5" top="0.5" bottom="0.5" header="0.5" footer="0.5"/>
      <printOptions horizontalCentered="1" verticalCentered="1"/>
      <pageSetup scale="76" orientation="portrait" horizontalDpi="300" verticalDpi="300" r:id="rId4"/>
      <headerFooter alignWithMargins="0"/>
    </customSheetView>
    <customSheetView guid="{4E7170B9-0E13-4551-BA0F-F43020F5D14F}" colorId="22" showPageBreaks="1" fitToPage="1">
      <selection activeCell="C3" sqref="C3"/>
      <pageMargins left="0.5" right="0.5" top="0.5" bottom="0.5" header="0.5" footer="0.5"/>
      <printOptions horizontalCentered="1" verticalCentered="1"/>
      <pageSetup scale="76" orientation="portrait" horizontalDpi="300" verticalDpi="300" r:id="rId5"/>
      <headerFooter alignWithMargins="0"/>
    </customSheetView>
    <customSheetView guid="{438078D9-73AC-4065-AD12-33C545097290}" colorId="22" fitToPage="1">
      <pageMargins left="0.5" right="0.5" top="0.5" bottom="0.5" header="0.5" footer="0.5"/>
      <printOptions horizontalCentered="1" verticalCentered="1"/>
      <pageSetup scale="76" orientation="portrait" horizontalDpi="300" verticalDpi="300" r:id="rId6"/>
      <headerFooter alignWithMargins="0"/>
    </customSheetView>
    <customSheetView guid="{5CF51FF9-A1DC-465C-8702-577480B671DB}" colorId="22" fitToPage="1">
      <pageMargins left="0.5" right="0.5" top="0.5" bottom="0.5" header="0.5" footer="0.5"/>
      <printOptions horizontalCentered="1" verticalCentered="1"/>
      <pageSetup scale="76" orientation="portrait" horizontalDpi="300" verticalDpi="300" r:id="rId7"/>
      <headerFooter alignWithMargins="0"/>
    </customSheetView>
    <customSheetView guid="{B94A4E40-0E04-4C7F-92F0-F173BDD19C5E}" colorId="22" fitToPage="1">
      <pageMargins left="0.5" right="0.5" top="0.5" bottom="0.5" header="0.5" footer="0.5"/>
      <printOptions horizontalCentered="1" verticalCentered="1"/>
      <pageSetup scale="10" orientation="portrait" horizontalDpi="300" verticalDpi="300" r:id="rId8"/>
      <headerFooter alignWithMargins="0"/>
    </customSheetView>
    <customSheetView guid="{8C259C24-A4E4-4974-8C90-A0F5B4CE3394}" colorId="22" fitToPage="1" topLeftCell="A34">
      <pageMargins left="0.5" right="0.5" top="0.5" bottom="0.5" header="0.5" footer="0.5"/>
      <printOptions horizontalCentered="1" verticalCentered="1"/>
      <pageSetup scale="78" orientation="portrait" horizontalDpi="300" verticalDpi="300" r:id="rId9"/>
      <headerFooter alignWithMargins="0"/>
    </customSheetView>
    <customSheetView guid="{FA103E5D-8B2E-472D-A37D-606A91A24206}" colorId="22" fitToPage="1" topLeftCell="A34">
      <pageMargins left="0.5" right="0.5" top="0.5" bottom="0.5" header="0.5" footer="0.5"/>
      <printOptions horizontalCentered="1" verticalCentered="1"/>
      <pageSetup scale="78" orientation="portrait" horizontalDpi="300" verticalDpi="300" r:id="rId10"/>
      <headerFooter alignWithMargins="0"/>
    </customSheetView>
    <customSheetView guid="{FD677025-12D2-4A8C-898E-C8C7B61A1761}" colorId="22" fitToPage="1">
      <pageMargins left="0.5" right="0.5" top="0.5" bottom="0.5" header="0.5" footer="0.5"/>
      <printOptions horizontalCentered="1" verticalCentered="1"/>
      <pageSetup scale="10" orientation="portrait" horizontalDpi="300" verticalDpi="300" r:id="rId11"/>
      <headerFooter alignWithMargins="0"/>
    </customSheetView>
    <customSheetView guid="{8A94D2EC-B2C5-4234-9443-0DC03802E12D}" colorId="22" fitToPage="1">
      <pageMargins left="0.5" right="0.5" top="0.5" bottom="0.5" header="0.5" footer="0.5"/>
      <printOptions horizontalCentered="1" verticalCentered="1"/>
      <pageSetup scale="10" orientation="portrait" horizontalDpi="300" verticalDpi="300" r:id="rId12"/>
      <headerFooter alignWithMargins="0"/>
    </customSheetView>
    <customSheetView guid="{C7AF6775-1D27-4B5E-A593-2A35D0B4D89B}" colorId="22" fitToPage="1" topLeftCell="A34">
      <pageMargins left="0.5" right="0.5" top="0.5" bottom="0.5" header="0.5" footer="0.5"/>
      <printOptions horizontalCentered="1" verticalCentered="1"/>
      <pageSetup scale="78" orientation="portrait" horizontalDpi="300" verticalDpi="300" r:id="rId13"/>
      <headerFooter alignWithMargins="0"/>
    </customSheetView>
    <customSheetView guid="{96E61F17-B7D0-43DF-A042-AB82DEADF71D}" colorId="22" showPageBreaks="1" fitToPage="1">
      <pageMargins left="0.5" right="0.5" top="0.5" bottom="0.5" header="0.5" footer="0.5"/>
      <printOptions horizontalCentered="1" verticalCentered="1"/>
      <pageSetup scale="10" orientation="portrait" horizontalDpi="300" verticalDpi="300" r:id="rId14"/>
      <headerFooter alignWithMargins="0"/>
    </customSheetView>
    <customSheetView guid="{0F6F7749-E5E2-402C-A332-F358E9F52431}" colorId="22" fitToPage="1" topLeftCell="A34">
      <pageMargins left="0.5" right="0.5" top="0.5" bottom="0.5" header="0.5" footer="0.5"/>
      <printOptions horizontalCentered="1" verticalCentered="1"/>
      <pageSetup scale="78" orientation="portrait" horizontalDpi="300" verticalDpi="300" r:id="rId15"/>
      <headerFooter alignWithMargins="0"/>
    </customSheetView>
    <customSheetView guid="{665C0630-746D-4A38-99D5-558A3A80C435}" colorId="22" fitToPage="1">
      <pageMargins left="0.5" right="0.5" top="0.5" bottom="0.5" header="0.5" footer="0.5"/>
      <printOptions horizontalCentered="1" verticalCentered="1"/>
      <pageSetup scale="76" orientation="portrait" horizontalDpi="300" verticalDpi="300" r:id="rId16"/>
      <headerFooter alignWithMargins="0"/>
    </customSheetView>
    <customSheetView guid="{7BB49942-3332-4916-8C9A-7E0718D9BD15}" colorId="22" fitToPage="1">
      <pageMargins left="0.5" right="0.5" top="0.5" bottom="0.5" header="0.5" footer="0.5"/>
      <printOptions horizontalCentered="1" verticalCentered="1"/>
      <pageSetup scale="76" orientation="portrait" horizontalDpi="300" verticalDpi="300" r:id="rId17"/>
      <headerFooter alignWithMargins="0"/>
    </customSheetView>
    <customSheetView guid="{84131046-9492-4BD4-95BF-1101D54B6750}" colorId="22" fitToPage="1" topLeftCell="A34">
      <selection activeCell="C3" sqref="C3"/>
      <pageMargins left="0.5" right="0.5" top="0.5" bottom="0.5" header="0.5" footer="0.5"/>
      <printOptions horizontalCentered="1" verticalCentered="1"/>
      <pageSetup scale="78" orientation="portrait" horizontalDpi="300" verticalDpi="300" r:id="rId18"/>
      <headerFooter alignWithMargins="0"/>
    </customSheetView>
    <customSheetView guid="{CDDD69AD-D96A-45A7-95A3-6DE883419332}" colorId="22" fitToPage="1">
      <selection activeCell="C3" sqref="C3"/>
      <pageMargins left="0.5" right="0.5" top="0.5" bottom="0.5" header="0.5" footer="0.5"/>
      <printOptions horizontalCentered="1" verticalCentered="1"/>
      <pageSetup scale="76" orientation="portrait" horizontalDpi="300" verticalDpi="300" r:id="rId19"/>
      <headerFooter alignWithMargins="0"/>
    </customSheetView>
    <customSheetView guid="{4AA2BC72-2A29-463C-9964-91A7BC9A705D}" colorId="22" fitToPage="1">
      <selection activeCell="C3" sqref="C3"/>
      <pageMargins left="0.5" right="0.5" top="0.5" bottom="0.5" header="0.5" footer="0.5"/>
      <printOptions horizontalCentered="1" verticalCentered="1"/>
      <pageSetup scale="76" orientation="portrait" horizontalDpi="300" verticalDpi="300" r:id="rId20"/>
      <headerFooter alignWithMargins="0"/>
    </customSheetView>
  </customSheetViews>
  <printOptions horizontalCentered="1" verticalCentered="1"/>
  <pageMargins left="0.5" right="0.5" top="0.5" bottom="0.5" header="0.5" footer="0.5"/>
  <pageSetup scale="76" orientation="portrait" horizontalDpi="300" verticalDpi="300" r:id="rId2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43"/>
  <sheetViews>
    <sheetView defaultGridColor="0" colorId="22" zoomScaleNormal="100" zoomScaleSheetLayoutView="80" workbookViewId="0">
      <selection activeCell="C21" sqref="C21"/>
    </sheetView>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9" t="s">
        <v>1800</v>
      </c>
      <c r="B1" s="203"/>
      <c r="C1" s="66" t="s">
        <v>3290</v>
      </c>
      <c r="D1" s="204" t="s">
        <v>1802</v>
      </c>
      <c r="E1" s="67" t="s">
        <v>1156</v>
      </c>
      <c r="F1" s="17"/>
      <c r="G1" s="17"/>
      <c r="H1" s="17"/>
      <c r="I1" s="17"/>
      <c r="J1" s="17"/>
      <c r="K1" s="17"/>
      <c r="L1" s="17"/>
    </row>
    <row r="2" spans="1:13" ht="15.6" customHeight="1">
      <c r="A2" s="72" t="str">
        <f>'Data Sheet'!$C$25</f>
        <v>CENTRAL HUDSON GAS &amp; ELECTRIC CORPORATION</v>
      </c>
      <c r="B2" s="81"/>
      <c r="C2" s="17" t="s">
        <v>5251</v>
      </c>
      <c r="D2" s="78" t="s">
        <v>3308</v>
      </c>
      <c r="E2" s="73"/>
      <c r="F2" s="17"/>
      <c r="G2" s="17"/>
      <c r="H2" s="17"/>
      <c r="I2" s="17"/>
      <c r="J2" s="17"/>
      <c r="K2" s="17"/>
      <c r="L2" s="17"/>
    </row>
    <row r="3" spans="1:13" ht="15.6" customHeight="1">
      <c r="A3" s="74"/>
      <c r="B3" s="113"/>
      <c r="C3" s="77" t="s">
        <v>1158</v>
      </c>
      <c r="D3" s="673" t="str">
        <f>'Data Sheet'!$C$40</f>
        <v>4/18/2018</v>
      </c>
      <c r="E3" s="106" t="str">
        <f>'Data Sheet'!$C$38</f>
        <v>12/31/2017</v>
      </c>
      <c r="F3" s="17"/>
      <c r="G3" s="17"/>
      <c r="H3" s="17"/>
      <c r="I3" s="17"/>
      <c r="J3" s="17"/>
      <c r="K3" s="17"/>
      <c r="L3" s="17"/>
    </row>
    <row r="4" spans="1:13" ht="18" customHeight="1">
      <c r="A4" s="236"/>
      <c r="B4" s="237" t="s">
        <v>1159</v>
      </c>
      <c r="C4" s="237"/>
      <c r="D4" s="237"/>
      <c r="E4" s="238"/>
      <c r="F4" s="17"/>
      <c r="G4" s="17"/>
      <c r="H4" s="17"/>
      <c r="I4" s="17"/>
      <c r="J4" s="17"/>
      <c r="K4" s="17"/>
      <c r="L4" s="17"/>
    </row>
    <row r="5" spans="1:13" ht="15.6" customHeight="1">
      <c r="A5" s="72"/>
      <c r="B5" s="17" t="s">
        <v>1160</v>
      </c>
      <c r="C5" s="17"/>
      <c r="D5" s="17"/>
      <c r="E5" s="73"/>
      <c r="F5" s="17"/>
      <c r="G5" s="17"/>
      <c r="H5" s="17"/>
      <c r="I5" s="17"/>
      <c r="J5" s="17"/>
      <c r="K5" s="17"/>
      <c r="L5" s="17"/>
    </row>
    <row r="6" spans="1:13" ht="15.6" customHeight="1">
      <c r="A6" s="72"/>
      <c r="B6" s="17" t="s">
        <v>1161</v>
      </c>
      <c r="C6" s="17"/>
      <c r="D6" s="17"/>
      <c r="E6" s="73"/>
      <c r="F6" s="17"/>
      <c r="G6" s="17"/>
      <c r="H6" s="17"/>
      <c r="I6" s="17"/>
      <c r="J6" s="17"/>
      <c r="K6" s="17"/>
      <c r="L6" s="17"/>
    </row>
    <row r="7" spans="1:13" ht="15.6" customHeight="1">
      <c r="A7" s="72"/>
      <c r="B7" s="17" t="s">
        <v>1162</v>
      </c>
      <c r="C7" s="17"/>
      <c r="D7" s="17"/>
      <c r="E7" s="73"/>
      <c r="F7" s="17"/>
      <c r="G7" s="17"/>
      <c r="H7" s="17"/>
      <c r="I7" s="17"/>
      <c r="J7" s="17"/>
      <c r="K7" s="17"/>
      <c r="L7" s="17"/>
    </row>
    <row r="8" spans="1:13" ht="15.6" customHeight="1">
      <c r="A8" s="72"/>
      <c r="B8" s="17" t="s">
        <v>1163</v>
      </c>
      <c r="C8" s="17"/>
      <c r="D8" s="17"/>
      <c r="E8" s="73"/>
      <c r="F8" s="17"/>
      <c r="G8" s="17"/>
      <c r="H8" s="17"/>
      <c r="I8" s="17"/>
      <c r="J8" s="17"/>
      <c r="K8" s="17"/>
      <c r="L8" s="17"/>
    </row>
    <row r="9" spans="1:13" ht="15.6" customHeight="1">
      <c r="A9" s="72"/>
      <c r="B9" s="17" t="s">
        <v>1164</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266" t="s">
        <v>1165</v>
      </c>
      <c r="D12" s="266" t="s">
        <v>1166</v>
      </c>
      <c r="E12" s="213" t="s">
        <v>1835</v>
      </c>
      <c r="F12" s="17"/>
      <c r="G12" s="17"/>
      <c r="H12" s="17"/>
      <c r="I12" s="17"/>
      <c r="J12" s="17"/>
      <c r="K12" s="17"/>
      <c r="L12" s="17"/>
    </row>
    <row r="13" spans="1:13">
      <c r="A13" s="80"/>
      <c r="B13" s="267" t="s">
        <v>1167</v>
      </c>
      <c r="C13" s="266" t="s">
        <v>1168</v>
      </c>
      <c r="D13" s="266" t="s">
        <v>1169</v>
      </c>
      <c r="E13" s="213" t="s">
        <v>1170</v>
      </c>
      <c r="F13" s="17"/>
      <c r="G13" s="17"/>
      <c r="H13" s="17"/>
      <c r="I13" s="17"/>
      <c r="J13" s="17"/>
      <c r="K13" s="17"/>
      <c r="L13" s="17"/>
    </row>
    <row r="14" spans="1:13">
      <c r="A14" s="253" t="s">
        <v>1729</v>
      </c>
      <c r="B14" s="267" t="s">
        <v>1171</v>
      </c>
      <c r="C14" s="266" t="s">
        <v>1172</v>
      </c>
      <c r="D14" s="266" t="s">
        <v>1173</v>
      </c>
      <c r="E14" s="213" t="s">
        <v>2336</v>
      </c>
      <c r="F14" s="17"/>
      <c r="G14" s="17"/>
      <c r="H14" s="17"/>
      <c r="I14" s="17"/>
      <c r="J14" s="17"/>
      <c r="K14" s="17"/>
      <c r="L14" s="17"/>
    </row>
    <row r="15" spans="1:13">
      <c r="A15" s="254" t="s">
        <v>1732</v>
      </c>
      <c r="B15" s="634" t="s">
        <v>3020</v>
      </c>
      <c r="C15" s="304" t="s">
        <v>3021</v>
      </c>
      <c r="D15" s="304" t="s">
        <v>3022</v>
      </c>
      <c r="E15" s="216" t="s">
        <v>3023</v>
      </c>
      <c r="F15" s="17"/>
      <c r="G15" s="17"/>
      <c r="H15" s="17"/>
      <c r="I15" s="17"/>
      <c r="J15" s="17"/>
      <c r="K15" s="17"/>
      <c r="L15" s="17"/>
    </row>
    <row r="16" spans="1:13">
      <c r="A16" s="253">
        <v>1</v>
      </c>
      <c r="B16" s="17" t="s">
        <v>1174</v>
      </c>
      <c r="C16" s="255"/>
      <c r="D16" s="256"/>
      <c r="E16" s="257"/>
      <c r="F16" s="17"/>
      <c r="G16" s="17"/>
      <c r="H16" s="17"/>
      <c r="I16" s="17"/>
      <c r="J16" s="17"/>
      <c r="K16" s="17"/>
      <c r="L16" s="17"/>
      <c r="M16" s="17"/>
    </row>
    <row r="17" spans="1:16">
      <c r="A17" s="253">
        <v>2</v>
      </c>
      <c r="B17" s="17"/>
      <c r="C17" s="93"/>
      <c r="D17" s="93"/>
      <c r="E17" s="258"/>
      <c r="F17" s="17"/>
      <c r="G17" s="17"/>
      <c r="H17" s="17"/>
      <c r="I17" s="17"/>
      <c r="J17" s="17"/>
      <c r="K17" s="17"/>
      <c r="L17" s="17"/>
      <c r="M17" s="17"/>
    </row>
    <row r="18" spans="1:16">
      <c r="A18" s="253">
        <v>3</v>
      </c>
      <c r="B18" s="2847" t="s">
        <v>4833</v>
      </c>
      <c r="C18" s="2846"/>
      <c r="D18" s="2848">
        <v>44926</v>
      </c>
      <c r="E18" s="2849">
        <v>33378</v>
      </c>
      <c r="F18" s="17"/>
      <c r="G18" s="17"/>
      <c r="H18" s="17"/>
      <c r="I18" s="17"/>
      <c r="J18" s="17"/>
      <c r="K18" s="17"/>
      <c r="L18" s="17"/>
      <c r="M18" s="17"/>
    </row>
    <row r="19" spans="1:16">
      <c r="A19" s="253">
        <v>4</v>
      </c>
      <c r="B19" s="2847" t="s">
        <v>4834</v>
      </c>
      <c r="C19" s="2846"/>
      <c r="D19" s="2846"/>
      <c r="E19" s="2849"/>
      <c r="F19" s="17"/>
      <c r="G19" s="17"/>
      <c r="H19" s="17"/>
      <c r="I19" s="17"/>
      <c r="J19" s="17"/>
      <c r="K19" s="17"/>
      <c r="L19" s="17"/>
      <c r="M19" s="17"/>
    </row>
    <row r="20" spans="1:16">
      <c r="A20" s="253">
        <v>5</v>
      </c>
      <c r="B20" s="2847" t="s">
        <v>4835</v>
      </c>
      <c r="C20" s="2846"/>
      <c r="D20" s="2846"/>
      <c r="E20" s="2849"/>
      <c r="F20" s="17"/>
      <c r="G20" s="17"/>
      <c r="H20" s="17"/>
      <c r="I20" s="17"/>
      <c r="J20" s="17"/>
      <c r="K20" s="17"/>
      <c r="L20" s="17"/>
      <c r="M20" s="17"/>
    </row>
    <row r="21" spans="1:16">
      <c r="A21" s="253">
        <v>6</v>
      </c>
      <c r="B21" s="2845"/>
      <c r="C21" s="2846"/>
      <c r="D21" s="2846"/>
      <c r="E21" s="2849"/>
      <c r="F21" s="17"/>
      <c r="G21" s="17"/>
      <c r="H21" s="17"/>
      <c r="I21" s="17"/>
      <c r="J21" s="17"/>
      <c r="K21" s="17"/>
      <c r="L21" s="17"/>
      <c r="M21" s="17"/>
    </row>
    <row r="22" spans="1:16">
      <c r="A22" s="253">
        <v>8</v>
      </c>
      <c r="B22" s="2847" t="s">
        <v>4836</v>
      </c>
      <c r="C22" s="2846"/>
      <c r="D22" s="2848">
        <v>45291</v>
      </c>
      <c r="E22" s="2849">
        <v>12835</v>
      </c>
      <c r="F22" s="17"/>
      <c r="G22" s="17"/>
      <c r="H22" s="17"/>
      <c r="I22" s="17"/>
      <c r="J22" s="17"/>
      <c r="K22" s="17"/>
      <c r="L22" s="17"/>
      <c r="M22" s="17"/>
    </row>
    <row r="23" spans="1:16">
      <c r="A23" s="253">
        <v>9</v>
      </c>
      <c r="B23" s="2845"/>
      <c r="C23" s="2846"/>
      <c r="D23" s="2846"/>
      <c r="E23" s="2849"/>
      <c r="F23" s="17"/>
      <c r="G23" s="17"/>
      <c r="H23" s="17"/>
      <c r="I23" s="17"/>
      <c r="J23" s="17"/>
      <c r="K23" s="17"/>
      <c r="L23" s="17"/>
      <c r="M23" s="17"/>
    </row>
    <row r="24" spans="1:16">
      <c r="A24" s="253">
        <v>10</v>
      </c>
      <c r="B24" s="2845"/>
      <c r="C24" s="2846"/>
      <c r="D24" s="2846"/>
      <c r="E24" s="2849"/>
      <c r="F24" s="17"/>
      <c r="G24" s="17"/>
      <c r="H24" s="17"/>
      <c r="I24" s="17"/>
      <c r="J24" s="17"/>
      <c r="K24" s="17"/>
      <c r="L24" s="17"/>
      <c r="M24" s="17"/>
    </row>
    <row r="25" spans="1:16">
      <c r="A25" s="253">
        <v>11</v>
      </c>
      <c r="B25" s="2845" t="s">
        <v>4837</v>
      </c>
      <c r="C25" s="2846"/>
      <c r="D25" s="2848">
        <v>43465</v>
      </c>
      <c r="E25" s="2849">
        <v>429</v>
      </c>
      <c r="F25" s="17"/>
      <c r="G25" s="17"/>
      <c r="H25" s="17"/>
      <c r="I25" s="17"/>
      <c r="J25" s="17"/>
      <c r="K25" s="17"/>
      <c r="L25" s="17"/>
      <c r="M25" s="17"/>
    </row>
    <row r="26" spans="1:16">
      <c r="A26" s="253">
        <v>12</v>
      </c>
      <c r="B26" s="2845" t="s">
        <v>4838</v>
      </c>
      <c r="C26" s="2846"/>
      <c r="D26" s="2846"/>
      <c r="E26" s="2849"/>
      <c r="F26" s="17"/>
      <c r="G26" s="17"/>
      <c r="H26" s="17"/>
      <c r="I26" s="17"/>
      <c r="J26" s="17"/>
      <c r="K26" s="17"/>
      <c r="L26" s="17"/>
      <c r="M26" s="17"/>
    </row>
    <row r="27" spans="1:16">
      <c r="A27" s="253">
        <v>13</v>
      </c>
      <c r="B27" s="2845"/>
      <c r="C27" s="2846"/>
      <c r="D27" s="2846"/>
      <c r="E27" s="2849"/>
      <c r="F27" s="17"/>
      <c r="G27" s="17"/>
      <c r="H27" s="17"/>
      <c r="I27" s="17"/>
      <c r="J27" s="17"/>
      <c r="K27" s="17"/>
      <c r="L27" s="17"/>
      <c r="M27" s="17"/>
    </row>
    <row r="28" spans="1:16">
      <c r="A28" s="253">
        <v>14</v>
      </c>
      <c r="B28" s="2845" t="s">
        <v>4839</v>
      </c>
      <c r="C28" s="2846"/>
      <c r="D28" s="2848">
        <v>45291</v>
      </c>
      <c r="E28" s="2849">
        <v>162427</v>
      </c>
      <c r="F28" s="17"/>
      <c r="G28" s="17"/>
      <c r="H28" s="17"/>
      <c r="I28" s="17"/>
      <c r="J28" s="17"/>
      <c r="K28" s="17"/>
      <c r="L28" s="17"/>
      <c r="M28" s="17"/>
    </row>
    <row r="29" spans="1:16">
      <c r="A29" s="253">
        <v>15</v>
      </c>
      <c r="B29" s="2845" t="s">
        <v>4840</v>
      </c>
      <c r="C29" s="2846"/>
      <c r="D29" s="2846"/>
      <c r="E29" s="2849"/>
      <c r="F29" s="69"/>
      <c r="G29" s="69"/>
      <c r="H29" s="69"/>
      <c r="I29" s="69"/>
      <c r="J29" s="69"/>
      <c r="K29" s="69"/>
      <c r="L29" s="69"/>
      <c r="M29" s="69"/>
      <c r="N29" s="69"/>
      <c r="O29" s="69"/>
      <c r="P29" s="69"/>
    </row>
    <row r="30" spans="1:16">
      <c r="A30" s="253">
        <v>16</v>
      </c>
      <c r="B30" s="17"/>
      <c r="C30" s="93"/>
      <c r="D30" s="93"/>
      <c r="E30" s="259"/>
      <c r="F30" s="69"/>
      <c r="G30" s="69"/>
      <c r="H30" s="69"/>
      <c r="I30" s="69"/>
      <c r="J30" s="69"/>
      <c r="K30" s="69"/>
      <c r="L30" s="69"/>
      <c r="M30" s="69"/>
      <c r="N30" s="69"/>
      <c r="O30" s="69"/>
      <c r="P30" s="69"/>
    </row>
    <row r="31" spans="1:16">
      <c r="A31" s="253">
        <v>17</v>
      </c>
      <c r="B31" s="17"/>
      <c r="C31" s="93"/>
      <c r="D31" s="93"/>
      <c r="E31" s="259"/>
      <c r="F31" s="69"/>
      <c r="G31" s="69"/>
      <c r="H31" s="69"/>
      <c r="I31" s="69"/>
      <c r="J31" s="69"/>
      <c r="K31" s="69"/>
      <c r="L31" s="69"/>
      <c r="M31" s="69"/>
      <c r="N31" s="69"/>
      <c r="O31" s="69"/>
      <c r="P31" s="69"/>
    </row>
    <row r="32" spans="1:16">
      <c r="A32" s="253">
        <v>18</v>
      </c>
      <c r="B32" s="17"/>
      <c r="C32" s="93"/>
      <c r="D32" s="93"/>
      <c r="E32" s="259"/>
      <c r="F32" s="17"/>
      <c r="G32" s="17"/>
      <c r="H32" s="17"/>
      <c r="I32" s="17"/>
      <c r="J32" s="17"/>
      <c r="K32" s="17"/>
      <c r="L32" s="17"/>
      <c r="M32" s="17"/>
    </row>
    <row r="33" spans="1:13">
      <c r="A33" s="253">
        <v>19</v>
      </c>
      <c r="B33" s="17"/>
      <c r="C33" s="93"/>
      <c r="D33" s="93"/>
      <c r="E33" s="259"/>
      <c r="F33" s="17"/>
      <c r="G33" s="17"/>
      <c r="H33" s="17"/>
      <c r="I33" s="17"/>
      <c r="J33" s="17"/>
      <c r="K33" s="17"/>
      <c r="L33" s="17"/>
      <c r="M33" s="17"/>
    </row>
    <row r="34" spans="1:13">
      <c r="A34" s="253">
        <v>20</v>
      </c>
      <c r="B34" s="17"/>
      <c r="C34" s="93"/>
      <c r="D34" s="93"/>
      <c r="E34" s="259"/>
      <c r="F34" s="17"/>
      <c r="G34" s="17"/>
      <c r="H34" s="17"/>
      <c r="I34" s="17"/>
      <c r="J34" s="17"/>
      <c r="K34" s="17"/>
      <c r="L34" s="17"/>
      <c r="M34" s="17"/>
    </row>
    <row r="35" spans="1:13">
      <c r="A35" s="253">
        <v>21</v>
      </c>
      <c r="B35" s="17" t="s">
        <v>1175</v>
      </c>
      <c r="C35" s="219"/>
      <c r="D35" s="221"/>
      <c r="E35" s="229"/>
      <c r="F35" s="17"/>
      <c r="G35" s="17"/>
      <c r="H35" s="17"/>
      <c r="I35" s="17"/>
      <c r="J35" s="17"/>
      <c r="K35" s="17"/>
      <c r="L35" s="17"/>
      <c r="M35" s="17"/>
    </row>
    <row r="36" spans="1:13">
      <c r="A36" s="253">
        <v>22</v>
      </c>
      <c r="B36" s="17"/>
      <c r="C36" s="93"/>
      <c r="D36" s="93"/>
      <c r="E36" s="259"/>
      <c r="F36" s="17"/>
      <c r="G36" s="17"/>
      <c r="H36" s="17"/>
      <c r="I36" s="17"/>
      <c r="J36" s="17"/>
      <c r="K36" s="17"/>
      <c r="L36" s="17"/>
      <c r="M36" s="17"/>
    </row>
    <row r="37" spans="1:13">
      <c r="A37" s="253">
        <v>23</v>
      </c>
      <c r="B37" s="17" t="s">
        <v>1789</v>
      </c>
      <c r="C37" s="93"/>
      <c r="D37" s="93"/>
      <c r="E37" s="259"/>
      <c r="F37" s="17"/>
      <c r="G37" s="17"/>
      <c r="H37" s="17"/>
      <c r="I37" s="17"/>
      <c r="J37" s="17"/>
      <c r="K37" s="17"/>
      <c r="L37" s="17"/>
      <c r="M37" s="17"/>
    </row>
    <row r="38" spans="1:13">
      <c r="A38" s="253">
        <v>24</v>
      </c>
      <c r="B38" s="17" t="s">
        <v>1789</v>
      </c>
      <c r="C38" s="93"/>
      <c r="D38" s="93"/>
      <c r="E38" s="259"/>
      <c r="F38" s="17"/>
      <c r="G38" s="17"/>
      <c r="H38" s="17"/>
      <c r="I38" s="17"/>
      <c r="J38" s="17"/>
      <c r="K38" s="17"/>
      <c r="L38" s="17"/>
      <c r="M38" s="17"/>
    </row>
    <row r="39" spans="1:13">
      <c r="A39" s="253">
        <v>25</v>
      </c>
      <c r="B39" s="17" t="s">
        <v>1789</v>
      </c>
      <c r="C39" s="93" t="s">
        <v>1789</v>
      </c>
      <c r="D39" s="93" t="s">
        <v>1789</v>
      </c>
      <c r="E39" s="259" t="s">
        <v>1789</v>
      </c>
      <c r="F39" s="17"/>
      <c r="G39" s="17"/>
      <c r="H39" s="17"/>
      <c r="I39" s="17"/>
      <c r="J39" s="17"/>
      <c r="K39" s="17"/>
      <c r="L39" s="17"/>
      <c r="M39" s="17"/>
    </row>
    <row r="40" spans="1:13">
      <c r="A40" s="253">
        <v>26</v>
      </c>
      <c r="B40" s="17"/>
      <c r="C40" s="93"/>
      <c r="D40" s="93"/>
      <c r="E40" s="259"/>
      <c r="F40" s="17"/>
      <c r="G40" s="17"/>
      <c r="H40" s="17"/>
      <c r="I40" s="17"/>
      <c r="J40" s="17"/>
      <c r="K40" s="17"/>
      <c r="L40" s="17"/>
      <c r="M40" s="17"/>
    </row>
    <row r="41" spans="1:13">
      <c r="A41" s="253">
        <v>27</v>
      </c>
      <c r="B41" s="17"/>
      <c r="C41" s="93"/>
      <c r="D41" s="93"/>
      <c r="E41" s="259"/>
      <c r="F41" s="17"/>
      <c r="G41" s="17"/>
      <c r="H41" s="17"/>
      <c r="I41" s="17"/>
      <c r="J41" s="17"/>
      <c r="K41" s="17"/>
      <c r="L41" s="17"/>
      <c r="M41" s="17"/>
    </row>
    <row r="42" spans="1:13">
      <c r="A42" s="253">
        <v>28</v>
      </c>
      <c r="B42" s="17"/>
      <c r="C42" s="93"/>
      <c r="D42" s="93"/>
      <c r="E42" s="259"/>
      <c r="F42" s="17"/>
      <c r="G42" s="17"/>
      <c r="H42" s="17"/>
      <c r="I42" s="17"/>
      <c r="J42" s="17"/>
      <c r="K42" s="17"/>
      <c r="L42" s="17"/>
      <c r="M42" s="17"/>
    </row>
    <row r="43" spans="1:13">
      <c r="A43" s="253">
        <v>29</v>
      </c>
      <c r="B43" s="17"/>
      <c r="C43" s="93"/>
      <c r="D43" s="93"/>
      <c r="E43" s="259"/>
      <c r="F43" s="17"/>
      <c r="G43" s="17"/>
      <c r="H43" s="17"/>
      <c r="I43" s="17"/>
      <c r="J43" s="17"/>
      <c r="K43" s="17"/>
      <c r="L43" s="17"/>
      <c r="M43" s="17"/>
    </row>
    <row r="44" spans="1:13">
      <c r="A44" s="253">
        <v>30</v>
      </c>
      <c r="B44" s="17"/>
      <c r="C44" s="93"/>
      <c r="D44" s="93"/>
      <c r="E44" s="259"/>
      <c r="F44" s="17"/>
      <c r="G44" s="17"/>
      <c r="H44" s="17"/>
      <c r="I44" s="17"/>
      <c r="J44" s="17"/>
      <c r="K44" s="17"/>
      <c r="L44" s="17"/>
      <c r="M44" s="17"/>
    </row>
    <row r="45" spans="1:13">
      <c r="A45" s="253">
        <v>31</v>
      </c>
      <c r="B45" s="17"/>
      <c r="C45" s="93"/>
      <c r="D45" s="93"/>
      <c r="E45" s="259"/>
      <c r="F45" s="17"/>
      <c r="G45" s="17"/>
      <c r="H45" s="17"/>
      <c r="I45" s="17"/>
      <c r="J45" s="17"/>
      <c r="K45" s="17"/>
      <c r="L45" s="17"/>
      <c r="M45" s="17"/>
    </row>
    <row r="46" spans="1:13">
      <c r="A46" s="253">
        <v>32</v>
      </c>
      <c r="B46" s="17"/>
      <c r="C46" s="93"/>
      <c r="D46" s="93"/>
      <c r="E46" s="259"/>
      <c r="F46" s="17"/>
      <c r="G46" s="17"/>
      <c r="H46" s="17"/>
      <c r="I46" s="17"/>
      <c r="J46" s="17"/>
      <c r="K46" s="17"/>
      <c r="L46" s="17"/>
      <c r="M46" s="17"/>
    </row>
    <row r="47" spans="1:13">
      <c r="A47" s="253">
        <v>33</v>
      </c>
      <c r="B47" s="17"/>
      <c r="C47" s="93"/>
      <c r="D47" s="93"/>
      <c r="E47" s="259"/>
      <c r="F47" s="17"/>
      <c r="G47" s="17"/>
      <c r="H47" s="17"/>
      <c r="I47" s="17"/>
      <c r="J47" s="17"/>
      <c r="K47" s="17"/>
      <c r="L47" s="17"/>
      <c r="M47" s="17"/>
    </row>
    <row r="48" spans="1:13">
      <c r="A48" s="253">
        <v>34</v>
      </c>
      <c r="B48" s="17"/>
      <c r="C48" s="93"/>
      <c r="D48" s="93"/>
      <c r="E48" s="259"/>
      <c r="F48" s="17"/>
      <c r="G48" s="17"/>
      <c r="H48" s="17"/>
      <c r="I48" s="17"/>
      <c r="J48" s="17"/>
      <c r="K48" s="17"/>
      <c r="L48" s="17"/>
      <c r="M48" s="17"/>
    </row>
    <row r="49" spans="1:13">
      <c r="A49" s="253">
        <v>35</v>
      </c>
      <c r="B49" s="17"/>
      <c r="C49" s="93"/>
      <c r="D49" s="93"/>
      <c r="E49" s="259"/>
      <c r="F49" s="17"/>
      <c r="G49" s="17"/>
      <c r="H49" s="17"/>
      <c r="I49" s="17"/>
      <c r="J49" s="17"/>
      <c r="K49" s="17"/>
      <c r="L49" s="17"/>
      <c r="M49" s="17"/>
    </row>
    <row r="50" spans="1:13">
      <c r="A50" s="253">
        <v>36</v>
      </c>
      <c r="B50" s="17"/>
      <c r="C50" s="93"/>
      <c r="D50" s="93"/>
      <c r="E50" s="259"/>
      <c r="F50" s="17"/>
      <c r="G50" s="17"/>
      <c r="H50" s="17"/>
      <c r="I50" s="17"/>
      <c r="J50" s="17"/>
      <c r="K50" s="17"/>
      <c r="L50" s="17"/>
      <c r="M50" s="17"/>
    </row>
    <row r="51" spans="1:13">
      <c r="A51" s="253">
        <v>37</v>
      </c>
      <c r="B51" s="17"/>
      <c r="C51" s="93"/>
      <c r="D51" s="93"/>
      <c r="E51" s="259"/>
      <c r="F51" s="17"/>
      <c r="G51" s="17"/>
      <c r="H51" s="17"/>
      <c r="I51" s="17"/>
      <c r="J51" s="17"/>
      <c r="K51" s="17"/>
      <c r="L51" s="17"/>
      <c r="M51" s="17"/>
    </row>
    <row r="52" spans="1:13">
      <c r="A52" s="253">
        <v>38</v>
      </c>
      <c r="B52" s="17"/>
      <c r="C52" s="93"/>
      <c r="D52" s="93"/>
      <c r="E52" s="259"/>
      <c r="F52" s="17"/>
      <c r="G52" s="17"/>
      <c r="H52" s="17"/>
      <c r="I52" s="17"/>
      <c r="J52" s="17"/>
      <c r="K52" s="17"/>
      <c r="L52" s="17"/>
      <c r="M52" s="17"/>
    </row>
    <row r="53" spans="1:13">
      <c r="A53" s="253">
        <v>39</v>
      </c>
      <c r="B53" s="17"/>
      <c r="C53" s="93"/>
      <c r="D53" s="93"/>
      <c r="E53" s="259"/>
      <c r="F53" s="17"/>
      <c r="G53" s="17"/>
      <c r="H53" s="17"/>
      <c r="I53" s="17"/>
      <c r="J53" s="17"/>
      <c r="K53" s="17"/>
      <c r="L53" s="17"/>
      <c r="M53" s="17"/>
    </row>
    <row r="54" spans="1:13">
      <c r="A54" s="253">
        <v>40</v>
      </c>
      <c r="B54" s="17"/>
      <c r="C54" s="93"/>
      <c r="D54" s="93"/>
      <c r="E54" s="259"/>
      <c r="F54" s="17"/>
      <c r="G54" s="17"/>
      <c r="H54" s="17"/>
      <c r="I54" s="17"/>
      <c r="J54" s="17"/>
      <c r="K54" s="17"/>
      <c r="L54" s="17"/>
      <c r="M54" s="17"/>
    </row>
    <row r="55" spans="1:13">
      <c r="A55" s="253">
        <v>41</v>
      </c>
      <c r="B55" s="17"/>
      <c r="C55" s="93"/>
      <c r="D55" s="93"/>
      <c r="E55" s="259"/>
      <c r="F55" s="17"/>
      <c r="G55" s="17"/>
      <c r="H55" s="17"/>
      <c r="I55" s="17"/>
      <c r="J55" s="17"/>
      <c r="K55" s="17"/>
      <c r="L55" s="17"/>
      <c r="M55" s="17"/>
    </row>
    <row r="56" spans="1:13">
      <c r="A56" s="253">
        <v>42</v>
      </c>
      <c r="B56" s="17"/>
      <c r="C56" s="93"/>
      <c r="D56" s="93"/>
      <c r="E56" s="259"/>
      <c r="F56" s="17"/>
      <c r="G56" s="17"/>
      <c r="H56" s="17"/>
      <c r="I56" s="17"/>
      <c r="J56" s="17"/>
      <c r="K56" s="17"/>
      <c r="L56" s="17"/>
      <c r="M56" s="17"/>
    </row>
    <row r="57" spans="1:13">
      <c r="A57" s="253">
        <v>43</v>
      </c>
      <c r="B57" s="17"/>
      <c r="C57" s="93"/>
      <c r="D57" s="93"/>
      <c r="E57" s="259"/>
      <c r="F57" s="17"/>
      <c r="G57" s="17"/>
      <c r="H57" s="17"/>
      <c r="I57" s="17"/>
      <c r="J57" s="17"/>
      <c r="K57" s="17"/>
      <c r="L57" s="17"/>
      <c r="M57" s="17"/>
    </row>
    <row r="58" spans="1:13">
      <c r="A58" s="253">
        <v>44</v>
      </c>
      <c r="B58" s="17"/>
      <c r="C58" s="93"/>
      <c r="D58" s="93"/>
      <c r="E58" s="259"/>
      <c r="F58" s="17"/>
      <c r="G58" s="17"/>
      <c r="H58" s="17"/>
      <c r="I58" s="17"/>
      <c r="J58" s="17"/>
      <c r="K58" s="17"/>
      <c r="L58" s="17"/>
      <c r="M58" s="17"/>
    </row>
    <row r="59" spans="1:13">
      <c r="A59" s="253">
        <v>45</v>
      </c>
      <c r="B59" s="17"/>
      <c r="C59" s="93"/>
      <c r="D59" s="93"/>
      <c r="E59" s="259"/>
      <c r="F59" s="17"/>
      <c r="G59" s="17"/>
      <c r="H59" s="17"/>
      <c r="I59" s="17"/>
      <c r="J59" s="17"/>
      <c r="K59" s="17"/>
      <c r="L59" s="17"/>
      <c r="M59" s="17"/>
    </row>
    <row r="60" spans="1:13">
      <c r="A60" s="253">
        <v>46</v>
      </c>
      <c r="B60" s="77"/>
      <c r="C60" s="100"/>
      <c r="D60" s="100"/>
      <c r="E60" s="260"/>
      <c r="F60" s="17"/>
      <c r="G60" s="17"/>
      <c r="H60" s="17"/>
      <c r="I60" s="17"/>
      <c r="J60" s="17"/>
      <c r="K60" s="17"/>
      <c r="L60" s="17"/>
      <c r="M60" s="17"/>
    </row>
    <row r="61" spans="1:13" ht="15.75" thickBot="1">
      <c r="A61" s="261">
        <v>47</v>
      </c>
      <c r="B61" s="262" t="s">
        <v>171</v>
      </c>
      <c r="C61" s="263"/>
      <c r="D61" s="264"/>
      <c r="E61" s="265">
        <f>SUM(E17:E60)</f>
        <v>209069</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1176</v>
      </c>
      <c r="B63" s="17"/>
      <c r="C63" s="17"/>
      <c r="D63" s="17"/>
      <c r="E63" s="252" t="s">
        <v>1177</v>
      </c>
      <c r="F63" s="17"/>
      <c r="G63" s="17"/>
      <c r="H63" s="17"/>
      <c r="I63" s="17"/>
      <c r="J63" s="17"/>
      <c r="K63" s="17"/>
      <c r="L63" s="17"/>
      <c r="M63" s="17"/>
    </row>
    <row r="64" spans="1:13">
      <c r="A64" s="69" t="s">
        <v>1178</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customSheetViews>
    <customSheetView guid="{8BA73436-2F9B-4210-BD10-5C9B0EE18A6F}" colorId="22" showPageBreaks="1" fitToPage="1" printArea="1">
      <selection activeCell="H10" sqref="H10"/>
      <pageMargins left="0.5" right="0.5" top="0.5" bottom="0.5" header="0.5" footer="0.5"/>
      <printOptions horizontalCentered="1" verticalCentered="1"/>
      <pageSetup scale="73" orientation="portrait" horizontalDpi="300" verticalDpi="300" r:id="rId1"/>
      <headerFooter alignWithMargins="0"/>
    </customSheetView>
    <customSheetView guid="{7923C648-7509-4E75-B568-BE9D1A032E56}" colorId="22" showPageBreaks="1" fitToPage="1" printArea="1">
      <selection activeCell="C23" sqref="C23"/>
      <pageMargins left="0.5" right="0.5" top="0.5" bottom="0.5" header="0.5" footer="0.5"/>
      <printOptions horizontalCentered="1" verticalCentered="1"/>
      <pageSetup scale="73" orientation="portrait" horizontalDpi="300" verticalDpi="300" r:id="rId2"/>
      <headerFooter alignWithMargins="0"/>
    </customSheetView>
    <customSheetView guid="{393B765C-BB60-4CEF-9B1B-1517D80E77BC}" colorId="22" showPageBreaks="1" fitToPage="1" printArea="1">
      <selection activeCell="C23" sqref="C23"/>
      <pageMargins left="0.5" right="0.5" top="0.5" bottom="0.5" header="0.5" footer="0.5"/>
      <printOptions horizontalCentered="1" verticalCentered="1"/>
      <pageSetup scale="74" orientation="portrait" horizontalDpi="300" verticalDpi="300" r:id="rId3"/>
      <headerFooter alignWithMargins="0"/>
    </customSheetView>
    <customSheetView guid="{63051384-6030-4837-BDE8-8D47319E9310}" colorId="22" showPageBreaks="1" fitToPage="1" printArea="1">
      <selection activeCell="I36" sqref="I36"/>
      <pageMargins left="0.5" right="0.5" top="0.5" bottom="0.5" header="0.5" footer="0.5"/>
      <printOptions horizontalCentered="1" verticalCentered="1"/>
      <pageSetup scale="73" orientation="portrait" horizontalDpi="300" verticalDpi="300" r:id="rId4"/>
      <headerFooter alignWithMargins="0"/>
    </customSheetView>
    <customSheetView guid="{4E7170B9-0E13-4551-BA0F-F43020F5D14F}" colorId="22" showPageBreaks="1" fitToPage="1" printArea="1">
      <selection activeCell="D29" sqref="D29"/>
      <pageMargins left="0.5" right="0.5" top="0.5" bottom="0.5" header="0.5" footer="0.5"/>
      <printOptions horizontalCentered="1" verticalCentered="1"/>
      <pageSetup scale="73" orientation="portrait" horizontalDpi="300" verticalDpi="300" r:id="rId5"/>
      <headerFooter alignWithMargins="0"/>
    </customSheetView>
    <customSheetView guid="{438078D9-73AC-4065-AD12-33C545097290}" colorId="22" fitToPage="1">
      <selection activeCell="I36" sqref="I36"/>
      <pageMargins left="0.5" right="0.5" top="0.5" bottom="0.5" header="0.5" footer="0.5"/>
      <printOptions horizontalCentered="1" verticalCentered="1"/>
      <pageSetup scale="10" orientation="portrait" horizontalDpi="300" verticalDpi="300" r:id="rId6"/>
      <headerFooter alignWithMargins="0"/>
    </customSheetView>
    <customSheetView guid="{5CF51FF9-A1DC-465C-8702-577480B671DB}" colorId="22" fitToPage="1">
      <selection activeCell="I36" sqref="I36"/>
      <pageMargins left="0.5" right="0.5" top="0.5" bottom="0.5" header="0.5" footer="0.5"/>
      <printOptions horizontalCentered="1" verticalCentered="1"/>
      <pageSetup scale="73" orientation="portrait" horizontalDpi="300" verticalDpi="300" r:id="rId7"/>
      <headerFooter alignWithMargins="0"/>
    </customSheetView>
    <customSheetView guid="{B94A4E40-0E04-4C7F-92F0-F173BDD19C5E}" colorId="22" fitToPage="1">
      <selection activeCell="I36" sqref="I36"/>
      <pageMargins left="0.5" right="0.5" top="0.5" bottom="0.5" header="0.5" footer="0.5"/>
      <printOptions horizontalCentered="1" verticalCentered="1"/>
      <pageSetup scale="10" orientation="portrait" horizontalDpi="300" verticalDpi="300" r:id="rId8"/>
      <headerFooter alignWithMargins="0"/>
    </customSheetView>
    <customSheetView guid="{8C259C24-A4E4-4974-8C90-A0F5B4CE3394}" colorId="22" showPageBreaks="1" fitToPage="1" printArea="1" topLeftCell="A58">
      <pageMargins left="0.5" right="0.5" top="0.5" bottom="0.5" header="0.5" footer="0.5"/>
      <printOptions horizontalCentered="1" verticalCentered="1"/>
      <pageSetup scale="73" orientation="portrait" horizontalDpi="300" verticalDpi="300" r:id="rId9"/>
      <headerFooter alignWithMargins="0"/>
    </customSheetView>
    <customSheetView guid="{FA103E5D-8B2E-472D-A37D-606A91A24206}" colorId="22" fitToPage="1" topLeftCell="A58">
      <pageMargins left="0.5" right="0.5" top="0.5" bottom="0.5" header="0.5" footer="0.5"/>
      <printOptions horizontalCentered="1" verticalCentered="1"/>
      <pageSetup scale="74" orientation="portrait" horizontalDpi="300" verticalDpi="300" r:id="rId10"/>
      <headerFooter alignWithMargins="0"/>
    </customSheetView>
    <customSheetView guid="{FD677025-12D2-4A8C-898E-C8C7B61A1761}" colorId="22" showPageBreaks="1" fitToPage="1" printArea="1">
      <selection activeCell="I36" sqref="I36"/>
      <pageMargins left="0.5" right="0.5" top="0.5" bottom="0.5" header="0.5" footer="0.5"/>
      <printOptions horizontalCentered="1" verticalCentered="1"/>
      <pageSetup scale="10" orientation="portrait" horizontalDpi="300" verticalDpi="300" r:id="rId11"/>
      <headerFooter alignWithMargins="0"/>
    </customSheetView>
    <customSheetView guid="{8A94D2EC-B2C5-4234-9443-0DC03802E12D}" colorId="22" showPageBreaks="1" fitToPage="1" printArea="1">
      <selection activeCell="I36" sqref="I36"/>
      <pageMargins left="0.5" right="0.5" top="0.5" bottom="0.5" header="0.5" footer="0.5"/>
      <printOptions horizontalCentered="1" verticalCentered="1"/>
      <pageSetup scale="73" orientation="portrait" horizontalDpi="300" verticalDpi="300" r:id="rId12"/>
      <headerFooter alignWithMargins="0"/>
    </customSheetView>
    <customSheetView guid="{C7AF6775-1D27-4B5E-A593-2A35D0B4D89B}" colorId="22" fitToPage="1" topLeftCell="A58">
      <selection activeCell="I36" sqref="I36"/>
      <pageMargins left="0.5" right="0.5" top="0.5" bottom="0.5" header="0.5" footer="0.5"/>
      <printOptions horizontalCentered="1" verticalCentered="1"/>
      <pageSetup scale="73" orientation="portrait" horizontalDpi="300" verticalDpi="300" r:id="rId13"/>
      <headerFooter alignWithMargins="0"/>
    </customSheetView>
    <customSheetView guid="{96E61F17-B7D0-43DF-A042-AB82DEADF71D}" colorId="22" showPageBreaks="1" fitToPage="1" printArea="1">
      <selection activeCell="I36" sqref="I36"/>
      <pageMargins left="0.5" right="0.5" top="0.5" bottom="0.5" header="0.5" footer="0.5"/>
      <printOptions horizontalCentered="1" verticalCentered="1"/>
      <pageSetup scale="10" orientation="portrait" horizontalDpi="300" verticalDpi="300" r:id="rId14"/>
      <headerFooter alignWithMargins="0"/>
    </customSheetView>
    <customSheetView guid="{0F6F7749-E5E2-402C-A332-F358E9F52431}" colorId="22" showPageBreaks="1" fitToPage="1" printArea="1" topLeftCell="A58">
      <selection activeCell="I36" sqref="I36"/>
      <pageMargins left="0.5" right="0.5" top="0.5" bottom="0.5" header="0.5" footer="0.5"/>
      <printOptions horizontalCentered="1" verticalCentered="1"/>
      <pageSetup scale="73" orientation="portrait" horizontalDpi="300" verticalDpi="300" r:id="rId15"/>
      <headerFooter alignWithMargins="0"/>
    </customSheetView>
    <customSheetView guid="{665C0630-746D-4A38-99D5-558A3A80C435}" colorId="22" showPageBreaks="1" fitToPage="1" printArea="1">
      <selection activeCell="I36" sqref="I36"/>
      <pageMargins left="0.5" right="0.5" top="0.5" bottom="0.5" header="0.5" footer="0.5"/>
      <printOptions horizontalCentered="1" verticalCentered="1"/>
      <pageSetup scale="73" orientation="portrait" horizontalDpi="300" verticalDpi="300" r:id="rId16"/>
      <headerFooter alignWithMargins="0"/>
    </customSheetView>
    <customSheetView guid="{7BB49942-3332-4916-8C9A-7E0718D9BD15}" colorId="22" showPageBreaks="1" fitToPage="1" printArea="1">
      <selection activeCell="I36" sqref="I36"/>
      <pageMargins left="0.5" right="0.5" top="0.5" bottom="0.5" header="0.5" footer="0.5"/>
      <printOptions horizontalCentered="1" verticalCentered="1"/>
      <pageSetup scale="73" orientation="portrait" horizontalDpi="300" verticalDpi="300" r:id="rId17"/>
      <headerFooter alignWithMargins="0"/>
    </customSheetView>
    <customSheetView guid="{84131046-9492-4BD4-95BF-1101D54B6750}" colorId="22" showPageBreaks="1" fitToPage="1" printArea="1">
      <selection activeCell="H10" sqref="H10"/>
      <pageMargins left="0.5" right="0.5" top="0.5" bottom="0.5" header="0.5" footer="0.5"/>
      <printOptions horizontalCentered="1" verticalCentered="1"/>
      <pageSetup scale="73" orientation="portrait" horizontalDpi="300" verticalDpi="300" r:id="rId18"/>
      <headerFooter alignWithMargins="0"/>
    </customSheetView>
    <customSheetView guid="{CDDD69AD-D96A-45A7-95A3-6DE883419332}" colorId="22" showPageBreaks="1" fitToPage="1" printArea="1">
      <selection activeCell="I36" sqref="I36"/>
      <pageMargins left="0.5" right="0.5" top="0.5" bottom="0.5" header="0.5" footer="0.5"/>
      <printOptions horizontalCentered="1" verticalCentered="1"/>
      <pageSetup scale="74" orientation="portrait" horizontalDpi="300" verticalDpi="300" r:id="rId19"/>
      <headerFooter alignWithMargins="0"/>
    </customSheetView>
    <customSheetView guid="{4AA2BC72-2A29-463C-9964-91A7BC9A705D}" colorId="22" showPageBreaks="1" fitToPage="1" printArea="1">
      <selection activeCell="I36" sqref="I36"/>
      <pageMargins left="0.5" right="0.5" top="0.5" bottom="0.5" header="0.5" footer="0.5"/>
      <printOptions horizontalCentered="1" verticalCentered="1"/>
      <pageSetup scale="10" orientation="portrait" horizontalDpi="300" verticalDpi="300" r:id="rId20"/>
      <headerFooter alignWithMargins="0"/>
    </customSheetView>
  </customSheetViews>
  <printOptions horizontalCentered="1" verticalCentered="1"/>
  <pageMargins left="0.5" right="0.5" top="0.5" bottom="0.5" header="0.5" footer="0.5"/>
  <pageSetup scale="74" orientation="portrait" horizontalDpi="300" verticalDpi="300" r:id="rId2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A305"/>
  <sheetViews>
    <sheetView defaultGridColor="0" topLeftCell="A7" colorId="22" zoomScaleNormal="100" zoomScaleSheetLayoutView="100" workbookViewId="0">
      <selection activeCell="G28" sqref="G28"/>
    </sheetView>
  </sheetViews>
  <sheetFormatPr defaultColWidth="9.6640625" defaultRowHeight="15"/>
  <cols>
    <col min="1" max="1" width="2.6640625" style="1515" customWidth="1"/>
    <col min="2" max="2" width="4.6640625" style="1515" customWidth="1"/>
    <col min="3" max="3" width="1.6640625" style="1515" customWidth="1"/>
    <col min="4" max="4" width="19.6640625" style="1515" customWidth="1"/>
    <col min="5" max="5" width="28.6640625" style="1515" customWidth="1"/>
    <col min="6" max="6" width="15.6640625" style="1515" customWidth="1"/>
    <col min="7" max="7" width="32.88671875" style="1515" customWidth="1"/>
    <col min="8" max="16384" width="9.6640625" style="1515"/>
  </cols>
  <sheetData>
    <row r="1" spans="1:27" ht="15.6" customHeight="1">
      <c r="A1" s="1512"/>
      <c r="B1" s="1669" t="s">
        <v>1179</v>
      </c>
      <c r="C1" s="1669"/>
      <c r="D1" s="1513"/>
      <c r="E1" s="1669" t="s">
        <v>3290</v>
      </c>
      <c r="F1" s="1886" t="s">
        <v>1802</v>
      </c>
      <c r="G1" s="1946" t="s">
        <v>1803</v>
      </c>
      <c r="H1" s="1538"/>
      <c r="I1" s="1538"/>
      <c r="J1" s="1538"/>
      <c r="K1" s="1538"/>
      <c r="L1" s="1538"/>
      <c r="M1" s="1538"/>
      <c r="N1" s="1538"/>
      <c r="O1" s="1538"/>
      <c r="P1" s="1538"/>
      <c r="Q1" s="1538"/>
      <c r="R1" s="1538"/>
      <c r="S1" s="1538"/>
      <c r="T1" s="1538"/>
      <c r="U1" s="1538"/>
      <c r="V1" s="1538"/>
      <c r="W1" s="1538"/>
      <c r="X1" s="1538"/>
      <c r="Y1" s="1538"/>
      <c r="Z1" s="1538"/>
      <c r="AA1" s="1538"/>
    </row>
    <row r="2" spans="1:27" ht="15.6" customHeight="1">
      <c r="A2" s="1516"/>
      <c r="B2" s="1538" t="str">
        <f>'Data Sheet'!$C$25</f>
        <v>CENTRAL HUDSON GAS &amp; ELECTRIC CORPORATION</v>
      </c>
      <c r="C2" s="1538"/>
      <c r="D2" s="1517"/>
      <c r="E2" s="1538" t="s">
        <v>5503</v>
      </c>
      <c r="F2" s="1790" t="s">
        <v>3308</v>
      </c>
      <c r="G2" s="1947"/>
      <c r="H2" s="1538"/>
      <c r="I2" s="1538"/>
      <c r="J2" s="1538"/>
      <c r="K2" s="1538"/>
      <c r="L2" s="1538"/>
      <c r="M2" s="1538"/>
      <c r="N2" s="1538"/>
      <c r="O2" s="1538"/>
      <c r="P2" s="1538"/>
      <c r="Q2" s="1538"/>
      <c r="R2" s="1538"/>
      <c r="S2" s="1538"/>
      <c r="T2" s="1538"/>
      <c r="U2" s="1538"/>
      <c r="V2" s="1538"/>
      <c r="W2" s="1538"/>
      <c r="X2" s="1538"/>
      <c r="Y2" s="1538"/>
      <c r="Z2" s="1538"/>
      <c r="AA2" s="1538"/>
    </row>
    <row r="3" spans="1:27" ht="15.6" customHeight="1">
      <c r="A3" s="1516"/>
      <c r="B3" s="1538"/>
      <c r="C3" s="1538"/>
      <c r="D3" s="1517"/>
      <c r="E3" s="1538" t="s">
        <v>1180</v>
      </c>
      <c r="F3" s="1577" t="str">
        <f>'Data Sheet'!$C$40</f>
        <v>4/18/2018</v>
      </c>
      <c r="G3" s="1887" t="str">
        <f>'Data Sheet'!$C$38</f>
        <v>12/31/2017</v>
      </c>
      <c r="H3" s="1538"/>
      <c r="I3" s="1538"/>
      <c r="J3" s="1538"/>
      <c r="K3" s="1538"/>
      <c r="L3" s="1538"/>
      <c r="M3" s="1538"/>
      <c r="N3" s="1538"/>
      <c r="O3" s="1538"/>
      <c r="P3" s="1538"/>
      <c r="Q3" s="1538"/>
      <c r="R3" s="1538"/>
      <c r="S3" s="1538"/>
      <c r="T3" s="1538"/>
      <c r="U3" s="1538"/>
      <c r="V3" s="1538"/>
      <c r="W3" s="1538"/>
      <c r="X3" s="1538"/>
      <c r="Y3" s="1538"/>
      <c r="Z3" s="1538"/>
      <c r="AA3" s="1538"/>
    </row>
    <row r="4" spans="1:27" ht="15.6" customHeight="1">
      <c r="A4" s="1949"/>
      <c r="B4" s="1795" t="s">
        <v>1181</v>
      </c>
      <c r="C4" s="1795"/>
      <c r="D4" s="1795"/>
      <c r="E4" s="1795"/>
      <c r="F4" s="1795"/>
      <c r="G4" s="1796"/>
      <c r="H4" s="1538"/>
      <c r="I4" s="1538"/>
      <c r="J4" s="1538"/>
      <c r="K4" s="1538"/>
      <c r="L4" s="1538"/>
      <c r="M4" s="1538"/>
      <c r="N4" s="1538"/>
      <c r="O4" s="1538"/>
      <c r="P4" s="1538"/>
      <c r="Q4" s="1538"/>
      <c r="R4" s="1538"/>
      <c r="S4" s="1538"/>
      <c r="T4" s="1538"/>
      <c r="U4" s="1538"/>
      <c r="V4" s="1538"/>
      <c r="W4" s="1538"/>
      <c r="X4" s="1538"/>
      <c r="Y4" s="1538"/>
      <c r="Z4" s="1538"/>
      <c r="AA4" s="1538"/>
    </row>
    <row r="5" spans="1:27" ht="15.6" customHeight="1">
      <c r="A5" s="1516"/>
      <c r="B5" s="1538"/>
      <c r="C5" s="1538"/>
      <c r="D5" s="1538"/>
      <c r="E5" s="1538"/>
      <c r="F5" s="1538"/>
      <c r="G5" s="1518"/>
      <c r="H5" s="1538"/>
      <c r="I5" s="1538"/>
      <c r="J5" s="1538"/>
      <c r="K5" s="1538"/>
      <c r="L5" s="1538"/>
      <c r="M5" s="1538"/>
      <c r="N5" s="1538"/>
      <c r="O5" s="1538"/>
      <c r="P5" s="1538"/>
      <c r="Q5" s="1538"/>
      <c r="R5" s="1538"/>
      <c r="S5" s="1538"/>
      <c r="T5" s="1538"/>
      <c r="U5" s="1538"/>
      <c r="V5" s="1538"/>
      <c r="W5" s="1538"/>
      <c r="X5" s="1538"/>
      <c r="Y5" s="1538"/>
      <c r="Z5" s="1538"/>
      <c r="AA5" s="1538"/>
    </row>
    <row r="6" spans="1:27" ht="15.6" customHeight="1">
      <c r="A6" s="1516"/>
      <c r="B6" s="1538" t="s">
        <v>1182</v>
      </c>
      <c r="C6" s="1538"/>
      <c r="D6" s="1538"/>
      <c r="E6" s="1538"/>
      <c r="F6" s="1538"/>
      <c r="G6" s="1518"/>
      <c r="H6" s="1538"/>
      <c r="I6" s="1538"/>
      <c r="J6" s="1538"/>
      <c r="K6" s="1538"/>
      <c r="L6" s="1538"/>
      <c r="M6" s="1538"/>
      <c r="N6" s="1538"/>
      <c r="O6" s="1538"/>
      <c r="P6" s="1538"/>
      <c r="Q6" s="1538"/>
      <c r="R6" s="1538"/>
      <c r="S6" s="1538"/>
      <c r="T6" s="1538"/>
      <c r="U6" s="1538"/>
      <c r="V6" s="1538"/>
      <c r="W6" s="1538"/>
      <c r="X6" s="1538"/>
      <c r="Y6" s="1538"/>
      <c r="Z6" s="1538"/>
      <c r="AA6" s="1538"/>
    </row>
    <row r="7" spans="1:27" ht="15.6" customHeight="1">
      <c r="A7" s="1516"/>
      <c r="B7" s="1538" t="s">
        <v>1183</v>
      </c>
      <c r="C7" s="1538"/>
      <c r="D7" s="1538"/>
      <c r="E7" s="1538"/>
      <c r="F7" s="1538"/>
      <c r="G7" s="1518"/>
      <c r="H7" s="1538"/>
      <c r="I7" s="1538"/>
      <c r="J7" s="1538"/>
      <c r="K7" s="1538"/>
      <c r="L7" s="1538"/>
      <c r="M7" s="1538"/>
      <c r="N7" s="1538"/>
      <c r="O7" s="1538"/>
      <c r="P7" s="1538"/>
      <c r="Q7" s="1538"/>
      <c r="R7" s="1538"/>
      <c r="S7" s="1538"/>
      <c r="T7" s="1538"/>
      <c r="U7" s="1538"/>
      <c r="V7" s="1538"/>
      <c r="W7" s="1538"/>
      <c r="X7" s="1538"/>
      <c r="Y7" s="1538"/>
      <c r="Z7" s="1538"/>
      <c r="AA7" s="1538"/>
    </row>
    <row r="8" spans="1:27" ht="15.6" customHeight="1">
      <c r="A8" s="1516"/>
      <c r="B8" s="1538" t="s">
        <v>1184</v>
      </c>
      <c r="C8" s="1538"/>
      <c r="D8" s="1538"/>
      <c r="E8" s="1538"/>
      <c r="F8" s="1538"/>
      <c r="G8" s="1518"/>
      <c r="H8" s="1538"/>
      <c r="I8" s="1538"/>
      <c r="J8" s="1538"/>
      <c r="K8" s="1538"/>
      <c r="L8" s="1538"/>
      <c r="M8" s="1538"/>
      <c r="N8" s="1538"/>
      <c r="O8" s="1538"/>
      <c r="P8" s="1538"/>
      <c r="Q8" s="1538"/>
      <c r="R8" s="1538"/>
      <c r="S8" s="1538"/>
      <c r="T8" s="1538"/>
      <c r="U8" s="1538"/>
      <c r="V8" s="1538"/>
      <c r="W8" s="1538"/>
      <c r="X8" s="1538"/>
      <c r="Y8" s="1538"/>
      <c r="Z8" s="1538"/>
      <c r="AA8" s="1538"/>
    </row>
    <row r="9" spans="1:27" ht="15.6" customHeight="1">
      <c r="A9" s="1516"/>
      <c r="B9" s="1538" t="s">
        <v>1185</v>
      </c>
      <c r="C9" s="1538"/>
      <c r="D9" s="1538"/>
      <c r="E9" s="1538"/>
      <c r="F9" s="1538"/>
      <c r="G9" s="1518"/>
      <c r="H9" s="1538"/>
      <c r="I9" s="1538"/>
      <c r="J9" s="1538"/>
      <c r="K9" s="1538"/>
      <c r="L9" s="1538"/>
      <c r="M9" s="1538"/>
      <c r="N9" s="1538"/>
      <c r="O9" s="1538"/>
      <c r="P9" s="1538"/>
      <c r="Q9" s="1538"/>
      <c r="R9" s="1538"/>
      <c r="S9" s="1538"/>
      <c r="T9" s="1538"/>
      <c r="U9" s="1538"/>
      <c r="V9" s="1538"/>
      <c r="W9" s="1538"/>
      <c r="X9" s="1538"/>
      <c r="Y9" s="1538"/>
      <c r="Z9" s="1538"/>
      <c r="AA9" s="1538"/>
    </row>
    <row r="10" spans="1:27" ht="15.6" customHeight="1">
      <c r="A10" s="2447"/>
      <c r="B10" s="2448" t="s">
        <v>4610</v>
      </c>
      <c r="C10" s="2448"/>
      <c r="D10" s="2448"/>
      <c r="E10" s="2448"/>
      <c r="F10" s="2448"/>
      <c r="G10" s="2472"/>
      <c r="H10" s="1538"/>
      <c r="I10" s="1538"/>
      <c r="J10" s="1538"/>
      <c r="K10" s="1538"/>
      <c r="L10" s="1538"/>
      <c r="M10" s="1538"/>
      <c r="N10" s="1538"/>
      <c r="O10" s="1538"/>
      <c r="P10" s="1538"/>
      <c r="Q10" s="1538"/>
      <c r="R10" s="1538"/>
      <c r="S10" s="1538"/>
      <c r="T10" s="1538"/>
      <c r="U10" s="1538"/>
      <c r="V10" s="1538"/>
      <c r="W10" s="1538"/>
      <c r="X10" s="1538"/>
      <c r="Y10" s="1538"/>
      <c r="Z10" s="1538"/>
      <c r="AA10" s="1538"/>
    </row>
    <row r="11" spans="1:27" ht="15.6" customHeight="1">
      <c r="A11" s="1519"/>
      <c r="B11" s="1683"/>
      <c r="C11" s="1683"/>
      <c r="D11" s="1683"/>
      <c r="E11" s="1683"/>
      <c r="F11" s="1683"/>
      <c r="G11" s="1889"/>
      <c r="H11" s="1538"/>
      <c r="I11" s="1538"/>
      <c r="J11" s="1538"/>
      <c r="K11" s="1538"/>
      <c r="L11" s="1538"/>
      <c r="M11" s="1538"/>
      <c r="N11" s="1538"/>
      <c r="O11" s="1538"/>
      <c r="P11" s="1538"/>
      <c r="Q11" s="1538"/>
      <c r="R11" s="1538"/>
      <c r="S11" s="1538"/>
      <c r="T11" s="1538"/>
      <c r="U11" s="1538"/>
      <c r="V11" s="1538"/>
      <c r="W11" s="1538"/>
      <c r="X11" s="1538"/>
      <c r="Y11" s="1538"/>
      <c r="Z11" s="1538"/>
      <c r="AA11" s="1538"/>
    </row>
    <row r="12" spans="1:27">
      <c r="A12" s="1516"/>
      <c r="B12" s="1538"/>
      <c r="C12" s="1895"/>
      <c r="D12" s="1554"/>
      <c r="E12" s="1554"/>
      <c r="F12" s="1896"/>
      <c r="G12" s="1542" t="s">
        <v>1186</v>
      </c>
      <c r="H12" s="1538"/>
      <c r="I12" s="1538"/>
      <c r="J12" s="1538"/>
      <c r="K12" s="1538"/>
      <c r="L12" s="1538"/>
      <c r="M12" s="1538"/>
      <c r="N12" s="1538"/>
      <c r="O12" s="1538"/>
      <c r="P12" s="1538"/>
      <c r="Q12" s="1538"/>
      <c r="R12" s="1538"/>
      <c r="S12" s="1538"/>
      <c r="T12" s="1538"/>
      <c r="U12" s="1538"/>
      <c r="V12" s="1538"/>
      <c r="W12" s="1538"/>
      <c r="X12" s="1538"/>
      <c r="Y12" s="1538"/>
      <c r="Z12" s="1538"/>
      <c r="AA12" s="1538"/>
    </row>
    <row r="13" spans="1:27">
      <c r="A13" s="1516"/>
      <c r="B13" s="1532" t="s">
        <v>1729</v>
      </c>
      <c r="C13" s="1809"/>
      <c r="D13" s="1538"/>
      <c r="E13" s="1532" t="s">
        <v>1187</v>
      </c>
      <c r="F13" s="1971"/>
      <c r="G13" s="1542" t="s">
        <v>1188</v>
      </c>
      <c r="H13" s="1538"/>
      <c r="I13" s="1538"/>
      <c r="J13" s="1538"/>
      <c r="K13" s="1538"/>
      <c r="L13" s="1538"/>
      <c r="M13" s="1538"/>
      <c r="N13" s="1538"/>
      <c r="O13" s="1538"/>
      <c r="P13" s="1538"/>
      <c r="Q13" s="1538"/>
      <c r="R13" s="1538"/>
      <c r="S13" s="1538"/>
      <c r="T13" s="1538"/>
      <c r="U13" s="1538"/>
      <c r="V13" s="1538"/>
      <c r="W13" s="1538"/>
      <c r="X13" s="1538"/>
      <c r="Y13" s="1538"/>
      <c r="Z13" s="1538"/>
      <c r="AA13" s="1538"/>
    </row>
    <row r="14" spans="1:27">
      <c r="A14" s="1519"/>
      <c r="B14" s="1535" t="s">
        <v>1732</v>
      </c>
      <c r="C14" s="1888"/>
      <c r="D14" s="1683" t="s">
        <v>1189</v>
      </c>
      <c r="E14" s="1683"/>
      <c r="F14" s="1520"/>
      <c r="G14" s="1521" t="s">
        <v>3021</v>
      </c>
      <c r="H14" s="1538"/>
      <c r="I14" s="1538"/>
      <c r="J14" s="1538"/>
      <c r="K14" s="1538"/>
      <c r="L14" s="1538"/>
      <c r="M14" s="1538"/>
      <c r="N14" s="1538"/>
      <c r="O14" s="1538"/>
      <c r="P14" s="1538"/>
      <c r="Q14" s="1538"/>
      <c r="R14" s="1538"/>
      <c r="S14" s="1538"/>
      <c r="T14" s="1538"/>
      <c r="U14" s="1538"/>
      <c r="V14" s="1538"/>
      <c r="W14" s="1538"/>
      <c r="X14" s="1538"/>
      <c r="Y14" s="1538"/>
      <c r="Z14" s="1538"/>
      <c r="AA14" s="1538"/>
    </row>
    <row r="15" spans="1:27">
      <c r="A15" s="1516"/>
      <c r="B15" s="1538">
        <v>1</v>
      </c>
      <c r="C15" s="1790"/>
      <c r="D15" s="1972" t="s">
        <v>2997</v>
      </c>
      <c r="E15" s="1538"/>
      <c r="F15" s="1538"/>
      <c r="G15" s="1973"/>
      <c r="H15" s="1538"/>
      <c r="I15" s="1538"/>
      <c r="J15" s="1538"/>
      <c r="K15" s="1538"/>
      <c r="L15" s="1538"/>
      <c r="M15" s="1538"/>
      <c r="N15" s="1538"/>
      <c r="O15" s="1538"/>
      <c r="P15" s="1538"/>
      <c r="Q15" s="1538"/>
      <c r="R15" s="1538"/>
      <c r="S15" s="1538"/>
      <c r="T15" s="1538"/>
      <c r="U15" s="1538"/>
      <c r="V15" s="1538"/>
      <c r="W15" s="1538"/>
      <c r="X15" s="1538"/>
      <c r="Y15" s="1538"/>
      <c r="Z15" s="1538"/>
      <c r="AA15" s="1538"/>
    </row>
    <row r="16" spans="1:27">
      <c r="A16" s="1516"/>
      <c r="B16" s="1538">
        <v>2</v>
      </c>
      <c r="C16" s="1790"/>
      <c r="D16" s="2850" t="str">
        <f>+'[1]CWIP SUMMARY'!D2</f>
        <v>H-Line Rebuild</v>
      </c>
      <c r="E16" s="17"/>
      <c r="F16" s="17"/>
      <c r="G16" s="3226">
        <v>1113508</v>
      </c>
      <c r="H16" s="1538"/>
      <c r="I16" s="1538"/>
      <c r="J16" s="1538"/>
      <c r="K16" s="1538"/>
      <c r="L16" s="1538"/>
      <c r="M16" s="1538"/>
      <c r="N16" s="1538"/>
      <c r="O16" s="1538"/>
      <c r="P16" s="1538"/>
      <c r="Q16" s="1538"/>
      <c r="R16" s="1538"/>
      <c r="S16" s="1538"/>
      <c r="T16" s="1538"/>
      <c r="U16" s="1538"/>
      <c r="V16" s="1538"/>
      <c r="W16" s="1538"/>
      <c r="X16" s="1538"/>
      <c r="Y16" s="1538"/>
      <c r="Z16" s="1538"/>
      <c r="AA16" s="1538"/>
    </row>
    <row r="17" spans="1:27">
      <c r="A17" s="1516"/>
      <c r="B17" s="1538">
        <v>3</v>
      </c>
      <c r="C17" s="1790"/>
      <c r="D17" s="2850" t="str">
        <f>+'[1]CWIP SUMMARY'!D3</f>
        <v>Rebuild WH-1 and WH-2 Lines</v>
      </c>
      <c r="E17" s="17"/>
      <c r="F17" s="17"/>
      <c r="G17" s="3226">
        <v>1091194</v>
      </c>
      <c r="H17" s="1538"/>
      <c r="I17" s="1538"/>
      <c r="J17" s="1538"/>
      <c r="K17" s="1538"/>
      <c r="L17" s="1538"/>
      <c r="M17" s="1538"/>
      <c r="N17" s="1538"/>
      <c r="O17" s="1538"/>
      <c r="P17" s="1538"/>
      <c r="Q17" s="1538"/>
      <c r="R17" s="1538"/>
      <c r="S17" s="1538"/>
      <c r="T17" s="1538"/>
      <c r="U17" s="1538"/>
      <c r="V17" s="1538"/>
      <c r="W17" s="1538"/>
      <c r="X17" s="1538"/>
      <c r="Y17" s="1538"/>
      <c r="Z17" s="1538"/>
      <c r="AA17" s="1538"/>
    </row>
    <row r="18" spans="1:27">
      <c r="A18" s="1516"/>
      <c r="B18" s="1538">
        <v>4</v>
      </c>
      <c r="C18" s="1790"/>
      <c r="D18" s="2850" t="str">
        <f>+'[1]CWIP SUMMARY'!D4</f>
        <v>Rebuild G Line - Northern Section</v>
      </c>
      <c r="E18" s="17"/>
      <c r="F18" s="17"/>
      <c r="G18" s="3226">
        <v>3899930</v>
      </c>
      <c r="H18" s="1538"/>
      <c r="I18" s="1538"/>
      <c r="J18" s="1538"/>
      <c r="K18" s="1538"/>
      <c r="L18" s="1538"/>
      <c r="M18" s="1538"/>
      <c r="N18" s="1538"/>
      <c r="O18" s="1538"/>
      <c r="P18" s="1538"/>
      <c r="Q18" s="1538"/>
      <c r="R18" s="1538"/>
      <c r="S18" s="1538"/>
      <c r="T18" s="1538"/>
      <c r="U18" s="1538"/>
      <c r="V18" s="1538"/>
      <c r="W18" s="1538"/>
      <c r="X18" s="1538"/>
      <c r="Y18" s="1538"/>
      <c r="Z18" s="1538"/>
      <c r="AA18" s="1538"/>
    </row>
    <row r="19" spans="1:27">
      <c r="A19" s="1516"/>
      <c r="B19" s="1538">
        <v>5</v>
      </c>
      <c r="C19" s="1790"/>
      <c r="D19" s="2850" t="str">
        <f>+'[1]CWIP SUMMARY'!D5</f>
        <v>WH 1&amp;2 Section #1</v>
      </c>
      <c r="E19" s="17"/>
      <c r="F19" s="17"/>
      <c r="G19" s="3226">
        <v>2906369</v>
      </c>
      <c r="H19" s="1538"/>
      <c r="I19" s="1538"/>
      <c r="J19" s="1538"/>
      <c r="K19" s="1538"/>
      <c r="L19" s="1538"/>
      <c r="M19" s="1538"/>
      <c r="N19" s="1538"/>
      <c r="O19" s="1538"/>
      <c r="P19" s="1538"/>
      <c r="Q19" s="1538"/>
      <c r="R19" s="1538"/>
      <c r="S19" s="1538"/>
      <c r="T19" s="1538"/>
      <c r="U19" s="1538"/>
      <c r="V19" s="1538"/>
      <c r="W19" s="1538"/>
      <c r="X19" s="1538"/>
      <c r="Y19" s="1538"/>
      <c r="Z19" s="1538"/>
      <c r="AA19" s="1538"/>
    </row>
    <row r="20" spans="1:27">
      <c r="A20" s="1516"/>
      <c r="B20" s="1538">
        <v>6</v>
      </c>
      <c r="C20" s="1790"/>
      <c r="D20" s="2850" t="str">
        <f>+'[1]CWIP SUMMARY'!D6</f>
        <v>Repl Transformer #3 &amp; #4 - Reynolds Hill</v>
      </c>
      <c r="E20" s="17"/>
      <c r="F20" s="17"/>
      <c r="G20" s="3226">
        <v>1983966</v>
      </c>
      <c r="H20" s="1538"/>
      <c r="I20" s="1538"/>
      <c r="J20" s="1538"/>
      <c r="K20" s="1538"/>
      <c r="L20" s="1538"/>
      <c r="M20" s="1538"/>
      <c r="N20" s="1538"/>
      <c r="O20" s="1538"/>
      <c r="P20" s="1538"/>
      <c r="Q20" s="1538"/>
      <c r="R20" s="1538"/>
      <c r="S20" s="1538"/>
      <c r="T20" s="1538"/>
      <c r="U20" s="1538"/>
      <c r="V20" s="1538"/>
      <c r="W20" s="1538"/>
      <c r="X20" s="1538"/>
      <c r="Y20" s="1538"/>
      <c r="Z20" s="1538"/>
      <c r="AA20" s="1538"/>
    </row>
    <row r="21" spans="1:27">
      <c r="A21" s="1516"/>
      <c r="B21" s="1538">
        <v>7</v>
      </c>
      <c r="C21" s="1790"/>
      <c r="D21" s="2850" t="str">
        <f>+'[1]CWIP SUMMARY'!D7</f>
        <v>Repl 2 Tsfrms at Union Ave Sub</v>
      </c>
      <c r="E21" s="17"/>
      <c r="F21" s="17"/>
      <c r="G21" s="3226">
        <v>3198259</v>
      </c>
      <c r="H21" s="1538"/>
      <c r="I21" s="1538"/>
      <c r="J21" s="1538"/>
      <c r="K21" s="1538"/>
      <c r="L21" s="1538"/>
      <c r="M21" s="1538"/>
      <c r="N21" s="1538"/>
      <c r="O21" s="1538"/>
      <c r="P21" s="1538"/>
      <c r="Q21" s="1538"/>
      <c r="R21" s="1538"/>
      <c r="S21" s="1538"/>
      <c r="T21" s="1538"/>
      <c r="U21" s="1538"/>
      <c r="V21" s="1538"/>
      <c r="W21" s="1538"/>
      <c r="X21" s="1538"/>
      <c r="Y21" s="1538"/>
      <c r="Z21" s="1538"/>
      <c r="AA21" s="1538"/>
    </row>
    <row r="22" spans="1:27">
      <c r="A22" s="1516"/>
      <c r="B22" s="1538">
        <v>8</v>
      </c>
      <c r="C22" s="1790"/>
      <c r="D22" s="2850" t="str">
        <f>+'[1]CWIP SUMMARY'!D8</f>
        <v>Hurley Ave 69KV and15KV Modernization</v>
      </c>
      <c r="E22" s="17"/>
      <c r="F22" s="17"/>
      <c r="G22" s="3226">
        <v>1554960</v>
      </c>
      <c r="H22" s="1538"/>
      <c r="I22" s="1538"/>
      <c r="J22" s="1538"/>
      <c r="K22" s="1538"/>
      <c r="L22" s="1538"/>
      <c r="M22" s="1538"/>
      <c r="N22" s="1538"/>
      <c r="O22" s="1538"/>
      <c r="P22" s="1538"/>
      <c r="Q22" s="1538"/>
      <c r="R22" s="1538"/>
      <c r="S22" s="1538"/>
      <c r="T22" s="1538"/>
      <c r="U22" s="1538"/>
      <c r="V22" s="1538"/>
      <c r="W22" s="1538"/>
      <c r="X22" s="1538"/>
      <c r="Y22" s="1538"/>
      <c r="Z22" s="1538"/>
      <c r="AA22" s="1538"/>
    </row>
    <row r="23" spans="1:27">
      <c r="A23" s="1516"/>
      <c r="B23" s="1538">
        <v>9</v>
      </c>
      <c r="C23" s="1790"/>
      <c r="D23" s="2850" t="str">
        <f>+'[1]CWIP SUMMARY'!D9</f>
        <v>Boulevard Infrastructure Upgrade</v>
      </c>
      <c r="E23" s="17"/>
      <c r="F23" s="17"/>
      <c r="G23" s="3226">
        <v>2976337</v>
      </c>
      <c r="H23" s="1538"/>
      <c r="I23" s="1538"/>
      <c r="J23" s="1538"/>
      <c r="K23" s="1538"/>
      <c r="L23" s="1538"/>
      <c r="M23" s="1538"/>
      <c r="N23" s="1538"/>
      <c r="O23" s="1538"/>
      <c r="P23" s="1538"/>
      <c r="Q23" s="1538"/>
      <c r="R23" s="1538"/>
      <c r="S23" s="1538"/>
      <c r="T23" s="1538"/>
      <c r="U23" s="1538"/>
      <c r="V23" s="1538"/>
      <c r="W23" s="1538"/>
      <c r="X23" s="1538"/>
      <c r="Y23" s="1538"/>
      <c r="Z23" s="1538"/>
      <c r="AA23" s="1538"/>
    </row>
    <row r="24" spans="1:27">
      <c r="A24" s="1516"/>
      <c r="B24" s="1538">
        <v>10</v>
      </c>
      <c r="C24" s="1790"/>
      <c r="D24" s="2850" t="str">
        <f>+'[1]CWIP SUMMARY'!D10</f>
        <v>Danskammer Sub Storm Hardening</v>
      </c>
      <c r="E24" s="17"/>
      <c r="F24" s="17"/>
      <c r="G24" s="3226">
        <v>4504470</v>
      </c>
      <c r="H24" s="1538"/>
      <c r="I24" s="1538"/>
      <c r="J24" s="1538"/>
      <c r="K24" s="1538"/>
      <c r="L24" s="1538"/>
      <c r="M24" s="1538"/>
      <c r="N24" s="1538"/>
      <c r="O24" s="1538"/>
      <c r="P24" s="1538"/>
      <c r="Q24" s="1538"/>
      <c r="R24" s="1538"/>
      <c r="S24" s="1538"/>
      <c r="T24" s="1538"/>
      <c r="U24" s="1538"/>
      <c r="V24" s="1538"/>
      <c r="W24" s="1538"/>
      <c r="X24" s="1538"/>
      <c r="Y24" s="1538"/>
      <c r="Z24" s="1538"/>
      <c r="AA24" s="1538"/>
    </row>
    <row r="25" spans="1:27">
      <c r="A25" s="1516"/>
      <c r="B25" s="1538">
        <v>11</v>
      </c>
      <c r="C25" s="1790"/>
      <c r="D25" s="2850" t="str">
        <f>+'[1]CWIP SUMMARY'!D11</f>
        <v>Add 69KV G Line at Todd Hill Sub</v>
      </c>
      <c r="E25" s="17"/>
      <c r="F25" s="17"/>
      <c r="G25" s="3226">
        <v>3168081</v>
      </c>
      <c r="H25" s="1538"/>
      <c r="I25" s="1538"/>
      <c r="J25" s="1538"/>
      <c r="K25" s="1538"/>
      <c r="L25" s="1538"/>
      <c r="M25" s="1538"/>
      <c r="N25" s="1538"/>
      <c r="O25" s="1538"/>
      <c r="P25" s="1538"/>
      <c r="Q25" s="1538"/>
      <c r="R25" s="1538"/>
      <c r="S25" s="1538"/>
      <c r="T25" s="1538"/>
      <c r="U25" s="1538"/>
      <c r="V25" s="1538"/>
      <c r="W25" s="1538"/>
      <c r="X25" s="1538"/>
      <c r="Y25" s="1538"/>
      <c r="Z25" s="1538"/>
      <c r="AA25" s="1538"/>
    </row>
    <row r="26" spans="1:27">
      <c r="A26" s="1516"/>
      <c r="B26" s="1538">
        <v>12</v>
      </c>
      <c r="C26" s="1790"/>
      <c r="D26" s="1538"/>
      <c r="E26" s="1538"/>
      <c r="F26" s="1538"/>
      <c r="G26" s="1974"/>
      <c r="H26" s="1538"/>
      <c r="I26" s="1538"/>
      <c r="J26" s="1538"/>
      <c r="K26" s="1538"/>
      <c r="L26" s="1538"/>
      <c r="M26" s="1538"/>
      <c r="N26" s="1538"/>
      <c r="O26" s="1538"/>
      <c r="P26" s="1538"/>
      <c r="Q26" s="1538"/>
      <c r="R26" s="1538"/>
      <c r="S26" s="1538"/>
      <c r="T26" s="1538"/>
      <c r="U26" s="1538"/>
      <c r="V26" s="1538"/>
      <c r="W26" s="1538"/>
      <c r="X26" s="1538"/>
      <c r="Y26" s="1538"/>
      <c r="Z26" s="1538"/>
      <c r="AA26" s="1538"/>
    </row>
    <row r="27" spans="1:27">
      <c r="A27" s="1516"/>
      <c r="B27" s="1538">
        <v>13</v>
      </c>
      <c r="C27" s="1790"/>
      <c r="D27" s="1538"/>
      <c r="E27" s="1538"/>
      <c r="F27" s="1538"/>
      <c r="G27" s="1974"/>
      <c r="H27" s="1538"/>
      <c r="I27" s="1538"/>
      <c r="J27" s="1538"/>
      <c r="K27" s="1538"/>
      <c r="L27" s="1538"/>
      <c r="M27" s="1538"/>
      <c r="N27" s="1538"/>
      <c r="O27" s="1538"/>
      <c r="P27" s="1538"/>
      <c r="Q27" s="1538"/>
      <c r="R27" s="1538"/>
      <c r="S27" s="1538"/>
      <c r="T27" s="1538"/>
      <c r="U27" s="1538"/>
      <c r="V27" s="1538"/>
      <c r="W27" s="1538"/>
      <c r="X27" s="1538"/>
      <c r="Y27" s="1538"/>
      <c r="Z27" s="1538"/>
      <c r="AA27" s="1538"/>
    </row>
    <row r="28" spans="1:27">
      <c r="A28" s="1516"/>
      <c r="B28" s="1538">
        <v>14</v>
      </c>
      <c r="C28" s="1790"/>
      <c r="D28" s="1538"/>
      <c r="E28" s="1538"/>
      <c r="F28" s="1538"/>
      <c r="G28" s="1974"/>
      <c r="H28" s="1538"/>
      <c r="I28" s="1538"/>
      <c r="J28" s="1538"/>
      <c r="K28" s="1538"/>
      <c r="L28" s="1538"/>
      <c r="M28" s="1538"/>
      <c r="N28" s="1538"/>
      <c r="O28" s="1538"/>
      <c r="P28" s="1538"/>
      <c r="Q28" s="1538"/>
      <c r="R28" s="1538"/>
      <c r="S28" s="1538"/>
      <c r="T28" s="1538"/>
      <c r="U28" s="1538"/>
      <c r="V28" s="1538"/>
      <c r="W28" s="1538"/>
      <c r="X28" s="1538"/>
      <c r="Y28" s="1538"/>
      <c r="Z28" s="1538"/>
      <c r="AA28" s="1538"/>
    </row>
    <row r="29" spans="1:27">
      <c r="A29" s="1516"/>
      <c r="B29" s="1538">
        <v>15</v>
      </c>
      <c r="C29" s="1790"/>
      <c r="D29" s="1538"/>
      <c r="E29" s="1538"/>
      <c r="F29" s="1538"/>
      <c r="G29" s="1974"/>
      <c r="H29" s="1538"/>
      <c r="I29" s="1538"/>
      <c r="J29" s="1538"/>
      <c r="K29" s="1538"/>
      <c r="L29" s="1538"/>
      <c r="M29" s="1538"/>
      <c r="N29" s="1538"/>
      <c r="O29" s="1538"/>
      <c r="P29" s="1538"/>
      <c r="Q29" s="1538"/>
      <c r="R29" s="1538"/>
      <c r="S29" s="1538"/>
      <c r="T29" s="1538"/>
      <c r="U29" s="1538"/>
      <c r="V29" s="1538"/>
      <c r="W29" s="1538"/>
      <c r="X29" s="1538"/>
      <c r="Y29" s="1538"/>
      <c r="Z29" s="1538"/>
      <c r="AA29" s="1538"/>
    </row>
    <row r="30" spans="1:27">
      <c r="A30" s="1516"/>
      <c r="B30" s="1538">
        <v>16</v>
      </c>
      <c r="C30" s="1790"/>
      <c r="D30" s="1538"/>
      <c r="E30" s="1538"/>
      <c r="F30" s="1538"/>
      <c r="G30" s="1974"/>
      <c r="H30" s="1538"/>
      <c r="I30" s="1538"/>
      <c r="J30" s="1538"/>
      <c r="K30" s="1538"/>
      <c r="L30" s="1538"/>
      <c r="M30" s="1538"/>
      <c r="N30" s="1538"/>
      <c r="O30" s="1538"/>
      <c r="P30" s="1538"/>
      <c r="Q30" s="1538"/>
      <c r="R30" s="1538"/>
      <c r="S30" s="1538"/>
      <c r="T30" s="1538"/>
      <c r="U30" s="1538"/>
      <c r="V30" s="1538"/>
      <c r="W30" s="1538"/>
      <c r="X30" s="1538"/>
      <c r="Y30" s="1538"/>
      <c r="Z30" s="1538"/>
      <c r="AA30" s="1538"/>
    </row>
    <row r="31" spans="1:27">
      <c r="A31" s="1516"/>
      <c r="B31" s="1538">
        <v>17</v>
      </c>
      <c r="C31" s="1790"/>
      <c r="D31" s="1538"/>
      <c r="E31" s="1538"/>
      <c r="F31" s="1538"/>
      <c r="G31" s="1974"/>
      <c r="H31" s="1538"/>
      <c r="I31" s="1538"/>
      <c r="J31" s="1538"/>
      <c r="K31" s="1538"/>
      <c r="L31" s="1538"/>
      <c r="M31" s="1538"/>
      <c r="N31" s="1538"/>
      <c r="O31" s="1538"/>
      <c r="P31" s="1538"/>
      <c r="Q31" s="1538"/>
      <c r="R31" s="1538"/>
      <c r="S31" s="1538"/>
      <c r="T31" s="1538"/>
      <c r="U31" s="1538"/>
      <c r="V31" s="1538"/>
      <c r="W31" s="1538"/>
      <c r="X31" s="1538"/>
      <c r="Y31" s="1538"/>
      <c r="Z31" s="1538"/>
      <c r="AA31" s="1538"/>
    </row>
    <row r="32" spans="1:27">
      <c r="A32" s="1516"/>
      <c r="B32" s="1538">
        <v>18</v>
      </c>
      <c r="C32" s="1790"/>
      <c r="D32" s="2844" t="str">
        <f>+'[1]CWIP SUMMARY'!D12</f>
        <v>MINOR PROJECTS (LESS THAN $1,000,000 EACH)</v>
      </c>
      <c r="E32" s="17"/>
      <c r="F32" s="17"/>
      <c r="G32" s="259">
        <v>26318027</v>
      </c>
      <c r="H32" s="1538"/>
      <c r="I32" s="1538"/>
      <c r="J32" s="1538"/>
      <c r="K32" s="1538"/>
      <c r="L32" s="1538"/>
      <c r="M32" s="1538"/>
      <c r="N32" s="1538"/>
      <c r="O32" s="1538"/>
      <c r="P32" s="1538"/>
      <c r="Q32" s="1538"/>
      <c r="R32" s="1538"/>
      <c r="S32" s="1538"/>
      <c r="T32" s="1538"/>
      <c r="U32" s="1538"/>
      <c r="V32" s="1538"/>
      <c r="W32" s="1538"/>
      <c r="X32" s="1538"/>
      <c r="Y32" s="1538"/>
      <c r="Z32" s="1538"/>
      <c r="AA32" s="1538"/>
    </row>
    <row r="33" spans="1:27">
      <c r="A33" s="1516"/>
      <c r="B33" s="1538">
        <v>19</v>
      </c>
      <c r="C33" s="1790"/>
      <c r="D33" s="1538"/>
      <c r="E33" s="1538" t="s">
        <v>1191</v>
      </c>
      <c r="F33" s="1538"/>
      <c r="G33" s="1953">
        <f>SUM(G15:G32)</f>
        <v>52715101</v>
      </c>
      <c r="H33" s="1538"/>
      <c r="I33" s="1538"/>
      <c r="J33" s="1538"/>
      <c r="K33" s="1538"/>
      <c r="L33" s="1538"/>
      <c r="M33" s="1538"/>
      <c r="N33" s="1538"/>
      <c r="O33" s="1538"/>
      <c r="P33" s="1538"/>
      <c r="Q33" s="1538"/>
      <c r="R33" s="1538"/>
      <c r="S33" s="1538"/>
      <c r="T33" s="1538"/>
      <c r="U33" s="1538"/>
      <c r="V33" s="1538"/>
      <c r="W33" s="1538"/>
      <c r="X33" s="1538"/>
      <c r="Y33" s="1538"/>
      <c r="Z33" s="1538"/>
      <c r="AA33" s="1538"/>
    </row>
    <row r="34" spans="1:27">
      <c r="A34" s="1516"/>
      <c r="B34" s="1538">
        <v>20</v>
      </c>
      <c r="C34" s="1790"/>
      <c r="D34" s="1538"/>
      <c r="E34" s="1538"/>
      <c r="F34" s="1538"/>
      <c r="G34" s="1973"/>
      <c r="H34" s="1538"/>
      <c r="I34" s="1538"/>
      <c r="J34" s="1538"/>
      <c r="K34" s="1538"/>
      <c r="L34" s="1538"/>
      <c r="M34" s="1538"/>
      <c r="N34" s="1538"/>
      <c r="O34" s="1538"/>
      <c r="P34" s="1538"/>
      <c r="Q34" s="1538"/>
      <c r="R34" s="1538"/>
      <c r="S34" s="1538"/>
      <c r="T34" s="1538"/>
      <c r="U34" s="1538"/>
      <c r="V34" s="1538"/>
      <c r="W34" s="1538"/>
      <c r="X34" s="1538"/>
      <c r="Y34" s="1538"/>
      <c r="Z34" s="1538"/>
      <c r="AA34" s="1538"/>
    </row>
    <row r="35" spans="1:27">
      <c r="A35" s="1516"/>
      <c r="B35" s="1538">
        <v>21</v>
      </c>
      <c r="C35" s="1790"/>
      <c r="D35" s="1972" t="s">
        <v>2998</v>
      </c>
      <c r="E35" s="1538"/>
      <c r="F35" s="1538"/>
      <c r="G35" s="1974"/>
      <c r="H35" s="1538"/>
      <c r="I35" s="1538"/>
      <c r="J35" s="1538"/>
      <c r="K35" s="1538"/>
      <c r="L35" s="1538"/>
      <c r="M35" s="1538"/>
      <c r="N35" s="1538"/>
      <c r="O35" s="1538"/>
      <c r="P35" s="1538"/>
      <c r="Q35" s="1538"/>
      <c r="R35" s="1538"/>
      <c r="S35" s="1538"/>
      <c r="T35" s="1538"/>
      <c r="U35" s="1538"/>
      <c r="V35" s="1538"/>
      <c r="W35" s="1538"/>
      <c r="X35" s="1538"/>
      <c r="Y35" s="1538"/>
      <c r="Z35" s="1538"/>
      <c r="AA35" s="1538"/>
    </row>
    <row r="36" spans="1:27">
      <c r="A36" s="1516"/>
      <c r="B36" s="1538">
        <v>22</v>
      </c>
      <c r="C36" s="1790"/>
      <c r="D36" s="1538"/>
      <c r="E36" s="1538"/>
      <c r="F36" s="1538"/>
      <c r="G36" s="1973"/>
      <c r="H36" s="1538"/>
      <c r="I36" s="1538"/>
      <c r="J36" s="1538"/>
      <c r="K36" s="1538"/>
      <c r="L36" s="1538"/>
      <c r="M36" s="1538"/>
      <c r="N36" s="1538"/>
      <c r="O36" s="1538"/>
      <c r="P36" s="1538"/>
      <c r="Q36" s="1538"/>
      <c r="R36" s="1538"/>
      <c r="S36" s="1538"/>
      <c r="T36" s="1538"/>
      <c r="U36" s="1538"/>
      <c r="V36" s="1538"/>
      <c r="W36" s="1538"/>
      <c r="X36" s="1538"/>
      <c r="Y36" s="1538"/>
      <c r="Z36" s="1538"/>
      <c r="AA36" s="1538"/>
    </row>
    <row r="37" spans="1:27">
      <c r="A37" s="1516"/>
      <c r="B37" s="1538">
        <v>23</v>
      </c>
      <c r="C37" s="1790"/>
      <c r="D37" s="1538"/>
      <c r="E37" s="1538"/>
      <c r="F37" s="1538"/>
      <c r="G37" s="1974"/>
      <c r="H37" s="1538"/>
      <c r="I37" s="1538"/>
      <c r="J37" s="1538"/>
      <c r="K37" s="1538"/>
      <c r="L37" s="1538"/>
      <c r="M37" s="1538"/>
      <c r="N37" s="1538"/>
      <c r="O37" s="1538"/>
      <c r="P37" s="1538"/>
      <c r="Q37" s="1538"/>
      <c r="R37" s="1538"/>
      <c r="S37" s="1538"/>
      <c r="T37" s="1538"/>
      <c r="U37" s="1538"/>
      <c r="V37" s="1538"/>
      <c r="W37" s="1538"/>
      <c r="X37" s="1538"/>
      <c r="Y37" s="1538"/>
      <c r="Z37" s="1538"/>
      <c r="AA37" s="1538"/>
    </row>
    <row r="38" spans="1:27">
      <c r="A38" s="1516"/>
      <c r="B38" s="1538">
        <v>24</v>
      </c>
      <c r="C38" s="1790"/>
      <c r="D38" s="1538"/>
      <c r="E38" s="1538"/>
      <c r="F38" s="1538"/>
      <c r="G38" s="1974"/>
      <c r="H38" s="1538"/>
      <c r="I38" s="1538"/>
      <c r="J38" s="1538"/>
      <c r="K38" s="1538"/>
      <c r="L38" s="1538"/>
      <c r="M38" s="1538"/>
      <c r="N38" s="1538"/>
      <c r="O38" s="1538"/>
      <c r="P38" s="1538"/>
      <c r="Q38" s="1538"/>
      <c r="R38" s="1538"/>
      <c r="S38" s="1538"/>
      <c r="T38" s="1538"/>
      <c r="U38" s="1538"/>
      <c r="V38" s="1538"/>
      <c r="W38" s="1538"/>
      <c r="X38" s="1538"/>
      <c r="Y38" s="1538"/>
      <c r="Z38" s="1538"/>
      <c r="AA38" s="1538"/>
    </row>
    <row r="39" spans="1:27">
      <c r="A39" s="1516"/>
      <c r="B39" s="1538">
        <v>25</v>
      </c>
      <c r="C39" s="1790"/>
      <c r="D39" s="1538"/>
      <c r="E39" s="1538"/>
      <c r="F39" s="1538"/>
      <c r="G39" s="1974"/>
      <c r="H39" s="1538"/>
      <c r="I39" s="1538"/>
      <c r="J39" s="1538"/>
      <c r="K39" s="1538"/>
      <c r="L39" s="1538"/>
      <c r="M39" s="1538"/>
      <c r="N39" s="1538"/>
      <c r="O39" s="1538"/>
      <c r="P39" s="1538"/>
      <c r="Q39" s="1538"/>
      <c r="R39" s="1538"/>
      <c r="S39" s="1538"/>
      <c r="T39" s="1538"/>
      <c r="U39" s="1538"/>
      <c r="V39" s="1538"/>
      <c r="W39" s="1538"/>
      <c r="X39" s="1538"/>
      <c r="Y39" s="1538"/>
      <c r="Z39" s="1538"/>
      <c r="AA39" s="1538"/>
    </row>
    <row r="40" spans="1:27">
      <c r="A40" s="1516"/>
      <c r="B40" s="1538">
        <v>26</v>
      </c>
      <c r="C40" s="1790"/>
      <c r="D40" s="1538"/>
      <c r="E40" s="1538"/>
      <c r="F40" s="1538"/>
      <c r="G40" s="1974"/>
      <c r="H40" s="1538"/>
      <c r="I40" s="1538"/>
      <c r="J40" s="1538"/>
      <c r="K40" s="1538"/>
      <c r="L40" s="1538"/>
      <c r="M40" s="1538"/>
      <c r="N40" s="1538"/>
      <c r="O40" s="1538"/>
      <c r="P40" s="1538"/>
      <c r="Q40" s="1538"/>
      <c r="R40" s="1538"/>
      <c r="S40" s="1538"/>
      <c r="T40" s="1538"/>
      <c r="U40" s="1538"/>
      <c r="V40" s="1538"/>
      <c r="W40" s="1538"/>
      <c r="X40" s="1538"/>
      <c r="Y40" s="1538"/>
      <c r="Z40" s="1538"/>
      <c r="AA40" s="1538"/>
    </row>
    <row r="41" spans="1:27">
      <c r="A41" s="1516"/>
      <c r="B41" s="1538">
        <v>27</v>
      </c>
      <c r="C41" s="1790"/>
      <c r="D41" s="1538"/>
      <c r="E41" s="1538"/>
      <c r="F41" s="1538"/>
      <c r="G41" s="1974"/>
      <c r="H41" s="1538"/>
      <c r="I41" s="1538"/>
      <c r="J41" s="1538"/>
      <c r="K41" s="1538"/>
      <c r="L41" s="1538"/>
      <c r="M41" s="1538"/>
      <c r="N41" s="1538"/>
      <c r="O41" s="1538"/>
      <c r="P41" s="1538"/>
      <c r="Q41" s="1538"/>
      <c r="R41" s="1538"/>
      <c r="S41" s="1538"/>
      <c r="T41" s="1538"/>
      <c r="U41" s="1538"/>
      <c r="V41" s="1538"/>
      <c r="W41" s="1538"/>
      <c r="X41" s="1538"/>
      <c r="Y41" s="1538"/>
      <c r="Z41" s="1538"/>
      <c r="AA41" s="1538"/>
    </row>
    <row r="42" spans="1:27">
      <c r="A42" s="1516"/>
      <c r="B42" s="1538">
        <v>28</v>
      </c>
      <c r="C42" s="1790"/>
      <c r="D42" s="1538"/>
      <c r="E42" s="1538"/>
      <c r="F42" s="1538"/>
      <c r="G42" s="1974"/>
      <c r="H42" s="1538"/>
      <c r="I42" s="1538"/>
      <c r="J42" s="1538"/>
      <c r="K42" s="1538"/>
      <c r="L42" s="1538"/>
      <c r="M42" s="1538"/>
      <c r="N42" s="1538"/>
      <c r="O42" s="1538"/>
      <c r="P42" s="1538"/>
      <c r="Q42" s="1538"/>
      <c r="R42" s="1538"/>
      <c r="S42" s="1538"/>
      <c r="T42" s="1538"/>
      <c r="U42" s="1538"/>
      <c r="V42" s="1538"/>
      <c r="W42" s="1538"/>
      <c r="X42" s="1538"/>
      <c r="Y42" s="1538"/>
      <c r="Z42" s="1538"/>
      <c r="AA42" s="1538"/>
    </row>
    <row r="43" spans="1:27">
      <c r="A43" s="1516"/>
      <c r="B43" s="1538">
        <v>29</v>
      </c>
      <c r="C43" s="1790"/>
      <c r="D43" s="1538"/>
      <c r="E43" s="1538"/>
      <c r="F43" s="1538"/>
      <c r="G43" s="1974"/>
      <c r="H43" s="1538"/>
      <c r="I43" s="1538"/>
      <c r="J43" s="1538"/>
      <c r="K43" s="1538"/>
      <c r="L43" s="1538"/>
      <c r="M43" s="1538"/>
      <c r="N43" s="1538"/>
      <c r="O43" s="1538"/>
      <c r="P43" s="1538"/>
      <c r="Q43" s="1538"/>
      <c r="R43" s="1538"/>
      <c r="S43" s="1538"/>
      <c r="T43" s="1538"/>
      <c r="U43" s="1538"/>
      <c r="V43" s="1538"/>
      <c r="W43" s="1538"/>
      <c r="X43" s="1538"/>
      <c r="Y43" s="1538"/>
      <c r="Z43" s="1538"/>
      <c r="AA43" s="1538"/>
    </row>
    <row r="44" spans="1:27">
      <c r="A44" s="1516"/>
      <c r="B44" s="1538">
        <v>30</v>
      </c>
      <c r="C44" s="1790"/>
      <c r="D44" s="2844" t="str">
        <f>+'[1]CWIP SUMMARY'!D17</f>
        <v>MINOR PROJECTS (LESS THAN $1,000,000 EACH)</v>
      </c>
      <c r="E44" s="17"/>
      <c r="F44" s="17"/>
      <c r="G44" s="2851">
        <f>+'[1]CWIP SUMMARY'!I17</f>
        <v>18081441.960000001</v>
      </c>
      <c r="H44" s="1538"/>
      <c r="I44" s="1538"/>
      <c r="J44" s="1538"/>
      <c r="K44" s="1538"/>
      <c r="L44" s="1538"/>
      <c r="M44" s="1538"/>
      <c r="N44" s="1538"/>
      <c r="O44" s="1538"/>
      <c r="P44" s="1538"/>
      <c r="Q44" s="1538"/>
      <c r="R44" s="1538"/>
      <c r="S44" s="1538"/>
      <c r="T44" s="1538"/>
      <c r="U44" s="1538"/>
      <c r="V44" s="1538"/>
      <c r="W44" s="1538"/>
      <c r="X44" s="1538"/>
      <c r="Y44" s="1538"/>
      <c r="Z44" s="1538"/>
      <c r="AA44" s="1538"/>
    </row>
    <row r="45" spans="1:27">
      <c r="A45" s="1516"/>
      <c r="B45" s="1538">
        <v>31</v>
      </c>
      <c r="C45" s="1790"/>
      <c r="D45" s="1538"/>
      <c r="E45" s="1538" t="s">
        <v>1191</v>
      </c>
      <c r="F45" s="1538"/>
      <c r="G45" s="2217">
        <f>SUM(G35:G44)</f>
        <v>18081441.960000001</v>
      </c>
      <c r="H45" s="1538"/>
      <c r="I45" s="1538"/>
      <c r="J45" s="1538"/>
      <c r="K45" s="1538"/>
      <c r="L45" s="1538"/>
      <c r="M45" s="1538"/>
      <c r="N45" s="1538"/>
      <c r="O45" s="1538"/>
      <c r="P45" s="1538"/>
      <c r="Q45" s="1538"/>
      <c r="R45" s="1538"/>
      <c r="S45" s="1538"/>
      <c r="T45" s="1538"/>
      <c r="U45" s="1538"/>
      <c r="V45" s="1538"/>
      <c r="W45" s="1538"/>
      <c r="X45" s="1538"/>
      <c r="Y45" s="1538"/>
      <c r="Z45" s="1538"/>
      <c r="AA45" s="1538"/>
    </row>
    <row r="46" spans="1:27">
      <c r="A46" s="1516"/>
      <c r="B46" s="1538">
        <v>32</v>
      </c>
      <c r="C46" s="1790"/>
      <c r="D46" s="1538"/>
      <c r="E46" s="1538"/>
      <c r="F46" s="1538"/>
      <c r="G46" s="1973"/>
      <c r="H46" s="1538"/>
      <c r="I46" s="1538"/>
      <c r="J46" s="1538"/>
      <c r="K46" s="1538"/>
      <c r="L46" s="1538"/>
      <c r="M46" s="1538"/>
      <c r="N46" s="1538"/>
      <c r="O46" s="1538"/>
      <c r="P46" s="1538"/>
      <c r="Q46" s="1538"/>
      <c r="R46" s="1538"/>
      <c r="S46" s="1538"/>
      <c r="T46" s="1538"/>
      <c r="U46" s="1538"/>
      <c r="V46" s="1538"/>
      <c r="W46" s="1538"/>
      <c r="X46" s="1538"/>
      <c r="Y46" s="1538"/>
      <c r="Z46" s="1538"/>
      <c r="AA46" s="1538"/>
    </row>
    <row r="47" spans="1:27">
      <c r="A47" s="1516"/>
      <c r="B47" s="1538">
        <v>33</v>
      </c>
      <c r="C47" s="1790"/>
      <c r="D47" s="1972" t="s">
        <v>3548</v>
      </c>
      <c r="E47" s="1538"/>
      <c r="F47" s="1538"/>
      <c r="G47" s="1974"/>
      <c r="H47" s="1538"/>
      <c r="I47" s="1538"/>
      <c r="J47" s="1538"/>
      <c r="K47" s="1538"/>
      <c r="L47" s="1538"/>
      <c r="M47" s="1538"/>
      <c r="N47" s="1538"/>
      <c r="O47" s="1538"/>
      <c r="P47" s="1538"/>
      <c r="Q47" s="1538"/>
      <c r="R47" s="1538"/>
      <c r="S47" s="1538"/>
      <c r="T47" s="1538"/>
      <c r="U47" s="1538"/>
      <c r="V47" s="1538"/>
      <c r="W47" s="1538"/>
      <c r="X47" s="1538"/>
      <c r="Y47" s="1538"/>
      <c r="Z47" s="1538"/>
      <c r="AA47" s="1538"/>
    </row>
    <row r="48" spans="1:27">
      <c r="A48" s="1516"/>
      <c r="B48" s="1538">
        <v>34</v>
      </c>
      <c r="C48" s="1790"/>
      <c r="D48" s="2850" t="str">
        <f>+'[1]CWIP SUMMARY'!D21</f>
        <v>MWM V.2 Upgrade - Implementation Costs</v>
      </c>
      <c r="E48" s="1538"/>
      <c r="F48" s="1538"/>
      <c r="G48" s="259">
        <f>+'[1]CWIP SUMMARY'!I21</f>
        <v>1912467.98</v>
      </c>
      <c r="H48" s="1538"/>
      <c r="I48" s="1538"/>
      <c r="J48" s="1538"/>
      <c r="K48" s="1538"/>
      <c r="L48" s="1538"/>
      <c r="M48" s="1538"/>
      <c r="N48" s="1538"/>
      <c r="O48" s="1538"/>
      <c r="P48" s="1538"/>
      <c r="Q48" s="1538"/>
      <c r="R48" s="1538"/>
      <c r="S48" s="1538"/>
      <c r="T48" s="1538"/>
      <c r="U48" s="1538"/>
      <c r="V48" s="1538"/>
      <c r="W48" s="1538"/>
      <c r="X48" s="1538"/>
      <c r="Y48" s="1538"/>
      <c r="Z48" s="1538"/>
      <c r="AA48" s="1538"/>
    </row>
    <row r="49" spans="1:27">
      <c r="A49" s="1516"/>
      <c r="B49" s="1538">
        <v>35</v>
      </c>
      <c r="C49" s="1790"/>
      <c r="D49" s="2850"/>
      <c r="E49" s="17"/>
      <c r="F49" s="17"/>
      <c r="G49" s="259"/>
      <c r="H49" s="1538"/>
      <c r="I49" s="1538"/>
      <c r="J49" s="1538"/>
      <c r="K49" s="1538"/>
      <c r="L49" s="1538"/>
      <c r="M49" s="1538"/>
      <c r="N49" s="1538"/>
      <c r="O49" s="1538"/>
      <c r="P49" s="1538"/>
      <c r="Q49" s="1538"/>
      <c r="R49" s="1538"/>
      <c r="S49" s="1538"/>
      <c r="T49" s="1538"/>
      <c r="U49" s="1538"/>
      <c r="V49" s="1538"/>
      <c r="W49" s="1538"/>
      <c r="X49" s="1538"/>
      <c r="Y49" s="1538"/>
      <c r="Z49" s="1538"/>
      <c r="AA49" s="1538"/>
    </row>
    <row r="50" spans="1:27">
      <c r="A50" s="1516"/>
      <c r="B50" s="1538">
        <v>36</v>
      </c>
      <c r="C50" s="1790"/>
      <c r="D50" s="1538"/>
      <c r="E50" s="1538"/>
      <c r="F50" s="1538"/>
      <c r="G50" s="1974"/>
      <c r="H50" s="1538"/>
      <c r="I50" s="1538"/>
      <c r="J50" s="1538"/>
      <c r="K50" s="1538"/>
      <c r="L50" s="1538"/>
      <c r="M50" s="1538"/>
      <c r="N50" s="1538"/>
      <c r="O50" s="1538"/>
      <c r="P50" s="1538"/>
      <c r="Q50" s="1538"/>
      <c r="R50" s="1538"/>
      <c r="S50" s="1538"/>
      <c r="T50" s="1538"/>
      <c r="U50" s="1538"/>
      <c r="V50" s="1538"/>
      <c r="W50" s="1538"/>
      <c r="X50" s="1538"/>
      <c r="Y50" s="1538"/>
      <c r="Z50" s="1538"/>
      <c r="AA50" s="1538"/>
    </row>
    <row r="51" spans="1:27">
      <c r="A51" s="1516"/>
      <c r="B51" s="1538">
        <v>37</v>
      </c>
      <c r="C51" s="1790"/>
      <c r="D51" s="1538"/>
      <c r="E51" s="1538"/>
      <c r="F51" s="1538"/>
      <c r="G51" s="1974"/>
      <c r="H51" s="1538"/>
      <c r="I51" s="1538"/>
      <c r="J51" s="1538"/>
      <c r="K51" s="1538"/>
      <c r="L51" s="1538"/>
      <c r="M51" s="1538"/>
      <c r="N51" s="1538"/>
      <c r="O51" s="1538"/>
      <c r="P51" s="1538"/>
      <c r="Q51" s="1538"/>
      <c r="R51" s="1538"/>
      <c r="S51" s="1538"/>
      <c r="T51" s="1538"/>
      <c r="U51" s="1538"/>
      <c r="V51" s="1538"/>
      <c r="W51" s="1538"/>
      <c r="X51" s="1538"/>
      <c r="Y51" s="1538"/>
      <c r="Z51" s="1538"/>
      <c r="AA51" s="1538"/>
    </row>
    <row r="52" spans="1:27">
      <c r="A52" s="1516"/>
      <c r="B52" s="1538">
        <v>38</v>
      </c>
      <c r="C52" s="1790"/>
      <c r="D52" s="1538"/>
      <c r="E52" s="1538"/>
      <c r="F52" s="1538"/>
      <c r="G52" s="1974"/>
      <c r="H52" s="1538"/>
      <c r="I52" s="1538"/>
      <c r="J52" s="1538"/>
      <c r="K52" s="1538"/>
      <c r="L52" s="1538"/>
      <c r="M52" s="1538"/>
      <c r="N52" s="1538"/>
      <c r="O52" s="1538"/>
      <c r="P52" s="1538"/>
      <c r="Q52" s="1538"/>
      <c r="R52" s="1538"/>
      <c r="S52" s="1538"/>
      <c r="T52" s="1538"/>
      <c r="U52" s="1538"/>
      <c r="V52" s="1538"/>
      <c r="W52" s="1538"/>
      <c r="X52" s="1538"/>
      <c r="Y52" s="1538"/>
      <c r="Z52" s="1538"/>
      <c r="AA52" s="1538"/>
    </row>
    <row r="53" spans="1:27">
      <c r="A53" s="1516"/>
      <c r="B53" s="1538">
        <v>39</v>
      </c>
      <c r="C53" s="1790"/>
      <c r="D53" s="1538"/>
      <c r="E53" s="1538"/>
      <c r="F53" s="1538"/>
      <c r="G53" s="1974"/>
      <c r="H53" s="1538"/>
      <c r="I53" s="1538"/>
      <c r="J53" s="1538"/>
      <c r="K53" s="1538"/>
      <c r="L53" s="1538"/>
      <c r="M53" s="1538"/>
      <c r="N53" s="1538"/>
      <c r="O53" s="1538"/>
      <c r="P53" s="1538"/>
      <c r="Q53" s="1538"/>
      <c r="R53" s="1538"/>
      <c r="S53" s="1538"/>
      <c r="T53" s="1538"/>
      <c r="U53" s="1538"/>
      <c r="V53" s="1538"/>
      <c r="W53" s="1538"/>
      <c r="X53" s="1538"/>
      <c r="Y53" s="1538"/>
      <c r="Z53" s="1538"/>
      <c r="AA53" s="1538"/>
    </row>
    <row r="54" spans="1:27">
      <c r="A54" s="1516"/>
      <c r="B54" s="1538">
        <v>40</v>
      </c>
      <c r="C54" s="1790"/>
      <c r="D54" s="1538"/>
      <c r="E54" s="1538"/>
      <c r="F54" s="1538"/>
      <c r="G54" s="1974"/>
      <c r="H54" s="1538"/>
      <c r="I54" s="1538"/>
      <c r="J54" s="1538"/>
      <c r="K54" s="1538"/>
      <c r="L54" s="1538"/>
      <c r="M54" s="1538"/>
      <c r="N54" s="1538"/>
      <c r="O54" s="1538"/>
      <c r="P54" s="1538"/>
      <c r="Q54" s="1538"/>
      <c r="R54" s="1538"/>
      <c r="S54" s="1538"/>
      <c r="T54" s="1538"/>
      <c r="U54" s="1538"/>
      <c r="V54" s="1538"/>
      <c r="W54" s="1538"/>
      <c r="X54" s="1538"/>
      <c r="Y54" s="1538"/>
      <c r="Z54" s="1538"/>
      <c r="AA54" s="1538"/>
    </row>
    <row r="55" spans="1:27">
      <c r="A55" s="1516"/>
      <c r="B55" s="1538">
        <v>41</v>
      </c>
      <c r="C55" s="1790"/>
      <c r="D55" s="19" t="str">
        <f>+'[1]CWIP SUMMARY'!D22</f>
        <v>MINOR PROJECTS (LESS THAN $1,000,000 EACH)</v>
      </c>
      <c r="E55" s="17"/>
      <c r="F55" s="17"/>
      <c r="G55" s="258">
        <f>+'[1]CWIP SUMMARY'!I22</f>
        <v>9259066.709999999</v>
      </c>
      <c r="H55" s="1538"/>
      <c r="I55" s="1538"/>
      <c r="J55" s="1538"/>
      <c r="K55" s="1538"/>
      <c r="L55" s="1538"/>
      <c r="M55" s="1538"/>
      <c r="N55" s="1538"/>
      <c r="O55" s="1538"/>
      <c r="P55" s="1538"/>
      <c r="Q55" s="1538"/>
      <c r="R55" s="1538"/>
      <c r="S55" s="1538"/>
      <c r="T55" s="1538"/>
      <c r="U55" s="1538"/>
      <c r="V55" s="1538"/>
      <c r="W55" s="1538"/>
      <c r="X55" s="1538"/>
      <c r="Y55" s="1538"/>
      <c r="Z55" s="1538"/>
      <c r="AA55" s="1538"/>
    </row>
    <row r="56" spans="1:27">
      <c r="A56" s="1516"/>
      <c r="B56" s="1538">
        <v>42</v>
      </c>
      <c r="C56" s="1790"/>
      <c r="D56" s="1538"/>
      <c r="E56" s="1538" t="s">
        <v>1191</v>
      </c>
      <c r="F56" s="1538"/>
      <c r="G56" s="1953">
        <f>SUM(G47:G55)</f>
        <v>11171534.689999999</v>
      </c>
      <c r="H56" s="1538"/>
      <c r="I56" s="1538"/>
      <c r="J56" s="1538"/>
      <c r="K56" s="1538"/>
      <c r="L56" s="1538"/>
      <c r="M56" s="1538"/>
      <c r="N56" s="1538"/>
      <c r="O56" s="1538"/>
      <c r="P56" s="1538"/>
      <c r="Q56" s="1538"/>
      <c r="R56" s="1538"/>
      <c r="S56" s="1538"/>
      <c r="T56" s="1538"/>
      <c r="U56" s="1538"/>
      <c r="V56" s="1538"/>
      <c r="W56" s="1538"/>
      <c r="X56" s="1538"/>
      <c r="Y56" s="1538"/>
      <c r="Z56" s="1538"/>
      <c r="AA56" s="1538"/>
    </row>
    <row r="57" spans="1:27" ht="15.75" thickBot="1">
      <c r="A57" s="1753"/>
      <c r="B57" s="1549">
        <v>43</v>
      </c>
      <c r="C57" s="1975"/>
      <c r="D57" s="1976" t="s">
        <v>171</v>
      </c>
      <c r="E57" s="1976"/>
      <c r="F57" s="1549"/>
      <c r="G57" s="1977">
        <f>G33+G45+G56</f>
        <v>81968077.650000006</v>
      </c>
      <c r="H57" s="1538"/>
      <c r="I57" s="1538"/>
      <c r="J57" s="1538"/>
      <c r="K57" s="1538"/>
      <c r="L57" s="1538"/>
      <c r="M57" s="1538"/>
      <c r="N57" s="1538"/>
      <c r="O57" s="1538"/>
      <c r="P57" s="1538"/>
      <c r="Q57" s="1538"/>
      <c r="R57" s="1538"/>
      <c r="S57" s="1538"/>
      <c r="T57" s="1538"/>
      <c r="U57" s="1538"/>
      <c r="V57" s="1538"/>
      <c r="W57" s="1538"/>
      <c r="X57" s="1538"/>
      <c r="Y57" s="1538"/>
      <c r="Z57" s="1538"/>
      <c r="AA57" s="1538"/>
    </row>
    <row r="58" spans="1:27">
      <c r="A58" s="1538"/>
      <c r="B58" s="1538"/>
      <c r="C58" s="1538"/>
      <c r="D58" s="1538"/>
      <c r="E58" s="1538"/>
      <c r="F58" s="1538"/>
      <c r="G58" s="1538"/>
      <c r="H58" s="1538"/>
      <c r="I58" s="1538"/>
      <c r="J58" s="1538"/>
      <c r="K58" s="1538"/>
      <c r="L58" s="1538"/>
      <c r="M58" s="1538"/>
      <c r="N58" s="1538"/>
      <c r="O58" s="1538"/>
      <c r="P58" s="1538"/>
      <c r="Q58" s="1538"/>
      <c r="R58" s="1538"/>
      <c r="S58" s="1538"/>
      <c r="T58" s="1538"/>
      <c r="U58" s="1538"/>
      <c r="V58" s="1538"/>
      <c r="W58" s="1538"/>
      <c r="X58" s="1538"/>
      <c r="Y58" s="1538"/>
      <c r="Z58" s="1538"/>
      <c r="AA58" s="1538"/>
    </row>
    <row r="59" spans="1:27" ht="15.75">
      <c r="A59" s="2448" t="s">
        <v>4667</v>
      </c>
      <c r="B59" s="2580"/>
      <c r="C59" s="2580"/>
      <c r="D59" s="2580"/>
      <c r="E59" s="2581"/>
      <c r="F59" s="2448"/>
      <c r="G59" s="1538"/>
      <c r="H59" s="1538"/>
      <c r="I59" s="1538"/>
      <c r="J59" s="1538"/>
      <c r="K59" s="1538"/>
      <c r="L59" s="1538"/>
      <c r="M59" s="1538"/>
      <c r="N59" s="1538"/>
      <c r="O59" s="1538"/>
      <c r="P59" s="1538"/>
      <c r="Q59" s="1538"/>
      <c r="R59" s="1538"/>
      <c r="S59" s="1538"/>
      <c r="T59" s="1538"/>
      <c r="U59" s="1538"/>
      <c r="V59" s="1538"/>
      <c r="W59" s="1538"/>
      <c r="X59" s="1538"/>
      <c r="Y59" s="1538"/>
      <c r="Z59" s="1538"/>
      <c r="AA59" s="1538"/>
    </row>
    <row r="60" spans="1:27">
      <c r="A60" s="1553" t="s">
        <v>1192</v>
      </c>
      <c r="B60" s="1553"/>
      <c r="C60" s="1553"/>
      <c r="D60" s="1553"/>
      <c r="E60" s="1553"/>
      <c r="F60" s="1553"/>
      <c r="G60" s="1553"/>
      <c r="H60" s="1538"/>
      <c r="I60" s="1538"/>
      <c r="J60" s="1538"/>
      <c r="K60" s="1538"/>
      <c r="L60" s="1538"/>
      <c r="M60" s="1538"/>
      <c r="N60" s="1538"/>
      <c r="O60" s="1538"/>
      <c r="P60" s="1538"/>
      <c r="Q60" s="1538"/>
      <c r="R60" s="1538"/>
      <c r="S60" s="1538"/>
      <c r="T60" s="1538"/>
      <c r="U60" s="1538"/>
      <c r="V60" s="1538"/>
      <c r="W60" s="1538"/>
      <c r="X60" s="1538"/>
      <c r="Y60" s="1538"/>
      <c r="Z60" s="1538"/>
      <c r="AA60" s="1538"/>
    </row>
    <row r="61" spans="1:27" ht="15.75">
      <c r="A61" s="1557" t="s">
        <v>1193</v>
      </c>
      <c r="B61" s="1553"/>
      <c r="C61" s="1553"/>
      <c r="D61" s="1553"/>
      <c r="E61" s="1553"/>
      <c r="F61" s="1553"/>
      <c r="G61" s="1553"/>
      <c r="H61" s="1538"/>
      <c r="I61" s="1538"/>
      <c r="J61" s="1538"/>
      <c r="K61" s="1538"/>
      <c r="L61" s="1538"/>
      <c r="M61" s="1538"/>
      <c r="N61" s="1538"/>
      <c r="O61" s="1538"/>
      <c r="P61" s="1538"/>
      <c r="Q61" s="1538"/>
      <c r="R61" s="1538"/>
      <c r="S61" s="1538"/>
      <c r="T61" s="1538"/>
      <c r="U61" s="1538"/>
      <c r="V61" s="1538"/>
      <c r="W61" s="1538"/>
      <c r="X61" s="1538"/>
      <c r="Y61" s="1538"/>
      <c r="Z61" s="1538"/>
      <c r="AA61" s="1538"/>
    </row>
    <row r="62" spans="1:27" ht="15.75" thickBot="1">
      <c r="A62" s="1538"/>
      <c r="B62" s="1538" t="str">
        <f>'Data Sheet'!$C$25</f>
        <v>CENTRAL HUDSON GAS &amp; ELECTRIC CORPORATION</v>
      </c>
      <c r="C62" s="1538"/>
      <c r="D62" s="1538"/>
      <c r="E62" s="1538"/>
      <c r="F62" s="1979" t="str">
        <f>'Data Sheet'!$C$40</f>
        <v>4/18/2018</v>
      </c>
      <c r="G62" s="1538" t="str">
        <f>'Data Sheet'!$C$38</f>
        <v>12/31/2017</v>
      </c>
      <c r="H62" s="1538"/>
      <c r="I62" s="1538"/>
      <c r="J62" s="1538"/>
      <c r="K62" s="1538"/>
      <c r="L62" s="1538"/>
      <c r="M62" s="1538"/>
      <c r="N62" s="1538"/>
      <c r="O62" s="1538"/>
      <c r="P62" s="1538"/>
      <c r="Q62" s="1538"/>
      <c r="R62" s="1538"/>
      <c r="S62" s="1538"/>
      <c r="T62" s="1538"/>
      <c r="U62" s="1538"/>
      <c r="V62" s="1538"/>
      <c r="W62" s="1538"/>
      <c r="X62" s="1538"/>
      <c r="Y62" s="1538"/>
      <c r="Z62" s="1538"/>
      <c r="AA62" s="1538"/>
    </row>
    <row r="63" spans="1:27">
      <c r="A63" s="1512"/>
      <c r="B63" s="1669"/>
      <c r="C63" s="1669"/>
      <c r="D63" s="1669"/>
      <c r="E63" s="1669"/>
      <c r="F63" s="1669"/>
      <c r="G63" s="1885"/>
      <c r="H63" s="1538"/>
      <c r="I63" s="1538"/>
      <c r="J63" s="1538"/>
      <c r="K63" s="1538"/>
      <c r="L63" s="1538"/>
      <c r="M63" s="1538"/>
      <c r="N63" s="1538"/>
      <c r="O63" s="1538"/>
      <c r="P63" s="1538"/>
      <c r="Q63" s="1538"/>
      <c r="R63" s="1538"/>
      <c r="S63" s="1538"/>
      <c r="T63" s="1538"/>
      <c r="U63" s="1538"/>
      <c r="V63" s="1538"/>
      <c r="W63" s="1538"/>
      <c r="X63" s="1538"/>
      <c r="Y63" s="1538"/>
      <c r="Z63" s="1538"/>
      <c r="AA63" s="1538"/>
    </row>
    <row r="64" spans="1:27" ht="15.75">
      <c r="A64" s="1980"/>
      <c r="B64" s="1553" t="s">
        <v>1181</v>
      </c>
      <c r="C64" s="1553"/>
      <c r="D64" s="1553"/>
      <c r="E64" s="1553"/>
      <c r="F64" s="1553"/>
      <c r="G64" s="1981"/>
      <c r="H64" s="1538"/>
      <c r="I64" s="1538"/>
      <c r="J64" s="1538"/>
      <c r="K64" s="1538"/>
      <c r="L64" s="1538"/>
      <c r="M64" s="1538"/>
      <c r="N64" s="1538"/>
      <c r="O64" s="1538"/>
      <c r="P64" s="1538"/>
      <c r="Q64" s="1538"/>
      <c r="R64" s="1538"/>
      <c r="S64" s="1538"/>
      <c r="T64" s="1538"/>
      <c r="U64" s="1538"/>
      <c r="V64" s="1538"/>
      <c r="W64" s="1538"/>
      <c r="X64" s="1538"/>
      <c r="Y64" s="1538"/>
      <c r="Z64" s="1538"/>
      <c r="AA64" s="1538"/>
    </row>
    <row r="65" spans="1:27">
      <c r="A65" s="1516"/>
      <c r="B65" s="1538"/>
      <c r="C65" s="1538"/>
      <c r="D65" s="1538"/>
      <c r="E65" s="1538"/>
      <c r="F65" s="1538"/>
      <c r="G65" s="1518"/>
      <c r="H65" s="1538"/>
      <c r="I65" s="1538"/>
      <c r="J65" s="1538"/>
      <c r="K65" s="1538"/>
      <c r="L65" s="1538"/>
      <c r="M65" s="1538"/>
      <c r="N65" s="1538"/>
      <c r="O65" s="1538"/>
      <c r="P65" s="1538"/>
      <c r="Q65" s="1538"/>
      <c r="R65" s="1538"/>
      <c r="S65" s="1538"/>
      <c r="T65" s="1538"/>
      <c r="U65" s="1538"/>
      <c r="V65" s="1538"/>
      <c r="W65" s="1538"/>
      <c r="X65" s="1538"/>
      <c r="Y65" s="1538"/>
      <c r="Z65" s="1538"/>
      <c r="AA65" s="1538"/>
    </row>
    <row r="66" spans="1:27">
      <c r="A66" s="1527"/>
      <c r="B66" s="1554"/>
      <c r="C66" s="1554"/>
      <c r="D66" s="1554"/>
      <c r="E66" s="1554"/>
      <c r="F66" s="1554"/>
      <c r="G66" s="1982"/>
      <c r="H66" s="1538"/>
      <c r="I66" s="1538"/>
      <c r="J66" s="1538"/>
      <c r="K66" s="1538"/>
      <c r="L66" s="1538"/>
      <c r="M66" s="1538"/>
      <c r="N66" s="1538"/>
      <c r="O66" s="1538"/>
      <c r="P66" s="1538"/>
      <c r="Q66" s="1538"/>
      <c r="R66" s="1538"/>
      <c r="S66" s="1538"/>
      <c r="T66" s="1538"/>
      <c r="U66" s="1538"/>
      <c r="V66" s="1538"/>
      <c r="W66" s="1538"/>
      <c r="X66" s="1538"/>
      <c r="Y66" s="1538"/>
      <c r="Z66" s="1538"/>
      <c r="AA66" s="1538"/>
    </row>
    <row r="67" spans="1:27">
      <c r="A67" s="1516"/>
      <c r="B67" s="1538"/>
      <c r="C67" s="1538"/>
      <c r="D67" s="1538"/>
      <c r="E67" s="1538"/>
      <c r="F67" s="1538"/>
      <c r="G67" s="1974"/>
      <c r="H67" s="1538"/>
      <c r="I67" s="1538"/>
      <c r="J67" s="1538"/>
      <c r="K67" s="1538"/>
      <c r="L67" s="1538"/>
      <c r="M67" s="1538"/>
      <c r="N67" s="1538"/>
      <c r="O67" s="1538"/>
      <c r="P67" s="1538"/>
      <c r="Q67" s="1538"/>
      <c r="R67" s="1538"/>
      <c r="S67" s="1538"/>
      <c r="T67" s="1538"/>
      <c r="U67" s="1538"/>
      <c r="V67" s="1538"/>
      <c r="W67" s="1538"/>
      <c r="X67" s="1538"/>
      <c r="Y67" s="1538"/>
      <c r="Z67" s="1538"/>
      <c r="AA67" s="1538"/>
    </row>
    <row r="68" spans="1:27">
      <c r="A68" s="1516"/>
      <c r="B68" s="1538"/>
      <c r="C68" s="1538"/>
      <c r="D68" s="1538"/>
      <c r="E68" s="1538"/>
      <c r="F68" s="1538"/>
      <c r="G68" s="1974"/>
      <c r="H68" s="1538"/>
      <c r="I68" s="1538"/>
      <c r="J68" s="1538"/>
      <c r="K68" s="1538"/>
      <c r="L68" s="1538"/>
      <c r="M68" s="1538"/>
      <c r="N68" s="1538"/>
      <c r="O68" s="1538"/>
      <c r="P68" s="1538"/>
      <c r="Q68" s="1538"/>
      <c r="R68" s="1538"/>
      <c r="S68" s="1538"/>
      <c r="T68" s="1538"/>
      <c r="U68" s="1538"/>
      <c r="V68" s="1538"/>
      <c r="W68" s="1538"/>
      <c r="X68" s="1538"/>
      <c r="Y68" s="1538"/>
      <c r="Z68" s="1538"/>
      <c r="AA68" s="1538"/>
    </row>
    <row r="69" spans="1:27">
      <c r="A69" s="1516"/>
      <c r="B69" s="1538"/>
      <c r="C69" s="1538"/>
      <c r="D69" s="1538"/>
      <c r="E69" s="1538"/>
      <c r="F69" s="1538"/>
      <c r="G69" s="1974"/>
      <c r="H69" s="1538"/>
      <c r="I69" s="1538"/>
      <c r="J69" s="1538"/>
      <c r="K69" s="1538"/>
      <c r="L69" s="1538"/>
      <c r="M69" s="1538"/>
      <c r="N69" s="1538"/>
      <c r="O69" s="1538"/>
      <c r="P69" s="1538"/>
      <c r="Q69" s="1538"/>
      <c r="R69" s="1538"/>
      <c r="S69" s="1538"/>
      <c r="T69" s="1538"/>
      <c r="U69" s="1538"/>
      <c r="V69" s="1538"/>
      <c r="W69" s="1538"/>
      <c r="X69" s="1538"/>
      <c r="Y69" s="1538"/>
      <c r="Z69" s="1538"/>
      <c r="AA69" s="1538"/>
    </row>
    <row r="70" spans="1:27">
      <c r="A70" s="1516"/>
      <c r="B70" s="1538"/>
      <c r="C70" s="1538"/>
      <c r="D70" s="1538"/>
      <c r="E70" s="1538"/>
      <c r="F70" s="1538"/>
      <c r="G70" s="1974"/>
      <c r="H70" s="1538"/>
      <c r="I70" s="1538"/>
      <c r="J70" s="1538"/>
      <c r="K70" s="1538"/>
      <c r="L70" s="1538"/>
      <c r="M70" s="1538"/>
      <c r="N70" s="1538"/>
      <c r="O70" s="1538"/>
      <c r="P70" s="1538"/>
      <c r="Q70" s="1538"/>
      <c r="R70" s="1538"/>
      <c r="S70" s="1538"/>
      <c r="T70" s="1538"/>
      <c r="U70" s="1538"/>
      <c r="V70" s="1538"/>
      <c r="W70" s="1538"/>
      <c r="X70" s="1538"/>
      <c r="Y70" s="1538"/>
      <c r="Z70" s="1538"/>
      <c r="AA70" s="1538"/>
    </row>
    <row r="71" spans="1:27">
      <c r="A71" s="1516"/>
      <c r="B71" s="1538"/>
      <c r="C71" s="1538"/>
      <c r="D71" s="1538"/>
      <c r="E71" s="1538"/>
      <c r="F71" s="1538"/>
      <c r="G71" s="1974"/>
      <c r="H71" s="1538"/>
      <c r="I71" s="1538"/>
      <c r="J71" s="1538"/>
      <c r="K71" s="1538"/>
      <c r="L71" s="1538"/>
      <c r="M71" s="1538"/>
      <c r="N71" s="1538"/>
      <c r="O71" s="1538"/>
      <c r="P71" s="1538"/>
      <c r="Q71" s="1538"/>
      <c r="R71" s="1538"/>
      <c r="S71" s="1538"/>
      <c r="T71" s="1538"/>
      <c r="U71" s="1538"/>
      <c r="V71" s="1538"/>
      <c r="W71" s="1538"/>
      <c r="X71" s="1538"/>
      <c r="Y71" s="1538"/>
      <c r="Z71" s="1538"/>
      <c r="AA71" s="1538"/>
    </row>
    <row r="72" spans="1:27">
      <c r="A72" s="1516"/>
      <c r="B72" s="1538"/>
      <c r="C72" s="1538"/>
      <c r="D72" s="1538"/>
      <c r="E72" s="1538"/>
      <c r="F72" s="1538"/>
      <c r="G72" s="1974"/>
      <c r="H72" s="1538"/>
      <c r="I72" s="1538"/>
      <c r="J72" s="1538"/>
      <c r="K72" s="1538"/>
      <c r="L72" s="1538"/>
      <c r="M72" s="1538"/>
      <c r="N72" s="1538"/>
      <c r="O72" s="1538"/>
      <c r="P72" s="1538"/>
      <c r="Q72" s="1538"/>
      <c r="R72" s="1538"/>
      <c r="S72" s="1538"/>
      <c r="T72" s="1538"/>
      <c r="U72" s="1538"/>
      <c r="V72" s="1538"/>
      <c r="W72" s="1538"/>
      <c r="X72" s="1538"/>
      <c r="Y72" s="1538"/>
      <c r="Z72" s="1538"/>
      <c r="AA72" s="1538"/>
    </row>
    <row r="73" spans="1:27">
      <c r="A73" s="1516"/>
      <c r="B73" s="1538"/>
      <c r="C73" s="1538"/>
      <c r="D73" s="1538"/>
      <c r="E73" s="1538"/>
      <c r="F73" s="1538"/>
      <c r="G73" s="1974"/>
      <c r="H73" s="1538"/>
      <c r="I73" s="1538"/>
      <c r="J73" s="1538"/>
      <c r="K73" s="1538"/>
      <c r="L73" s="1538"/>
      <c r="M73" s="1538"/>
      <c r="N73" s="1538"/>
      <c r="O73" s="1538"/>
      <c r="P73" s="1538"/>
      <c r="Q73" s="1538"/>
      <c r="R73" s="1538"/>
      <c r="S73" s="1538"/>
      <c r="T73" s="1538"/>
      <c r="U73" s="1538"/>
      <c r="V73" s="1538"/>
      <c r="W73" s="1538"/>
      <c r="X73" s="1538"/>
      <c r="Y73" s="1538"/>
      <c r="Z73" s="1538"/>
      <c r="AA73" s="1538"/>
    </row>
    <row r="74" spans="1:27">
      <c r="A74" s="1516"/>
      <c r="B74" s="1538"/>
      <c r="C74" s="1538"/>
      <c r="D74" s="1538"/>
      <c r="E74" s="1538"/>
      <c r="F74" s="1538"/>
      <c r="G74" s="1974"/>
      <c r="H74" s="1538"/>
      <c r="I74" s="1538"/>
      <c r="J74" s="1538"/>
      <c r="K74" s="1538"/>
      <c r="L74" s="1538"/>
      <c r="M74" s="1538"/>
      <c r="N74" s="1538"/>
      <c r="O74" s="1538"/>
      <c r="P74" s="1538"/>
      <c r="Q74" s="1538"/>
      <c r="R74" s="1538"/>
      <c r="S74" s="1538"/>
      <c r="T74" s="1538"/>
      <c r="U74" s="1538"/>
      <c r="V74" s="1538"/>
      <c r="W74" s="1538"/>
      <c r="X74" s="1538"/>
      <c r="Y74" s="1538"/>
      <c r="Z74" s="1538"/>
      <c r="AA74" s="1538"/>
    </row>
    <row r="75" spans="1:27">
      <c r="A75" s="1516"/>
      <c r="B75" s="1538"/>
      <c r="C75" s="1532"/>
      <c r="D75" s="1538"/>
      <c r="E75" s="1532"/>
      <c r="F75" s="1532"/>
      <c r="G75" s="1974"/>
      <c r="H75" s="1538"/>
      <c r="I75" s="1538"/>
      <c r="J75" s="1538"/>
      <c r="K75" s="1538"/>
      <c r="L75" s="1538"/>
      <c r="M75" s="1538"/>
      <c r="N75" s="1538"/>
      <c r="O75" s="1538"/>
      <c r="P75" s="1538"/>
      <c r="Q75" s="1538"/>
      <c r="R75" s="1538"/>
      <c r="S75" s="1538"/>
      <c r="T75" s="1538"/>
      <c r="U75" s="1538"/>
      <c r="V75" s="1538"/>
      <c r="W75" s="1538"/>
      <c r="X75" s="1538"/>
      <c r="Y75" s="1538"/>
      <c r="Z75" s="1538"/>
      <c r="AA75" s="1538"/>
    </row>
    <row r="76" spans="1:27">
      <c r="A76" s="1516"/>
      <c r="B76" s="1538"/>
      <c r="C76" s="1538"/>
      <c r="D76" s="1538"/>
      <c r="E76" s="1538"/>
      <c r="F76" s="1538"/>
      <c r="G76" s="1974"/>
      <c r="H76" s="1538"/>
      <c r="I76" s="1538"/>
      <c r="J76" s="1538"/>
      <c r="K76" s="1538"/>
      <c r="L76" s="1538"/>
      <c r="M76" s="1538"/>
      <c r="N76" s="1538"/>
      <c r="O76" s="1538"/>
      <c r="P76" s="1538"/>
      <c r="Q76" s="1538"/>
      <c r="R76" s="1538"/>
      <c r="S76" s="1538"/>
      <c r="T76" s="1538"/>
      <c r="U76" s="1538"/>
      <c r="V76" s="1538"/>
      <c r="W76" s="1538"/>
      <c r="X76" s="1538"/>
      <c r="Y76" s="1538"/>
      <c r="Z76" s="1538"/>
      <c r="AA76" s="1538"/>
    </row>
    <row r="77" spans="1:27">
      <c r="A77" s="1516"/>
      <c r="B77" s="1538"/>
      <c r="C77" s="1538"/>
      <c r="D77" s="1538"/>
      <c r="E77" s="1538"/>
      <c r="F77" s="1538"/>
      <c r="G77" s="1974"/>
      <c r="H77" s="1538"/>
      <c r="I77" s="1538"/>
      <c r="J77" s="1538"/>
      <c r="K77" s="1538"/>
      <c r="L77" s="1538"/>
      <c r="M77" s="1538"/>
      <c r="N77" s="1538"/>
      <c r="O77" s="1538"/>
      <c r="P77" s="1538"/>
      <c r="Q77" s="1538"/>
      <c r="R77" s="1538"/>
      <c r="S77" s="1538"/>
      <c r="T77" s="1538"/>
      <c r="U77" s="1538"/>
      <c r="V77" s="1538"/>
      <c r="W77" s="1538"/>
      <c r="X77" s="1538"/>
      <c r="Y77" s="1538"/>
      <c r="Z77" s="1538"/>
      <c r="AA77" s="1538"/>
    </row>
    <row r="78" spans="1:27">
      <c r="A78" s="1516"/>
      <c r="B78" s="1538"/>
      <c r="C78" s="1538"/>
      <c r="D78" s="1538"/>
      <c r="E78" s="1538"/>
      <c r="F78" s="1538"/>
      <c r="G78" s="1974"/>
      <c r="H78" s="1538"/>
      <c r="I78" s="1538"/>
      <c r="J78" s="1538"/>
      <c r="K78" s="1538"/>
      <c r="L78" s="1538"/>
      <c r="M78" s="1538"/>
      <c r="N78" s="1538"/>
      <c r="O78" s="1538"/>
      <c r="P78" s="1538"/>
      <c r="Q78" s="1538"/>
      <c r="R78" s="1538"/>
      <c r="S78" s="1538"/>
      <c r="T78" s="1538"/>
      <c r="U78" s="1538"/>
      <c r="V78" s="1538"/>
      <c r="W78" s="1538"/>
      <c r="X78" s="1538"/>
      <c r="Y78" s="1538"/>
      <c r="Z78" s="1538"/>
      <c r="AA78" s="1538"/>
    </row>
    <row r="79" spans="1:27">
      <c r="A79" s="1516"/>
      <c r="B79" s="1538"/>
      <c r="C79" s="1538"/>
      <c r="D79" s="1538"/>
      <c r="E79" s="1538"/>
      <c r="F79" s="1538"/>
      <c r="G79" s="1974"/>
      <c r="H79" s="1538"/>
      <c r="I79" s="1538"/>
      <c r="J79" s="1538"/>
      <c r="K79" s="1538"/>
      <c r="L79" s="1538"/>
      <c r="M79" s="1538"/>
      <c r="N79" s="1538"/>
      <c r="O79" s="1538"/>
      <c r="P79" s="1538"/>
      <c r="Q79" s="1538"/>
      <c r="R79" s="1538"/>
      <c r="S79" s="1538"/>
      <c r="T79" s="1538"/>
      <c r="U79" s="1538"/>
      <c r="V79" s="1538"/>
      <c r="W79" s="1538"/>
      <c r="X79" s="1538"/>
      <c r="Y79" s="1538"/>
      <c r="Z79" s="1538"/>
      <c r="AA79" s="1538"/>
    </row>
    <row r="80" spans="1:27">
      <c r="A80" s="1516"/>
      <c r="B80" s="1538"/>
      <c r="C80" s="1538"/>
      <c r="D80" s="1538"/>
      <c r="E80" s="1538"/>
      <c r="F80" s="1538"/>
      <c r="G80" s="1974"/>
      <c r="H80" s="1538"/>
      <c r="I80" s="1538"/>
      <c r="J80" s="1538"/>
      <c r="K80" s="1538"/>
      <c r="L80" s="1538"/>
      <c r="M80" s="1538"/>
      <c r="N80" s="1538"/>
      <c r="O80" s="1538"/>
      <c r="P80" s="1538"/>
      <c r="Q80" s="1538"/>
      <c r="R80" s="1538"/>
      <c r="S80" s="1538"/>
      <c r="T80" s="1538"/>
      <c r="U80" s="1538"/>
      <c r="V80" s="1538"/>
      <c r="W80" s="1538"/>
      <c r="X80" s="1538"/>
      <c r="Y80" s="1538"/>
      <c r="Z80" s="1538"/>
      <c r="AA80" s="1538"/>
    </row>
    <row r="81" spans="1:27">
      <c r="A81" s="1516"/>
      <c r="B81" s="1538"/>
      <c r="C81" s="1538"/>
      <c r="D81" s="1538"/>
      <c r="E81" s="1538"/>
      <c r="F81" s="1538"/>
      <c r="G81" s="1974"/>
      <c r="H81" s="1538"/>
      <c r="I81" s="1538"/>
      <c r="J81" s="1538"/>
      <c r="K81" s="1538"/>
      <c r="L81" s="1538"/>
      <c r="M81" s="1538"/>
      <c r="N81" s="1538"/>
      <c r="O81" s="1538"/>
      <c r="P81" s="1538"/>
      <c r="Q81" s="1538"/>
      <c r="R81" s="1538"/>
      <c r="S81" s="1538"/>
      <c r="T81" s="1538"/>
      <c r="U81" s="1538"/>
      <c r="V81" s="1538"/>
      <c r="W81" s="1538"/>
      <c r="X81" s="1538"/>
      <c r="Y81" s="1538"/>
      <c r="Z81" s="1538"/>
      <c r="AA81" s="1538"/>
    </row>
    <row r="82" spans="1:27">
      <c r="A82" s="1516"/>
      <c r="B82" s="1538"/>
      <c r="C82" s="1538"/>
      <c r="D82" s="1538"/>
      <c r="E82" s="1538"/>
      <c r="F82" s="1538"/>
      <c r="G82" s="1974"/>
      <c r="H82" s="1538"/>
      <c r="I82" s="1538"/>
      <c r="J82" s="1538"/>
      <c r="K82" s="1538"/>
      <c r="L82" s="1538"/>
      <c r="M82" s="1538"/>
      <c r="N82" s="1538"/>
      <c r="O82" s="1538"/>
      <c r="P82" s="1538"/>
      <c r="Q82" s="1538"/>
      <c r="R82" s="1538"/>
      <c r="S82" s="1538"/>
      <c r="T82" s="1538"/>
      <c r="U82" s="1538"/>
      <c r="V82" s="1538"/>
      <c r="W82" s="1538"/>
      <c r="X82" s="1538"/>
      <c r="Y82" s="1538"/>
      <c r="Z82" s="1538"/>
      <c r="AA82" s="1538"/>
    </row>
    <row r="83" spans="1:27">
      <c r="A83" s="1516"/>
      <c r="B83" s="1538"/>
      <c r="C83" s="1538"/>
      <c r="D83" s="1538"/>
      <c r="E83" s="1538"/>
      <c r="F83" s="1538"/>
      <c r="G83" s="1974"/>
      <c r="H83" s="1538"/>
      <c r="I83" s="1538"/>
      <c r="J83" s="1538"/>
      <c r="K83" s="1538"/>
      <c r="L83" s="1538"/>
      <c r="M83" s="1538"/>
      <c r="N83" s="1538"/>
      <c r="O83" s="1538"/>
      <c r="P83" s="1538"/>
      <c r="Q83" s="1538"/>
      <c r="R83" s="1538"/>
      <c r="S83" s="1538"/>
      <c r="T83" s="1538"/>
      <c r="U83" s="1538"/>
      <c r="V83" s="1538"/>
      <c r="W83" s="1538"/>
      <c r="X83" s="1538"/>
      <c r="Y83" s="1538"/>
      <c r="Z83" s="1538"/>
      <c r="AA83" s="1538"/>
    </row>
    <row r="84" spans="1:27">
      <c r="A84" s="1516"/>
      <c r="B84" s="1538"/>
      <c r="C84" s="1538"/>
      <c r="D84" s="1538"/>
      <c r="E84" s="1538"/>
      <c r="F84" s="1538"/>
      <c r="G84" s="1974"/>
      <c r="H84" s="1538"/>
      <c r="I84" s="1538"/>
      <c r="J84" s="1538"/>
      <c r="K84" s="1538"/>
      <c r="L84" s="1538"/>
      <c r="M84" s="1538"/>
      <c r="N84" s="1538"/>
      <c r="O84" s="1538"/>
      <c r="P84" s="1538"/>
      <c r="Q84" s="1538"/>
      <c r="R84" s="1538"/>
      <c r="S84" s="1538"/>
      <c r="T84" s="1538"/>
      <c r="U84" s="1538"/>
      <c r="V84" s="1538"/>
      <c r="W84" s="1538"/>
      <c r="X84" s="1538"/>
      <c r="Y84" s="1538"/>
      <c r="Z84" s="1538"/>
      <c r="AA84" s="1538"/>
    </row>
    <row r="85" spans="1:27">
      <c r="A85" s="1516"/>
      <c r="B85" s="1538"/>
      <c r="C85" s="1538"/>
      <c r="D85" s="1538"/>
      <c r="E85" s="1538"/>
      <c r="F85" s="1538"/>
      <c r="G85" s="1974"/>
      <c r="H85" s="1538"/>
      <c r="I85" s="1538"/>
      <c r="J85" s="1538"/>
      <c r="K85" s="1538"/>
      <c r="L85" s="1538"/>
      <c r="M85" s="1538"/>
      <c r="N85" s="1538"/>
      <c r="O85" s="1538"/>
      <c r="P85" s="1538"/>
      <c r="Q85" s="1538"/>
      <c r="R85" s="1538"/>
      <c r="S85" s="1538"/>
      <c r="T85" s="1538"/>
      <c r="U85" s="1538"/>
      <c r="V85" s="1538"/>
      <c r="W85" s="1538"/>
      <c r="X85" s="1538"/>
      <c r="Y85" s="1538"/>
      <c r="Z85" s="1538"/>
      <c r="AA85" s="1538"/>
    </row>
    <row r="86" spans="1:27">
      <c r="A86" s="1516"/>
      <c r="B86" s="1538"/>
      <c r="C86" s="1538"/>
      <c r="D86" s="1538"/>
      <c r="E86" s="1538"/>
      <c r="F86" s="1538"/>
      <c r="G86" s="1974"/>
      <c r="H86" s="1538"/>
      <c r="I86" s="1538"/>
      <c r="J86" s="1538"/>
      <c r="K86" s="1538"/>
      <c r="L86" s="1538"/>
      <c r="M86" s="1538"/>
      <c r="N86" s="1538"/>
      <c r="O86" s="1538"/>
      <c r="P86" s="1538"/>
      <c r="Q86" s="1538"/>
      <c r="R86" s="1538"/>
      <c r="S86" s="1538"/>
      <c r="T86" s="1538"/>
      <c r="U86" s="1538"/>
      <c r="V86" s="1538"/>
      <c r="W86" s="1538"/>
      <c r="X86" s="1538"/>
      <c r="Y86" s="1538"/>
      <c r="Z86" s="1538"/>
      <c r="AA86" s="1538"/>
    </row>
    <row r="87" spans="1:27">
      <c r="A87" s="1516"/>
      <c r="B87" s="1538"/>
      <c r="C87" s="1538"/>
      <c r="D87" s="1538"/>
      <c r="E87" s="1538"/>
      <c r="F87" s="1538"/>
      <c r="G87" s="1974"/>
      <c r="H87" s="1538"/>
      <c r="I87" s="1538"/>
      <c r="J87" s="1538"/>
      <c r="K87" s="1538"/>
      <c r="L87" s="1538"/>
      <c r="M87" s="1538"/>
      <c r="N87" s="1538"/>
      <c r="O87" s="1538"/>
      <c r="P87" s="1538"/>
      <c r="Q87" s="1538"/>
      <c r="R87" s="1538"/>
      <c r="S87" s="1538"/>
      <c r="T87" s="1538"/>
      <c r="U87" s="1538"/>
      <c r="V87" s="1538"/>
      <c r="W87" s="1538"/>
      <c r="X87" s="1538"/>
      <c r="Y87" s="1538"/>
      <c r="Z87" s="1538"/>
      <c r="AA87" s="1538"/>
    </row>
    <row r="88" spans="1:27">
      <c r="A88" s="1516"/>
      <c r="B88" s="1538"/>
      <c r="C88" s="1538"/>
      <c r="D88" s="1538"/>
      <c r="E88" s="1538"/>
      <c r="F88" s="1538"/>
      <c r="G88" s="1974"/>
      <c r="H88" s="1538"/>
      <c r="I88" s="1538"/>
      <c r="J88" s="1538"/>
      <c r="K88" s="1538"/>
      <c r="L88" s="1538"/>
      <c r="M88" s="1538"/>
      <c r="N88" s="1538"/>
      <c r="O88" s="1538"/>
      <c r="P88" s="1538"/>
      <c r="Q88" s="1538"/>
      <c r="R88" s="1538"/>
      <c r="S88" s="1538"/>
      <c r="T88" s="1538"/>
      <c r="U88" s="1538"/>
      <c r="V88" s="1538"/>
      <c r="W88" s="1538"/>
      <c r="X88" s="1538"/>
      <c r="Y88" s="1538"/>
      <c r="Z88" s="1538"/>
      <c r="AA88" s="1538"/>
    </row>
    <row r="89" spans="1:27">
      <c r="A89" s="1516"/>
      <c r="B89" s="1538"/>
      <c r="C89" s="1538"/>
      <c r="D89" s="1538"/>
      <c r="E89" s="1538"/>
      <c r="F89" s="1538"/>
      <c r="G89" s="1974"/>
      <c r="H89" s="1538"/>
      <c r="I89" s="1538"/>
      <c r="J89" s="1538"/>
      <c r="K89" s="1538"/>
      <c r="L89" s="1538"/>
      <c r="M89" s="1538"/>
      <c r="N89" s="1538"/>
      <c r="O89" s="1538"/>
      <c r="P89" s="1538"/>
      <c r="Q89" s="1538"/>
      <c r="R89" s="1538"/>
      <c r="S89" s="1538"/>
      <c r="T89" s="1538"/>
      <c r="U89" s="1538"/>
      <c r="V89" s="1538"/>
      <c r="W89" s="1538"/>
      <c r="X89" s="1538"/>
      <c r="Y89" s="1538"/>
      <c r="Z89" s="1538"/>
      <c r="AA89" s="1538"/>
    </row>
    <row r="90" spans="1:27">
      <c r="A90" s="1516"/>
      <c r="B90" s="1538"/>
      <c r="C90" s="1538"/>
      <c r="D90" s="1538"/>
      <c r="E90" s="1538"/>
      <c r="F90" s="1538"/>
      <c r="G90" s="1974"/>
      <c r="H90" s="1538"/>
      <c r="I90" s="1538"/>
      <c r="J90" s="1538"/>
      <c r="K90" s="1538"/>
      <c r="L90" s="1538"/>
      <c r="M90" s="1538"/>
      <c r="N90" s="1538"/>
      <c r="O90" s="1538"/>
      <c r="P90" s="1538"/>
      <c r="Q90" s="1538"/>
      <c r="R90" s="1538"/>
      <c r="S90" s="1538"/>
      <c r="T90" s="1538"/>
      <c r="U90" s="1538"/>
      <c r="V90" s="1538"/>
      <c r="W90" s="1538"/>
      <c r="X90" s="1538"/>
      <c r="Y90" s="1538"/>
      <c r="Z90" s="1538"/>
      <c r="AA90" s="1538"/>
    </row>
    <row r="91" spans="1:27">
      <c r="A91" s="1516"/>
      <c r="B91" s="1538"/>
      <c r="C91" s="1538"/>
      <c r="D91" s="1538"/>
      <c r="E91" s="1538"/>
      <c r="F91" s="1538"/>
      <c r="G91" s="1974"/>
      <c r="H91" s="1538"/>
      <c r="I91" s="1538"/>
      <c r="J91" s="1538"/>
      <c r="K91" s="1538"/>
      <c r="L91" s="1538"/>
      <c r="M91" s="1538"/>
      <c r="N91" s="1538"/>
      <c r="O91" s="1538"/>
      <c r="P91" s="1538"/>
      <c r="Q91" s="1538"/>
      <c r="R91" s="1538"/>
      <c r="S91" s="1538"/>
      <c r="T91" s="1538"/>
      <c r="U91" s="1538"/>
      <c r="V91" s="1538"/>
      <c r="W91" s="1538"/>
      <c r="X91" s="1538"/>
      <c r="Y91" s="1538"/>
      <c r="Z91" s="1538"/>
      <c r="AA91" s="1538"/>
    </row>
    <row r="92" spans="1:27">
      <c r="A92" s="1516"/>
      <c r="B92" s="1538"/>
      <c r="C92" s="1538"/>
      <c r="D92" s="1538"/>
      <c r="E92" s="1538"/>
      <c r="F92" s="1538"/>
      <c r="G92" s="1974"/>
      <c r="H92" s="1538"/>
      <c r="I92" s="1538"/>
      <c r="J92" s="1538"/>
      <c r="K92" s="1538"/>
      <c r="L92" s="1538"/>
      <c r="M92" s="1538"/>
      <c r="N92" s="1538"/>
      <c r="O92" s="1538"/>
      <c r="P92" s="1538"/>
      <c r="Q92" s="1538"/>
      <c r="R92" s="1538"/>
      <c r="S92" s="1538"/>
      <c r="T92" s="1538"/>
      <c r="U92" s="1538"/>
      <c r="V92" s="1538"/>
      <c r="W92" s="1538"/>
      <c r="X92" s="1538"/>
      <c r="Y92" s="1538"/>
      <c r="Z92" s="1538"/>
      <c r="AA92" s="1538"/>
    </row>
    <row r="93" spans="1:27">
      <c r="A93" s="1516"/>
      <c r="B93" s="1538"/>
      <c r="C93" s="1538"/>
      <c r="D93" s="1538"/>
      <c r="E93" s="1538"/>
      <c r="F93" s="1538"/>
      <c r="G93" s="1974"/>
      <c r="H93" s="1538"/>
      <c r="I93" s="1538"/>
      <c r="J93" s="1538"/>
      <c r="K93" s="1538"/>
      <c r="L93" s="1538"/>
      <c r="M93" s="1538"/>
      <c r="N93" s="1538"/>
      <c r="O93" s="1538"/>
      <c r="P93" s="1538"/>
      <c r="Q93" s="1538"/>
      <c r="R93" s="1538"/>
      <c r="S93" s="1538"/>
      <c r="T93" s="1538"/>
      <c r="U93" s="1538"/>
      <c r="V93" s="1538"/>
      <c r="W93" s="1538"/>
      <c r="X93" s="1538"/>
      <c r="Y93" s="1538"/>
      <c r="Z93" s="1538"/>
      <c r="AA93" s="1538"/>
    </row>
    <row r="94" spans="1:27">
      <c r="A94" s="1516"/>
      <c r="B94" s="1538"/>
      <c r="C94" s="1538"/>
      <c r="D94" s="1538"/>
      <c r="E94" s="1538"/>
      <c r="F94" s="1538"/>
      <c r="G94" s="1974"/>
      <c r="H94" s="1538"/>
      <c r="I94" s="1538"/>
      <c r="J94" s="1538"/>
      <c r="K94" s="1538"/>
      <c r="L94" s="1538"/>
      <c r="M94" s="1538"/>
      <c r="N94" s="1538"/>
      <c r="O94" s="1538"/>
      <c r="P94" s="1538"/>
      <c r="Q94" s="1538"/>
      <c r="R94" s="1538"/>
      <c r="S94" s="1538"/>
      <c r="T94" s="1538"/>
      <c r="U94" s="1538"/>
      <c r="V94" s="1538"/>
      <c r="W94" s="1538"/>
      <c r="X94" s="1538"/>
      <c r="Y94" s="1538"/>
      <c r="Z94" s="1538"/>
      <c r="AA94" s="1538"/>
    </row>
    <row r="95" spans="1:27">
      <c r="A95" s="1516"/>
      <c r="B95" s="1538"/>
      <c r="C95" s="1538"/>
      <c r="D95" s="1538"/>
      <c r="E95" s="1538"/>
      <c r="F95" s="1538"/>
      <c r="G95" s="1974"/>
      <c r="H95" s="1538"/>
      <c r="I95" s="1538"/>
      <c r="J95" s="1538"/>
      <c r="K95" s="1538"/>
      <c r="L95" s="1538"/>
      <c r="M95" s="1538"/>
      <c r="N95" s="1538"/>
      <c r="O95" s="1538"/>
      <c r="P95" s="1538"/>
      <c r="Q95" s="1538"/>
      <c r="R95" s="1538"/>
      <c r="S95" s="1538"/>
      <c r="T95" s="1538"/>
      <c r="U95" s="1538"/>
      <c r="V95" s="1538"/>
      <c r="W95" s="1538"/>
      <c r="X95" s="1538"/>
      <c r="Y95" s="1538"/>
      <c r="Z95" s="1538"/>
      <c r="AA95" s="1538"/>
    </row>
    <row r="96" spans="1:27">
      <c r="A96" s="1516"/>
      <c r="B96" s="1538"/>
      <c r="C96" s="1538"/>
      <c r="D96" s="1538"/>
      <c r="E96" s="1538"/>
      <c r="F96" s="1538"/>
      <c r="G96" s="1974"/>
      <c r="H96" s="1538"/>
      <c r="I96" s="1538"/>
      <c r="J96" s="1538"/>
      <c r="K96" s="1538"/>
      <c r="L96" s="1538"/>
      <c r="M96" s="1538"/>
      <c r="N96" s="1538"/>
      <c r="O96" s="1538"/>
      <c r="P96" s="1538"/>
      <c r="Q96" s="1538"/>
      <c r="R96" s="1538"/>
      <c r="S96" s="1538"/>
      <c r="T96" s="1538"/>
      <c r="U96" s="1538"/>
      <c r="V96" s="1538"/>
      <c r="W96" s="1538"/>
      <c r="X96" s="1538"/>
      <c r="Y96" s="1538"/>
      <c r="Z96" s="1538"/>
      <c r="AA96" s="1538"/>
    </row>
    <row r="97" spans="1:27">
      <c r="A97" s="1516"/>
      <c r="B97" s="1538"/>
      <c r="C97" s="1538"/>
      <c r="D97" s="1538"/>
      <c r="E97" s="1538"/>
      <c r="F97" s="1538"/>
      <c r="G97" s="1974"/>
      <c r="H97" s="1538"/>
      <c r="I97" s="1538"/>
      <c r="J97" s="1538"/>
      <c r="K97" s="1538"/>
      <c r="L97" s="1538"/>
      <c r="M97" s="1538"/>
      <c r="N97" s="1538"/>
      <c r="O97" s="1538"/>
      <c r="P97" s="1538"/>
      <c r="Q97" s="1538"/>
      <c r="R97" s="1538"/>
      <c r="S97" s="1538"/>
      <c r="T97" s="1538"/>
      <c r="U97" s="1538"/>
      <c r="V97" s="1538"/>
      <c r="W97" s="1538"/>
      <c r="X97" s="1538"/>
      <c r="Y97" s="1538"/>
      <c r="Z97" s="1538"/>
      <c r="AA97" s="1538"/>
    </row>
    <row r="98" spans="1:27">
      <c r="A98" s="1516"/>
      <c r="B98" s="1538"/>
      <c r="C98" s="1538"/>
      <c r="D98" s="1538"/>
      <c r="E98" s="1538"/>
      <c r="F98" s="1538"/>
      <c r="G98" s="1974"/>
      <c r="H98" s="1538"/>
      <c r="I98" s="1538"/>
      <c r="J98" s="1538"/>
      <c r="K98" s="1538"/>
      <c r="L98" s="1538"/>
      <c r="M98" s="1538"/>
      <c r="N98" s="1538"/>
      <c r="O98" s="1538"/>
      <c r="P98" s="1538"/>
      <c r="Q98" s="1538"/>
      <c r="R98" s="1538"/>
      <c r="S98" s="1538"/>
      <c r="T98" s="1538"/>
      <c r="U98" s="1538"/>
      <c r="V98" s="1538"/>
      <c r="W98" s="1538"/>
      <c r="X98" s="1538"/>
      <c r="Y98" s="1538"/>
      <c r="Z98" s="1538"/>
      <c r="AA98" s="1538"/>
    </row>
    <row r="99" spans="1:27">
      <c r="A99" s="1516"/>
      <c r="B99" s="1538"/>
      <c r="C99" s="1538"/>
      <c r="D99" s="1538"/>
      <c r="E99" s="1538"/>
      <c r="F99" s="1538"/>
      <c r="G99" s="1974"/>
      <c r="H99" s="1538"/>
      <c r="I99" s="1538"/>
      <c r="J99" s="1538"/>
      <c r="K99" s="1538"/>
      <c r="L99" s="1538"/>
      <c r="M99" s="1538"/>
      <c r="N99" s="1538"/>
      <c r="O99" s="1538"/>
      <c r="P99" s="1538"/>
      <c r="Q99" s="1538"/>
      <c r="R99" s="1538"/>
      <c r="S99" s="1538"/>
      <c r="T99" s="1538"/>
      <c r="U99" s="1538"/>
      <c r="V99" s="1538"/>
      <c r="W99" s="1538"/>
      <c r="X99" s="1538"/>
      <c r="Y99" s="1538"/>
      <c r="Z99" s="1538"/>
      <c r="AA99" s="1538"/>
    </row>
    <row r="100" spans="1:27">
      <c r="A100" s="1516"/>
      <c r="B100" s="1538"/>
      <c r="C100" s="1538"/>
      <c r="D100" s="1538"/>
      <c r="E100" s="1538"/>
      <c r="F100" s="1538"/>
      <c r="G100" s="1974"/>
      <c r="H100" s="1538"/>
      <c r="I100" s="1538"/>
      <c r="J100" s="1538"/>
      <c r="K100" s="1538"/>
      <c r="L100" s="1538"/>
      <c r="M100" s="1538"/>
      <c r="N100" s="1538"/>
      <c r="O100" s="1538"/>
      <c r="P100" s="1538"/>
      <c r="Q100" s="1538"/>
      <c r="R100" s="1538"/>
      <c r="S100" s="1538"/>
      <c r="T100" s="1538"/>
      <c r="U100" s="1538"/>
      <c r="V100" s="1538"/>
      <c r="W100" s="1538"/>
      <c r="X100" s="1538"/>
      <c r="Y100" s="1538"/>
      <c r="Z100" s="1538"/>
      <c r="AA100" s="1538"/>
    </row>
    <row r="101" spans="1:27">
      <c r="A101" s="1516"/>
      <c r="B101" s="1538"/>
      <c r="C101" s="1538"/>
      <c r="D101" s="1538"/>
      <c r="E101" s="1538"/>
      <c r="F101" s="1538"/>
      <c r="G101" s="1974"/>
      <c r="H101" s="1538"/>
      <c r="I101" s="1538"/>
      <c r="J101" s="1538"/>
      <c r="K101" s="1538"/>
      <c r="L101" s="1538"/>
      <c r="M101" s="1538"/>
      <c r="N101" s="1538"/>
      <c r="O101" s="1538"/>
      <c r="P101" s="1538"/>
      <c r="Q101" s="1538"/>
      <c r="R101" s="1538"/>
      <c r="S101" s="1538"/>
      <c r="T101" s="1538"/>
      <c r="U101" s="1538"/>
      <c r="V101" s="1538"/>
      <c r="W101" s="1538"/>
      <c r="X101" s="1538"/>
      <c r="Y101" s="1538"/>
      <c r="Z101" s="1538"/>
      <c r="AA101" s="1538"/>
    </row>
    <row r="102" spans="1:27">
      <c r="A102" s="1516"/>
      <c r="B102" s="1538"/>
      <c r="C102" s="1538"/>
      <c r="D102" s="1538"/>
      <c r="E102" s="1538"/>
      <c r="F102" s="1538"/>
      <c r="G102" s="1974"/>
      <c r="H102" s="1538"/>
      <c r="I102" s="1538"/>
      <c r="J102" s="1538"/>
      <c r="K102" s="1538"/>
      <c r="L102" s="1538"/>
      <c r="M102" s="1538"/>
      <c r="N102" s="1538"/>
      <c r="O102" s="1538"/>
      <c r="P102" s="1538"/>
      <c r="Q102" s="1538"/>
      <c r="R102" s="1538"/>
      <c r="S102" s="1538"/>
      <c r="T102" s="1538"/>
      <c r="U102" s="1538"/>
      <c r="V102" s="1538"/>
      <c r="W102" s="1538"/>
      <c r="X102" s="1538"/>
      <c r="Y102" s="1538"/>
      <c r="Z102" s="1538"/>
      <c r="AA102" s="1538"/>
    </row>
    <row r="103" spans="1:27">
      <c r="A103" s="1516"/>
      <c r="B103" s="1538"/>
      <c r="C103" s="1538"/>
      <c r="D103" s="1538"/>
      <c r="E103" s="1538"/>
      <c r="F103" s="1538"/>
      <c r="G103" s="1974"/>
      <c r="H103" s="1538"/>
      <c r="I103" s="1538"/>
      <c r="J103" s="1538"/>
      <c r="K103" s="1538"/>
      <c r="L103" s="1538"/>
      <c r="M103" s="1538"/>
      <c r="N103" s="1538"/>
      <c r="O103" s="1538"/>
      <c r="P103" s="1538"/>
      <c r="Q103" s="1538"/>
      <c r="R103" s="1538"/>
      <c r="S103" s="1538"/>
      <c r="T103" s="1538"/>
      <c r="U103" s="1538"/>
      <c r="V103" s="1538"/>
      <c r="W103" s="1538"/>
      <c r="X103" s="1538"/>
      <c r="Y103" s="1538"/>
      <c r="Z103" s="1538"/>
      <c r="AA103" s="1538"/>
    </row>
    <row r="104" spans="1:27">
      <c r="A104" s="1516"/>
      <c r="B104" s="1538"/>
      <c r="C104" s="1538"/>
      <c r="D104" s="1538"/>
      <c r="E104" s="1538"/>
      <c r="F104" s="1538"/>
      <c r="G104" s="1974"/>
      <c r="H104" s="1538"/>
      <c r="I104" s="1538"/>
      <c r="J104" s="1538"/>
      <c r="K104" s="1538"/>
      <c r="L104" s="1538"/>
      <c r="M104" s="1538"/>
      <c r="N104" s="1538"/>
      <c r="O104" s="1538"/>
      <c r="P104" s="1538"/>
      <c r="Q104" s="1538"/>
      <c r="R104" s="1538"/>
      <c r="S104" s="1538"/>
      <c r="T104" s="1538"/>
      <c r="U104" s="1538"/>
      <c r="V104" s="1538"/>
      <c r="W104" s="1538"/>
      <c r="X104" s="1538"/>
      <c r="Y104" s="1538"/>
      <c r="Z104" s="1538"/>
      <c r="AA104" s="1538"/>
    </row>
    <row r="105" spans="1:27">
      <c r="A105" s="1516"/>
      <c r="B105" s="1538"/>
      <c r="C105" s="1538"/>
      <c r="D105" s="1538"/>
      <c r="E105" s="1538"/>
      <c r="F105" s="1538"/>
      <c r="G105" s="1974"/>
      <c r="H105" s="1538"/>
      <c r="I105" s="1538"/>
      <c r="J105" s="1538"/>
      <c r="K105" s="1538"/>
      <c r="L105" s="1538"/>
      <c r="M105" s="1538"/>
      <c r="N105" s="1538"/>
      <c r="O105" s="1538"/>
      <c r="P105" s="1538"/>
      <c r="Q105" s="1538"/>
      <c r="R105" s="1538"/>
      <c r="S105" s="1538"/>
      <c r="T105" s="1538"/>
      <c r="U105" s="1538"/>
      <c r="V105" s="1538"/>
      <c r="W105" s="1538"/>
      <c r="X105" s="1538"/>
      <c r="Y105" s="1538"/>
      <c r="Z105" s="1538"/>
      <c r="AA105" s="1538"/>
    </row>
    <row r="106" spans="1:27">
      <c r="A106" s="1516"/>
      <c r="B106" s="1538"/>
      <c r="C106" s="1538"/>
      <c r="D106" s="1538"/>
      <c r="E106" s="1538"/>
      <c r="F106" s="1538"/>
      <c r="G106" s="1974"/>
      <c r="H106" s="1538"/>
      <c r="I106" s="1538"/>
      <c r="J106" s="1538"/>
      <c r="K106" s="1538"/>
      <c r="L106" s="1538"/>
      <c r="M106" s="1538"/>
      <c r="N106" s="1538"/>
      <c r="O106" s="1538"/>
      <c r="P106" s="1538"/>
      <c r="Q106" s="1538"/>
      <c r="R106" s="1538"/>
      <c r="S106" s="1538"/>
      <c r="T106" s="1538"/>
      <c r="U106" s="1538"/>
      <c r="V106" s="1538"/>
      <c r="W106" s="1538"/>
      <c r="X106" s="1538"/>
      <c r="Y106" s="1538"/>
      <c r="Z106" s="1538"/>
      <c r="AA106" s="1538"/>
    </row>
    <row r="107" spans="1:27">
      <c r="A107" s="1516"/>
      <c r="B107" s="1538"/>
      <c r="C107" s="1538"/>
      <c r="D107" s="1538"/>
      <c r="E107" s="1538"/>
      <c r="F107" s="1538"/>
      <c r="G107" s="1974"/>
      <c r="H107" s="1538"/>
      <c r="I107" s="1538"/>
      <c r="J107" s="1538"/>
      <c r="K107" s="1538"/>
      <c r="L107" s="1538"/>
      <c r="M107" s="1538"/>
      <c r="N107" s="1538"/>
      <c r="O107" s="1538"/>
      <c r="P107" s="1538"/>
      <c r="Q107" s="1538"/>
      <c r="R107" s="1538"/>
      <c r="S107" s="1538"/>
      <c r="T107" s="1538"/>
      <c r="U107" s="1538"/>
      <c r="V107" s="1538"/>
      <c r="W107" s="1538"/>
      <c r="X107" s="1538"/>
      <c r="Y107" s="1538"/>
      <c r="Z107" s="1538"/>
      <c r="AA107" s="1538"/>
    </row>
    <row r="108" spans="1:27">
      <c r="A108" s="1516"/>
      <c r="B108" s="1538"/>
      <c r="C108" s="1538"/>
      <c r="D108" s="1538"/>
      <c r="E108" s="1538"/>
      <c r="F108" s="1538"/>
      <c r="G108" s="1974"/>
      <c r="H108" s="1538"/>
      <c r="I108" s="1538"/>
      <c r="J108" s="1538"/>
      <c r="K108" s="1538"/>
      <c r="L108" s="1538"/>
      <c r="M108" s="1538"/>
      <c r="N108" s="1538"/>
      <c r="O108" s="1538"/>
      <c r="P108" s="1538"/>
      <c r="Q108" s="1538"/>
      <c r="R108" s="1538"/>
      <c r="S108" s="1538"/>
      <c r="T108" s="1538"/>
      <c r="U108" s="1538"/>
      <c r="V108" s="1538"/>
      <c r="W108" s="1538"/>
      <c r="X108" s="1538"/>
      <c r="Y108" s="1538"/>
      <c r="Z108" s="1538"/>
      <c r="AA108" s="1538"/>
    </row>
    <row r="109" spans="1:27">
      <c r="A109" s="1516"/>
      <c r="B109" s="1538"/>
      <c r="C109" s="1538"/>
      <c r="D109" s="1538"/>
      <c r="E109" s="1538"/>
      <c r="F109" s="1538"/>
      <c r="G109" s="1974"/>
      <c r="H109" s="1538"/>
      <c r="I109" s="1538"/>
      <c r="J109" s="1538"/>
      <c r="K109" s="1538"/>
      <c r="L109" s="1538"/>
      <c r="M109" s="1538"/>
      <c r="N109" s="1538"/>
      <c r="O109" s="1538"/>
      <c r="P109" s="1538"/>
      <c r="Q109" s="1538"/>
      <c r="R109" s="1538"/>
      <c r="S109" s="1538"/>
      <c r="T109" s="1538"/>
      <c r="U109" s="1538"/>
      <c r="V109" s="1538"/>
      <c r="W109" s="1538"/>
      <c r="X109" s="1538"/>
      <c r="Y109" s="1538"/>
      <c r="Z109" s="1538"/>
      <c r="AA109" s="1538"/>
    </row>
    <row r="110" spans="1:27">
      <c r="A110" s="1516"/>
      <c r="B110" s="1538"/>
      <c r="C110" s="1538"/>
      <c r="D110" s="1538"/>
      <c r="E110" s="1538"/>
      <c r="F110" s="1538"/>
      <c r="G110" s="1974"/>
      <c r="H110" s="1538"/>
      <c r="I110" s="1538"/>
      <c r="J110" s="1538"/>
      <c r="K110" s="1538"/>
      <c r="L110" s="1538"/>
      <c r="M110" s="1538"/>
      <c r="N110" s="1538"/>
      <c r="O110" s="1538"/>
      <c r="P110" s="1538"/>
      <c r="Q110" s="1538"/>
      <c r="R110" s="1538"/>
      <c r="S110" s="1538"/>
      <c r="T110" s="1538"/>
      <c r="U110" s="1538"/>
      <c r="V110" s="1538"/>
      <c r="W110" s="1538"/>
      <c r="X110" s="1538"/>
      <c r="Y110" s="1538"/>
      <c r="Z110" s="1538"/>
      <c r="AA110" s="1538"/>
    </row>
    <row r="111" spans="1:27">
      <c r="A111" s="1516"/>
      <c r="B111" s="1538"/>
      <c r="C111" s="1538"/>
      <c r="D111" s="1538"/>
      <c r="E111" s="1538"/>
      <c r="F111" s="1538"/>
      <c r="G111" s="1974"/>
      <c r="H111" s="1538"/>
      <c r="I111" s="1538"/>
      <c r="J111" s="1538"/>
      <c r="K111" s="1538"/>
      <c r="L111" s="1538"/>
      <c r="M111" s="1538"/>
      <c r="N111" s="1538"/>
      <c r="O111" s="1538"/>
      <c r="P111" s="1538"/>
      <c r="Q111" s="1538"/>
      <c r="R111" s="1538"/>
      <c r="S111" s="1538"/>
      <c r="T111" s="1538"/>
      <c r="U111" s="1538"/>
      <c r="V111" s="1538"/>
      <c r="W111" s="1538"/>
      <c r="X111" s="1538"/>
      <c r="Y111" s="1538"/>
      <c r="Z111" s="1538"/>
      <c r="AA111" s="1538"/>
    </row>
    <row r="112" spans="1:27">
      <c r="A112" s="1516"/>
      <c r="B112" s="1538"/>
      <c r="C112" s="1538"/>
      <c r="D112" s="1538"/>
      <c r="E112" s="1538"/>
      <c r="F112" s="1538"/>
      <c r="G112" s="1974"/>
      <c r="H112" s="1538"/>
      <c r="I112" s="1538"/>
      <c r="J112" s="1538"/>
      <c r="K112" s="1538"/>
      <c r="L112" s="1538"/>
      <c r="M112" s="1538"/>
      <c r="N112" s="1538"/>
      <c r="O112" s="1538"/>
      <c r="P112" s="1538"/>
      <c r="Q112" s="1538"/>
      <c r="R112" s="1538"/>
      <c r="S112" s="1538"/>
      <c r="T112" s="1538"/>
      <c r="U112" s="1538"/>
      <c r="V112" s="1538"/>
      <c r="W112" s="1538"/>
      <c r="X112" s="1538"/>
      <c r="Y112" s="1538"/>
      <c r="Z112" s="1538"/>
      <c r="AA112" s="1538"/>
    </row>
    <row r="113" spans="1:27">
      <c r="A113" s="1516"/>
      <c r="B113" s="1538"/>
      <c r="C113" s="1538"/>
      <c r="D113" s="1538"/>
      <c r="E113" s="1538"/>
      <c r="F113" s="1538"/>
      <c r="G113" s="1974"/>
      <c r="H113" s="1538"/>
      <c r="I113" s="1538"/>
      <c r="J113" s="1538"/>
      <c r="K113" s="1538"/>
      <c r="L113" s="1538"/>
      <c r="M113" s="1538"/>
      <c r="N113" s="1538"/>
      <c r="O113" s="1538"/>
      <c r="P113" s="1538"/>
      <c r="Q113" s="1538"/>
      <c r="R113" s="1538"/>
      <c r="S113" s="1538"/>
      <c r="T113" s="1538"/>
      <c r="U113" s="1538"/>
      <c r="V113" s="1538"/>
      <c r="W113" s="1538"/>
      <c r="X113" s="1538"/>
      <c r="Y113" s="1538"/>
      <c r="Z113" s="1538"/>
      <c r="AA113" s="1538"/>
    </row>
    <row r="114" spans="1:27">
      <c r="A114" s="1516"/>
      <c r="B114" s="1538"/>
      <c r="C114" s="1538"/>
      <c r="D114" s="1538"/>
      <c r="E114" s="1538"/>
      <c r="F114" s="1538"/>
      <c r="G114" s="1974"/>
      <c r="H114" s="1538"/>
      <c r="I114" s="1538"/>
      <c r="J114" s="1538"/>
      <c r="K114" s="1538"/>
      <c r="L114" s="1538"/>
      <c r="M114" s="1538"/>
      <c r="N114" s="1538"/>
      <c r="O114" s="1538"/>
      <c r="P114" s="1538"/>
      <c r="Q114" s="1538"/>
      <c r="R114" s="1538"/>
      <c r="S114" s="1538"/>
      <c r="T114" s="1538"/>
      <c r="U114" s="1538"/>
      <c r="V114" s="1538"/>
      <c r="W114" s="1538"/>
      <c r="X114" s="1538"/>
      <c r="Y114" s="1538"/>
      <c r="Z114" s="1538"/>
      <c r="AA114" s="1538"/>
    </row>
    <row r="115" spans="1:27">
      <c r="A115" s="1516"/>
      <c r="B115" s="1538"/>
      <c r="C115" s="1538"/>
      <c r="D115" s="1538"/>
      <c r="E115" s="1538"/>
      <c r="F115" s="1538"/>
      <c r="G115" s="1974"/>
      <c r="H115" s="1538"/>
      <c r="I115" s="1538"/>
      <c r="J115" s="1538"/>
      <c r="K115" s="1538"/>
      <c r="L115" s="1538"/>
      <c r="M115" s="1538"/>
      <c r="N115" s="1538"/>
      <c r="O115" s="1538"/>
      <c r="P115" s="1538"/>
      <c r="Q115" s="1538"/>
      <c r="R115" s="1538"/>
      <c r="S115" s="1538"/>
      <c r="T115" s="1538"/>
      <c r="U115" s="1538"/>
      <c r="V115" s="1538"/>
      <c r="W115" s="1538"/>
      <c r="X115" s="1538"/>
      <c r="Y115" s="1538"/>
      <c r="Z115" s="1538"/>
      <c r="AA115" s="1538"/>
    </row>
    <row r="116" spans="1:27">
      <c r="A116" s="1516"/>
      <c r="B116" s="1538"/>
      <c r="C116" s="1538"/>
      <c r="D116" s="1538"/>
      <c r="E116" s="1538"/>
      <c r="F116" s="1538"/>
      <c r="G116" s="1974"/>
      <c r="H116" s="1538"/>
      <c r="I116" s="1538"/>
      <c r="J116" s="1538"/>
      <c r="K116" s="1538"/>
      <c r="L116" s="1538"/>
      <c r="M116" s="1538"/>
      <c r="N116" s="1538"/>
      <c r="O116" s="1538"/>
      <c r="P116" s="1538"/>
      <c r="Q116" s="1538"/>
      <c r="R116" s="1538"/>
      <c r="S116" s="1538"/>
      <c r="T116" s="1538"/>
      <c r="U116" s="1538"/>
      <c r="V116" s="1538"/>
      <c r="W116" s="1538"/>
      <c r="X116" s="1538"/>
      <c r="Y116" s="1538"/>
      <c r="Z116" s="1538"/>
      <c r="AA116" s="1538"/>
    </row>
    <row r="117" spans="1:27">
      <c r="A117" s="1516"/>
      <c r="B117" s="1538"/>
      <c r="C117" s="1538"/>
      <c r="D117" s="1538"/>
      <c r="E117" s="1538"/>
      <c r="F117" s="1538"/>
      <c r="G117" s="1974"/>
      <c r="H117" s="1538"/>
      <c r="I117" s="1538"/>
      <c r="J117" s="1538"/>
      <c r="K117" s="1538"/>
      <c r="L117" s="1538"/>
      <c r="M117" s="1538"/>
      <c r="N117" s="1538"/>
      <c r="O117" s="1538"/>
      <c r="P117" s="1538"/>
      <c r="Q117" s="1538"/>
      <c r="R117" s="1538"/>
      <c r="S117" s="1538"/>
      <c r="T117" s="1538"/>
      <c r="U117" s="1538"/>
      <c r="V117" s="1538"/>
      <c r="W117" s="1538"/>
      <c r="X117" s="1538"/>
      <c r="Y117" s="1538"/>
      <c r="Z117" s="1538"/>
      <c r="AA117" s="1538"/>
    </row>
    <row r="118" spans="1:27">
      <c r="A118" s="1516"/>
      <c r="B118" s="1538"/>
      <c r="C118" s="1538"/>
      <c r="D118" s="1538"/>
      <c r="E118" s="1538"/>
      <c r="F118" s="1538"/>
      <c r="G118" s="1974"/>
      <c r="H118" s="1538"/>
      <c r="I118" s="1538"/>
      <c r="J118" s="1538"/>
      <c r="K118" s="1538"/>
      <c r="L118" s="1538"/>
      <c r="M118" s="1538"/>
      <c r="N118" s="1538"/>
      <c r="O118" s="1538"/>
      <c r="P118" s="1538"/>
      <c r="Q118" s="1538"/>
      <c r="R118" s="1538"/>
      <c r="S118" s="1538"/>
      <c r="T118" s="1538"/>
      <c r="U118" s="1538"/>
      <c r="V118" s="1538"/>
      <c r="W118" s="1538"/>
      <c r="X118" s="1538"/>
      <c r="Y118" s="1538"/>
      <c r="Z118" s="1538"/>
      <c r="AA118" s="1538"/>
    </row>
    <row r="119" spans="1:27" ht="15.75" thickBot="1">
      <c r="A119" s="1753"/>
      <c r="B119" s="1549"/>
      <c r="C119" s="1976"/>
      <c r="D119" s="1976"/>
      <c r="E119" s="1976"/>
      <c r="F119" s="1549"/>
      <c r="G119" s="1983"/>
      <c r="H119" s="1538"/>
      <c r="I119" s="1538"/>
      <c r="J119" s="1538"/>
      <c r="K119" s="1538"/>
      <c r="L119" s="1538"/>
      <c r="M119" s="1538"/>
      <c r="N119" s="1538"/>
      <c r="O119" s="1538"/>
      <c r="P119" s="1538"/>
      <c r="Q119" s="1538"/>
      <c r="R119" s="1538"/>
      <c r="S119" s="1538"/>
      <c r="T119" s="1538"/>
      <c r="U119" s="1538"/>
      <c r="V119" s="1538"/>
      <c r="W119" s="1538"/>
      <c r="X119" s="1538"/>
      <c r="Y119" s="1538"/>
      <c r="Z119" s="1538"/>
      <c r="AA119" s="1538"/>
    </row>
    <row r="120" spans="1:27">
      <c r="A120" s="1538"/>
      <c r="B120" s="1538"/>
      <c r="C120" s="1538"/>
      <c r="D120" s="1538"/>
      <c r="E120" s="1538"/>
      <c r="F120" s="1538"/>
      <c r="G120" s="1538"/>
      <c r="H120" s="1538"/>
      <c r="I120" s="1538"/>
      <c r="J120" s="1538"/>
      <c r="K120" s="1538"/>
      <c r="L120" s="1538"/>
      <c r="M120" s="1538"/>
      <c r="N120" s="1538"/>
      <c r="O120" s="1538"/>
      <c r="P120" s="1538"/>
      <c r="Q120" s="1538"/>
      <c r="R120" s="1538"/>
      <c r="S120" s="1538"/>
      <c r="T120" s="1538"/>
      <c r="U120" s="1538"/>
      <c r="V120" s="1538"/>
      <c r="W120" s="1538"/>
      <c r="X120" s="1538"/>
      <c r="Y120" s="1538"/>
      <c r="Z120" s="1538"/>
      <c r="AA120" s="1538"/>
    </row>
    <row r="121" spans="1:27" ht="15.75">
      <c r="A121" s="2448" t="s">
        <v>4667</v>
      </c>
      <c r="B121" s="2580"/>
      <c r="C121" s="2580"/>
      <c r="D121" s="2580"/>
      <c r="E121" s="2581"/>
      <c r="F121" s="2448"/>
      <c r="G121" s="1538"/>
      <c r="H121" s="1538"/>
      <c r="I121" s="1538"/>
      <c r="J121" s="1538"/>
      <c r="K121" s="1538"/>
      <c r="L121" s="1538"/>
      <c r="M121" s="1538"/>
      <c r="N121" s="1538"/>
      <c r="O121" s="1538"/>
      <c r="P121" s="1538"/>
      <c r="Q121" s="1538"/>
      <c r="R121" s="1538"/>
      <c r="S121" s="1538"/>
      <c r="T121" s="1538"/>
      <c r="U121" s="1538"/>
      <c r="V121" s="1538"/>
      <c r="W121" s="1538"/>
      <c r="X121" s="1538"/>
      <c r="Y121" s="1538"/>
      <c r="Z121" s="1538"/>
      <c r="AA121" s="1538"/>
    </row>
    <row r="122" spans="1:27">
      <c r="A122" s="1553" t="s">
        <v>1194</v>
      </c>
      <c r="B122" s="1553"/>
      <c r="C122" s="1553"/>
      <c r="D122" s="1553"/>
      <c r="E122" s="1553"/>
      <c r="F122" s="1553"/>
      <c r="G122" s="1553"/>
      <c r="H122" s="1538"/>
      <c r="I122" s="1538"/>
      <c r="J122" s="1538"/>
      <c r="K122" s="1538"/>
      <c r="L122" s="1538"/>
      <c r="M122" s="1538"/>
      <c r="N122" s="1538"/>
      <c r="O122" s="1538"/>
      <c r="P122" s="1538"/>
      <c r="Q122" s="1538"/>
      <c r="R122" s="1538"/>
      <c r="S122" s="1538"/>
      <c r="T122" s="1538"/>
      <c r="U122" s="1538"/>
      <c r="V122" s="1538"/>
      <c r="W122" s="1538"/>
      <c r="X122" s="1538"/>
      <c r="Y122" s="1538"/>
      <c r="Z122" s="1538"/>
      <c r="AA122" s="1538"/>
    </row>
    <row r="123" spans="1:27" ht="15.75" thickBot="1">
      <c r="A123" s="1538"/>
      <c r="B123" s="1538" t="str">
        <f>'Data Sheet'!$C$25</f>
        <v>CENTRAL HUDSON GAS &amp; ELECTRIC CORPORATION</v>
      </c>
      <c r="C123" s="1538"/>
      <c r="D123" s="1538"/>
      <c r="E123" s="1538"/>
      <c r="F123" s="1979" t="str">
        <f>'Data Sheet'!$C$40</f>
        <v>4/18/2018</v>
      </c>
      <c r="G123" s="1538" t="str">
        <f>'Data Sheet'!$C$38</f>
        <v>12/31/2017</v>
      </c>
      <c r="H123" s="1538"/>
      <c r="I123" s="1538"/>
      <c r="J123" s="1538"/>
      <c r="K123" s="1538"/>
      <c r="L123" s="1538"/>
      <c r="M123" s="1538"/>
      <c r="N123" s="1538"/>
      <c r="O123" s="1538"/>
      <c r="P123" s="1538"/>
      <c r="Q123" s="1538"/>
      <c r="R123" s="1538"/>
      <c r="S123" s="1538"/>
      <c r="T123" s="1538"/>
      <c r="U123" s="1538"/>
      <c r="V123" s="1538"/>
      <c r="W123" s="1538"/>
      <c r="X123" s="1538"/>
      <c r="Y123" s="1538"/>
      <c r="Z123" s="1538"/>
      <c r="AA123" s="1538"/>
    </row>
    <row r="124" spans="1:27">
      <c r="A124" s="1512"/>
      <c r="B124" s="1669"/>
      <c r="C124" s="1669"/>
      <c r="D124" s="1669"/>
      <c r="E124" s="1669"/>
      <c r="F124" s="1669"/>
      <c r="G124" s="1885"/>
      <c r="H124" s="1538"/>
      <c r="I124" s="1538"/>
      <c r="J124" s="1538"/>
      <c r="K124" s="1538"/>
      <c r="L124" s="1538"/>
      <c r="M124" s="1538"/>
      <c r="N124" s="1538"/>
      <c r="O124" s="1538"/>
      <c r="P124" s="1538"/>
      <c r="Q124" s="1538"/>
      <c r="R124" s="1538"/>
      <c r="S124" s="1538"/>
      <c r="T124" s="1538"/>
      <c r="U124" s="1538"/>
      <c r="V124" s="1538"/>
      <c r="W124" s="1538"/>
      <c r="X124" s="1538"/>
      <c r="Y124" s="1538"/>
      <c r="Z124" s="1538"/>
      <c r="AA124" s="1538"/>
    </row>
    <row r="125" spans="1:27" ht="15.75">
      <c r="A125" s="1980"/>
      <c r="B125" s="1553" t="s">
        <v>1181</v>
      </c>
      <c r="C125" s="1553"/>
      <c r="D125" s="1553"/>
      <c r="E125" s="1553"/>
      <c r="F125" s="1553"/>
      <c r="G125" s="1981"/>
      <c r="H125" s="1538"/>
      <c r="I125" s="1538"/>
      <c r="J125" s="1538"/>
      <c r="K125" s="1538"/>
      <c r="L125" s="1538"/>
      <c r="M125" s="1538"/>
      <c r="N125" s="1538"/>
      <c r="O125" s="1538"/>
      <c r="P125" s="1538"/>
      <c r="Q125" s="1538"/>
      <c r="R125" s="1538"/>
      <c r="S125" s="1538"/>
      <c r="T125" s="1538"/>
      <c r="U125" s="1538"/>
      <c r="V125" s="1538"/>
      <c r="W125" s="1538"/>
      <c r="X125" s="1538"/>
      <c r="Y125" s="1538"/>
      <c r="Z125" s="1538"/>
      <c r="AA125" s="1538"/>
    </row>
    <row r="126" spans="1:27">
      <c r="A126" s="1516"/>
      <c r="B126" s="1538"/>
      <c r="C126" s="1538"/>
      <c r="D126" s="1538"/>
      <c r="E126" s="1538"/>
      <c r="F126" s="1538"/>
      <c r="G126" s="1518"/>
      <c r="H126" s="1538"/>
      <c r="I126" s="1538"/>
      <c r="J126" s="1538"/>
      <c r="K126" s="1538"/>
      <c r="L126" s="1538"/>
      <c r="M126" s="1538"/>
      <c r="N126" s="1538"/>
      <c r="O126" s="1538"/>
      <c r="P126" s="1538"/>
      <c r="Q126" s="1538"/>
      <c r="R126" s="1538"/>
      <c r="S126" s="1538"/>
      <c r="T126" s="1538"/>
      <c r="U126" s="1538"/>
      <c r="V126" s="1538"/>
      <c r="W126" s="1538"/>
      <c r="X126" s="1538"/>
      <c r="Y126" s="1538"/>
      <c r="Z126" s="1538"/>
      <c r="AA126" s="1538"/>
    </row>
    <row r="127" spans="1:27">
      <c r="A127" s="1527"/>
      <c r="B127" s="1554"/>
      <c r="C127" s="1554"/>
      <c r="D127" s="1554"/>
      <c r="E127" s="1554"/>
      <c r="F127" s="1554"/>
      <c r="G127" s="1982"/>
      <c r="H127" s="1538"/>
      <c r="I127" s="1538"/>
      <c r="J127" s="1538"/>
      <c r="K127" s="1538"/>
      <c r="L127" s="1538"/>
      <c r="M127" s="1538"/>
      <c r="N127" s="1538"/>
      <c r="O127" s="1538"/>
      <c r="P127" s="1538"/>
      <c r="Q127" s="1538"/>
      <c r="R127" s="1538"/>
      <c r="S127" s="1538"/>
      <c r="T127" s="1538"/>
      <c r="U127" s="1538"/>
      <c r="V127" s="1538"/>
      <c r="W127" s="1538"/>
      <c r="X127" s="1538"/>
      <c r="Y127" s="1538"/>
      <c r="Z127" s="1538"/>
      <c r="AA127" s="1538"/>
    </row>
    <row r="128" spans="1:27">
      <c r="A128" s="1516"/>
      <c r="B128" s="1538"/>
      <c r="C128" s="1538"/>
      <c r="D128" s="1538"/>
      <c r="E128" s="1538"/>
      <c r="F128" s="1538"/>
      <c r="G128" s="1974"/>
      <c r="H128" s="1538"/>
      <c r="I128" s="1538"/>
      <c r="J128" s="1538"/>
      <c r="K128" s="1538"/>
      <c r="L128" s="1538"/>
      <c r="M128" s="1538"/>
      <c r="N128" s="1538"/>
      <c r="O128" s="1538"/>
      <c r="P128" s="1538"/>
      <c r="Q128" s="1538"/>
      <c r="R128" s="1538"/>
      <c r="S128" s="1538"/>
      <c r="T128" s="1538"/>
      <c r="U128" s="1538"/>
      <c r="V128" s="1538"/>
      <c r="W128" s="1538"/>
      <c r="X128" s="1538"/>
      <c r="Y128" s="1538"/>
      <c r="Z128" s="1538"/>
      <c r="AA128" s="1538"/>
    </row>
    <row r="129" spans="1:27">
      <c r="A129" s="1516"/>
      <c r="B129" s="1538"/>
      <c r="C129" s="1538"/>
      <c r="D129" s="1538"/>
      <c r="E129" s="1538"/>
      <c r="F129" s="1538"/>
      <c r="G129" s="1974"/>
      <c r="H129" s="1538"/>
      <c r="I129" s="1538"/>
      <c r="J129" s="1538"/>
      <c r="K129" s="1538"/>
      <c r="L129" s="1538"/>
      <c r="M129" s="1538"/>
      <c r="N129" s="1538"/>
      <c r="O129" s="1538"/>
      <c r="P129" s="1538"/>
      <c r="Q129" s="1538"/>
      <c r="R129" s="1538"/>
      <c r="S129" s="1538"/>
      <c r="T129" s="1538"/>
      <c r="U129" s="1538"/>
      <c r="V129" s="1538"/>
      <c r="W129" s="1538"/>
      <c r="X129" s="1538"/>
      <c r="Y129" s="1538"/>
      <c r="Z129" s="1538"/>
      <c r="AA129" s="1538"/>
    </row>
    <row r="130" spans="1:27">
      <c r="A130" s="1516"/>
      <c r="B130" s="1538"/>
      <c r="C130" s="1538"/>
      <c r="D130" s="1538"/>
      <c r="E130" s="1538"/>
      <c r="F130" s="1538"/>
      <c r="G130" s="1974"/>
      <c r="H130" s="1538"/>
      <c r="I130" s="1538"/>
      <c r="J130" s="1538"/>
      <c r="K130" s="1538"/>
      <c r="L130" s="1538"/>
      <c r="M130" s="1538"/>
      <c r="N130" s="1538"/>
      <c r="O130" s="1538"/>
      <c r="P130" s="1538"/>
      <c r="Q130" s="1538"/>
      <c r="R130" s="1538"/>
      <c r="S130" s="1538"/>
      <c r="T130" s="1538"/>
      <c r="U130" s="1538"/>
      <c r="V130" s="1538"/>
      <c r="W130" s="1538"/>
      <c r="X130" s="1538"/>
      <c r="Y130" s="1538"/>
      <c r="Z130" s="1538"/>
      <c r="AA130" s="1538"/>
    </row>
    <row r="131" spans="1:27">
      <c r="A131" s="1516"/>
      <c r="B131" s="1538"/>
      <c r="C131" s="1538"/>
      <c r="D131" s="1538"/>
      <c r="E131" s="1538"/>
      <c r="F131" s="1538"/>
      <c r="G131" s="1974"/>
      <c r="H131" s="1538"/>
      <c r="I131" s="1538"/>
      <c r="J131" s="1538"/>
      <c r="K131" s="1538"/>
      <c r="L131" s="1538"/>
      <c r="M131" s="1538"/>
      <c r="N131" s="1538"/>
      <c r="O131" s="1538"/>
      <c r="P131" s="1538"/>
      <c r="Q131" s="1538"/>
      <c r="R131" s="1538"/>
      <c r="S131" s="1538"/>
      <c r="T131" s="1538"/>
      <c r="U131" s="1538"/>
      <c r="V131" s="1538"/>
      <c r="W131" s="1538"/>
      <c r="X131" s="1538"/>
      <c r="Y131" s="1538"/>
      <c r="Z131" s="1538"/>
      <c r="AA131" s="1538"/>
    </row>
    <row r="132" spans="1:27">
      <c r="A132" s="1516"/>
      <c r="B132" s="1538"/>
      <c r="C132" s="1538"/>
      <c r="D132" s="1538"/>
      <c r="E132" s="1538"/>
      <c r="F132" s="1538"/>
      <c r="G132" s="1974"/>
      <c r="H132" s="1538"/>
      <c r="I132" s="1538"/>
      <c r="J132" s="1538"/>
      <c r="K132" s="1538"/>
      <c r="L132" s="1538"/>
      <c r="M132" s="1538"/>
      <c r="N132" s="1538"/>
      <c r="O132" s="1538"/>
      <c r="P132" s="1538"/>
      <c r="Q132" s="1538"/>
      <c r="R132" s="1538"/>
      <c r="S132" s="1538"/>
      <c r="T132" s="1538"/>
      <c r="U132" s="1538"/>
      <c r="V132" s="1538"/>
      <c r="W132" s="1538"/>
      <c r="X132" s="1538"/>
      <c r="Y132" s="1538"/>
      <c r="Z132" s="1538"/>
      <c r="AA132" s="1538"/>
    </row>
    <row r="133" spans="1:27">
      <c r="A133" s="1516"/>
      <c r="B133" s="1538"/>
      <c r="C133" s="1538"/>
      <c r="D133" s="1538"/>
      <c r="E133" s="1538"/>
      <c r="F133" s="1538"/>
      <c r="G133" s="1974"/>
      <c r="H133" s="1538"/>
      <c r="I133" s="1538"/>
      <c r="J133" s="1538"/>
      <c r="K133" s="1538"/>
      <c r="L133" s="1538"/>
      <c r="M133" s="1538"/>
      <c r="N133" s="1538"/>
      <c r="O133" s="1538"/>
      <c r="P133" s="1538"/>
      <c r="Q133" s="1538"/>
      <c r="R133" s="1538"/>
      <c r="S133" s="1538"/>
      <c r="T133" s="1538"/>
      <c r="U133" s="1538"/>
      <c r="V133" s="1538"/>
      <c r="W133" s="1538"/>
      <c r="X133" s="1538"/>
      <c r="Y133" s="1538"/>
      <c r="Z133" s="1538"/>
      <c r="AA133" s="1538"/>
    </row>
    <row r="134" spans="1:27">
      <c r="A134" s="1516"/>
      <c r="B134" s="1538"/>
      <c r="C134" s="1538"/>
      <c r="D134" s="1538"/>
      <c r="E134" s="1538"/>
      <c r="F134" s="1538"/>
      <c r="G134" s="1974"/>
      <c r="H134" s="1538"/>
      <c r="I134" s="1538"/>
      <c r="J134" s="1538"/>
      <c r="K134" s="1538"/>
      <c r="L134" s="1538"/>
      <c r="M134" s="1538"/>
      <c r="N134" s="1538"/>
      <c r="O134" s="1538"/>
      <c r="P134" s="1538"/>
      <c r="Q134" s="1538"/>
      <c r="R134" s="1538"/>
      <c r="S134" s="1538"/>
      <c r="T134" s="1538"/>
      <c r="U134" s="1538"/>
      <c r="V134" s="1538"/>
      <c r="W134" s="1538"/>
      <c r="X134" s="1538"/>
      <c r="Y134" s="1538"/>
      <c r="Z134" s="1538"/>
      <c r="AA134" s="1538"/>
    </row>
    <row r="135" spans="1:27">
      <c r="A135" s="1516"/>
      <c r="B135" s="1538"/>
      <c r="C135" s="1538"/>
      <c r="D135" s="1538"/>
      <c r="E135" s="1538"/>
      <c r="F135" s="1538"/>
      <c r="G135" s="1974"/>
      <c r="H135" s="1538"/>
      <c r="I135" s="1538"/>
      <c r="J135" s="1538"/>
      <c r="K135" s="1538"/>
      <c r="L135" s="1538"/>
      <c r="M135" s="1538"/>
      <c r="N135" s="1538"/>
      <c r="O135" s="1538"/>
      <c r="P135" s="1538"/>
      <c r="Q135" s="1538"/>
      <c r="R135" s="1538"/>
      <c r="S135" s="1538"/>
      <c r="T135" s="1538"/>
      <c r="U135" s="1538"/>
      <c r="V135" s="1538"/>
      <c r="W135" s="1538"/>
      <c r="X135" s="1538"/>
      <c r="Y135" s="1538"/>
      <c r="Z135" s="1538"/>
      <c r="AA135" s="1538"/>
    </row>
    <row r="136" spans="1:27">
      <c r="A136" s="1516"/>
      <c r="B136" s="1538"/>
      <c r="C136" s="1532"/>
      <c r="D136" s="1538"/>
      <c r="E136" s="1532"/>
      <c r="F136" s="1532"/>
      <c r="G136" s="1974"/>
      <c r="H136" s="1538"/>
      <c r="I136" s="1538"/>
      <c r="J136" s="1538"/>
      <c r="K136" s="1538"/>
      <c r="L136" s="1538"/>
      <c r="M136" s="1538"/>
      <c r="N136" s="1538"/>
      <c r="O136" s="1538"/>
      <c r="P136" s="1538"/>
      <c r="Q136" s="1538"/>
      <c r="R136" s="1538"/>
      <c r="S136" s="1538"/>
      <c r="T136" s="1538"/>
      <c r="U136" s="1538"/>
      <c r="V136" s="1538"/>
      <c r="W136" s="1538"/>
      <c r="X136" s="1538"/>
      <c r="Y136" s="1538"/>
      <c r="Z136" s="1538"/>
      <c r="AA136" s="1538"/>
    </row>
    <row r="137" spans="1:27">
      <c r="A137" s="1516"/>
      <c r="B137" s="1538"/>
      <c r="C137" s="1538"/>
      <c r="D137" s="1538"/>
      <c r="E137" s="1538"/>
      <c r="F137" s="1538"/>
      <c r="G137" s="1974"/>
      <c r="H137" s="1538"/>
      <c r="I137" s="1538"/>
      <c r="J137" s="1538"/>
      <c r="K137" s="1538"/>
      <c r="L137" s="1538"/>
      <c r="M137" s="1538"/>
      <c r="N137" s="1538"/>
      <c r="O137" s="1538"/>
      <c r="P137" s="1538"/>
      <c r="Q137" s="1538"/>
      <c r="R137" s="1538"/>
      <c r="S137" s="1538"/>
      <c r="T137" s="1538"/>
      <c r="U137" s="1538"/>
      <c r="V137" s="1538"/>
      <c r="W137" s="1538"/>
      <c r="X137" s="1538"/>
      <c r="Y137" s="1538"/>
      <c r="Z137" s="1538"/>
      <c r="AA137" s="1538"/>
    </row>
    <row r="138" spans="1:27">
      <c r="A138" s="1516"/>
      <c r="B138" s="1538"/>
      <c r="C138" s="1538"/>
      <c r="D138" s="1538"/>
      <c r="E138" s="1538"/>
      <c r="F138" s="1538"/>
      <c r="G138" s="1974"/>
      <c r="H138" s="1538"/>
      <c r="I138" s="1538"/>
      <c r="J138" s="1538"/>
      <c r="K138" s="1538"/>
      <c r="L138" s="1538"/>
      <c r="M138" s="1538"/>
      <c r="N138" s="1538"/>
      <c r="O138" s="1538"/>
      <c r="P138" s="1538"/>
      <c r="Q138" s="1538"/>
      <c r="R138" s="1538"/>
      <c r="S138" s="1538"/>
      <c r="T138" s="1538"/>
      <c r="U138" s="1538"/>
      <c r="V138" s="1538"/>
      <c r="W138" s="1538"/>
      <c r="X138" s="1538"/>
      <c r="Y138" s="1538"/>
      <c r="Z138" s="1538"/>
      <c r="AA138" s="1538"/>
    </row>
    <row r="139" spans="1:27">
      <c r="A139" s="1516"/>
      <c r="B139" s="1538"/>
      <c r="C139" s="1538"/>
      <c r="D139" s="1538"/>
      <c r="E139" s="1538"/>
      <c r="F139" s="1538"/>
      <c r="G139" s="1974"/>
      <c r="H139" s="1538"/>
      <c r="I139" s="1538"/>
      <c r="J139" s="1538"/>
      <c r="K139" s="1538"/>
      <c r="L139" s="1538"/>
      <c r="M139" s="1538"/>
      <c r="N139" s="1538"/>
      <c r="O139" s="1538"/>
      <c r="P139" s="1538"/>
      <c r="Q139" s="1538"/>
      <c r="R139" s="1538"/>
      <c r="S139" s="1538"/>
      <c r="T139" s="1538"/>
      <c r="U139" s="1538"/>
      <c r="V139" s="1538"/>
      <c r="W139" s="1538"/>
      <c r="X139" s="1538"/>
      <c r="Y139" s="1538"/>
      <c r="Z139" s="1538"/>
      <c r="AA139" s="1538"/>
    </row>
    <row r="140" spans="1:27">
      <c r="A140" s="1516"/>
      <c r="B140" s="1538"/>
      <c r="C140" s="1538"/>
      <c r="D140" s="1538"/>
      <c r="E140" s="1538"/>
      <c r="F140" s="1538"/>
      <c r="G140" s="1974"/>
      <c r="H140" s="1538"/>
      <c r="I140" s="1538"/>
      <c r="J140" s="1538"/>
      <c r="K140" s="1538"/>
      <c r="L140" s="1538"/>
      <c r="M140" s="1538"/>
      <c r="N140" s="1538"/>
      <c r="O140" s="1538"/>
      <c r="P140" s="1538"/>
      <c r="Q140" s="1538"/>
      <c r="R140" s="1538"/>
      <c r="S140" s="1538"/>
      <c r="T140" s="1538"/>
      <c r="U140" s="1538"/>
      <c r="V140" s="1538"/>
      <c r="W140" s="1538"/>
      <c r="X140" s="1538"/>
      <c r="Y140" s="1538"/>
      <c r="Z140" s="1538"/>
      <c r="AA140" s="1538"/>
    </row>
    <row r="141" spans="1:27">
      <c r="A141" s="1516"/>
      <c r="B141" s="1538"/>
      <c r="C141" s="1538"/>
      <c r="D141" s="1538"/>
      <c r="E141" s="1538"/>
      <c r="F141" s="1538"/>
      <c r="G141" s="1974"/>
      <c r="H141" s="1538"/>
      <c r="I141" s="1538"/>
      <c r="J141" s="1538"/>
      <c r="K141" s="1538"/>
      <c r="L141" s="1538"/>
      <c r="M141" s="1538"/>
      <c r="N141" s="1538"/>
      <c r="O141" s="1538"/>
      <c r="P141" s="1538"/>
      <c r="Q141" s="1538"/>
      <c r="R141" s="1538"/>
      <c r="S141" s="1538"/>
      <c r="T141" s="1538"/>
      <c r="U141" s="1538"/>
      <c r="V141" s="1538"/>
      <c r="W141" s="1538"/>
      <c r="X141" s="1538"/>
      <c r="Y141" s="1538"/>
      <c r="Z141" s="1538"/>
      <c r="AA141" s="1538"/>
    </row>
    <row r="142" spans="1:27">
      <c r="A142" s="1516"/>
      <c r="B142" s="1538"/>
      <c r="C142" s="1538"/>
      <c r="D142" s="1538"/>
      <c r="E142" s="1538"/>
      <c r="F142" s="1538"/>
      <c r="G142" s="1974"/>
      <c r="H142" s="1538"/>
      <c r="I142" s="1538"/>
      <c r="J142" s="1538"/>
      <c r="K142" s="1538"/>
      <c r="L142" s="1538"/>
      <c r="M142" s="1538"/>
      <c r="N142" s="1538"/>
      <c r="O142" s="1538"/>
      <c r="P142" s="1538"/>
      <c r="Q142" s="1538"/>
      <c r="R142" s="1538"/>
      <c r="S142" s="1538"/>
      <c r="T142" s="1538"/>
      <c r="U142" s="1538"/>
      <c r="V142" s="1538"/>
      <c r="W142" s="1538"/>
      <c r="X142" s="1538"/>
      <c r="Y142" s="1538"/>
      <c r="Z142" s="1538"/>
      <c r="AA142" s="1538"/>
    </row>
    <row r="143" spans="1:27">
      <c r="A143" s="1516"/>
      <c r="B143" s="1538"/>
      <c r="C143" s="1538"/>
      <c r="D143" s="1538"/>
      <c r="E143" s="1538"/>
      <c r="F143" s="1538"/>
      <c r="G143" s="1974"/>
      <c r="H143" s="1538"/>
      <c r="I143" s="1538"/>
      <c r="J143" s="1538"/>
      <c r="K143" s="1538"/>
      <c r="L143" s="1538"/>
      <c r="M143" s="1538"/>
      <c r="N143" s="1538"/>
      <c r="O143" s="1538"/>
      <c r="P143" s="1538"/>
      <c r="Q143" s="1538"/>
      <c r="R143" s="1538"/>
      <c r="S143" s="1538"/>
      <c r="T143" s="1538"/>
      <c r="U143" s="1538"/>
      <c r="V143" s="1538"/>
      <c r="W143" s="1538"/>
      <c r="X143" s="1538"/>
      <c r="Y143" s="1538"/>
      <c r="Z143" s="1538"/>
      <c r="AA143" s="1538"/>
    </row>
    <row r="144" spans="1:27">
      <c r="A144" s="1516"/>
      <c r="B144" s="1538"/>
      <c r="C144" s="1538"/>
      <c r="D144" s="1538"/>
      <c r="E144" s="1538"/>
      <c r="F144" s="1538"/>
      <c r="G144" s="1974"/>
      <c r="H144" s="1538"/>
      <c r="I144" s="1538"/>
      <c r="J144" s="1538"/>
      <c r="K144" s="1538"/>
      <c r="L144" s="1538"/>
      <c r="M144" s="1538"/>
      <c r="N144" s="1538"/>
      <c r="O144" s="1538"/>
      <c r="P144" s="1538"/>
      <c r="Q144" s="1538"/>
      <c r="R144" s="1538"/>
      <c r="S144" s="1538"/>
      <c r="T144" s="1538"/>
      <c r="U144" s="1538"/>
      <c r="V144" s="1538"/>
      <c r="W144" s="1538"/>
      <c r="X144" s="1538"/>
      <c r="Y144" s="1538"/>
      <c r="Z144" s="1538"/>
      <c r="AA144" s="1538"/>
    </row>
    <row r="145" spans="1:27">
      <c r="A145" s="1516"/>
      <c r="B145" s="1538"/>
      <c r="C145" s="1538"/>
      <c r="D145" s="1538"/>
      <c r="E145" s="1538"/>
      <c r="F145" s="1538"/>
      <c r="G145" s="1974"/>
      <c r="H145" s="1538"/>
      <c r="I145" s="1538"/>
      <c r="J145" s="1538"/>
      <c r="K145" s="1538"/>
      <c r="L145" s="1538"/>
      <c r="M145" s="1538"/>
      <c r="N145" s="1538"/>
      <c r="O145" s="1538"/>
      <c r="P145" s="1538"/>
      <c r="Q145" s="1538"/>
      <c r="R145" s="1538"/>
      <c r="S145" s="1538"/>
      <c r="T145" s="1538"/>
      <c r="U145" s="1538"/>
      <c r="V145" s="1538"/>
      <c r="W145" s="1538"/>
      <c r="X145" s="1538"/>
      <c r="Y145" s="1538"/>
      <c r="Z145" s="1538"/>
      <c r="AA145" s="1538"/>
    </row>
    <row r="146" spans="1:27">
      <c r="A146" s="1516"/>
      <c r="B146" s="1538"/>
      <c r="C146" s="1538"/>
      <c r="D146" s="1538"/>
      <c r="E146" s="1538"/>
      <c r="F146" s="1538"/>
      <c r="G146" s="1974"/>
      <c r="H146" s="1538"/>
      <c r="I146" s="1538"/>
      <c r="J146" s="1538"/>
      <c r="K146" s="1538"/>
      <c r="L146" s="1538"/>
      <c r="M146" s="1538"/>
      <c r="N146" s="1538"/>
      <c r="O146" s="1538"/>
      <c r="P146" s="1538"/>
      <c r="Q146" s="1538"/>
      <c r="R146" s="1538"/>
      <c r="S146" s="1538"/>
      <c r="T146" s="1538"/>
      <c r="U146" s="1538"/>
      <c r="V146" s="1538"/>
      <c r="W146" s="1538"/>
      <c r="X146" s="1538"/>
      <c r="Y146" s="1538"/>
      <c r="Z146" s="1538"/>
      <c r="AA146" s="1538"/>
    </row>
    <row r="147" spans="1:27">
      <c r="A147" s="1516"/>
      <c r="B147" s="1538"/>
      <c r="C147" s="1538"/>
      <c r="D147" s="1538"/>
      <c r="E147" s="1538"/>
      <c r="F147" s="1538"/>
      <c r="G147" s="1974"/>
      <c r="H147" s="1538"/>
      <c r="I147" s="1538"/>
      <c r="J147" s="1538"/>
      <c r="K147" s="1538"/>
      <c r="L147" s="1538"/>
      <c r="M147" s="1538"/>
      <c r="N147" s="1538"/>
      <c r="O147" s="1538"/>
      <c r="P147" s="1538"/>
      <c r="Q147" s="1538"/>
      <c r="R147" s="1538"/>
      <c r="S147" s="1538"/>
      <c r="T147" s="1538"/>
      <c r="U147" s="1538"/>
      <c r="V147" s="1538"/>
      <c r="W147" s="1538"/>
      <c r="X147" s="1538"/>
      <c r="Y147" s="1538"/>
      <c r="Z147" s="1538"/>
      <c r="AA147" s="1538"/>
    </row>
    <row r="148" spans="1:27">
      <c r="A148" s="1516"/>
      <c r="B148" s="1538"/>
      <c r="C148" s="1538"/>
      <c r="D148" s="1538"/>
      <c r="E148" s="1538"/>
      <c r="F148" s="1538"/>
      <c r="G148" s="1974"/>
      <c r="H148" s="1538"/>
      <c r="I148" s="1538"/>
      <c r="J148" s="1538"/>
      <c r="K148" s="1538"/>
      <c r="L148" s="1538"/>
      <c r="M148" s="1538"/>
      <c r="N148" s="1538"/>
      <c r="O148" s="1538"/>
      <c r="P148" s="1538"/>
      <c r="Q148" s="1538"/>
      <c r="R148" s="1538"/>
      <c r="S148" s="1538"/>
      <c r="T148" s="1538"/>
      <c r="U148" s="1538"/>
      <c r="V148" s="1538"/>
      <c r="W148" s="1538"/>
      <c r="X148" s="1538"/>
      <c r="Y148" s="1538"/>
      <c r="Z148" s="1538"/>
      <c r="AA148" s="1538"/>
    </row>
    <row r="149" spans="1:27">
      <c r="A149" s="1516"/>
      <c r="B149" s="1538"/>
      <c r="C149" s="1538"/>
      <c r="D149" s="1538"/>
      <c r="E149" s="1538"/>
      <c r="F149" s="1538"/>
      <c r="G149" s="1974"/>
      <c r="H149" s="1538"/>
      <c r="I149" s="1538"/>
      <c r="J149" s="1538"/>
      <c r="K149" s="1538"/>
      <c r="L149" s="1538"/>
      <c r="M149" s="1538"/>
      <c r="N149" s="1538"/>
      <c r="O149" s="1538"/>
      <c r="P149" s="1538"/>
      <c r="Q149" s="1538"/>
      <c r="R149" s="1538"/>
      <c r="S149" s="1538"/>
      <c r="T149" s="1538"/>
      <c r="U149" s="1538"/>
      <c r="V149" s="1538"/>
      <c r="W149" s="1538"/>
      <c r="X149" s="1538"/>
      <c r="Y149" s="1538"/>
      <c r="Z149" s="1538"/>
      <c r="AA149" s="1538"/>
    </row>
    <row r="150" spans="1:27">
      <c r="A150" s="1516"/>
      <c r="B150" s="1538"/>
      <c r="C150" s="1538"/>
      <c r="D150" s="1538"/>
      <c r="E150" s="1538"/>
      <c r="F150" s="1538"/>
      <c r="G150" s="1974"/>
      <c r="H150" s="1538"/>
      <c r="I150" s="1538"/>
      <c r="J150" s="1538"/>
      <c r="K150" s="1538"/>
      <c r="L150" s="1538"/>
      <c r="M150" s="1538"/>
      <c r="N150" s="1538"/>
      <c r="O150" s="1538"/>
      <c r="P150" s="1538"/>
      <c r="Q150" s="1538"/>
      <c r="R150" s="1538"/>
      <c r="S150" s="1538"/>
      <c r="T150" s="1538"/>
      <c r="U150" s="1538"/>
      <c r="V150" s="1538"/>
      <c r="W150" s="1538"/>
      <c r="X150" s="1538"/>
      <c r="Y150" s="1538"/>
      <c r="Z150" s="1538"/>
      <c r="AA150" s="1538"/>
    </row>
    <row r="151" spans="1:27">
      <c r="A151" s="1516"/>
      <c r="B151" s="1538"/>
      <c r="C151" s="1538"/>
      <c r="D151" s="1538"/>
      <c r="E151" s="1538"/>
      <c r="F151" s="1538"/>
      <c r="G151" s="1974"/>
      <c r="H151" s="1538"/>
      <c r="I151" s="1538"/>
      <c r="J151" s="1538"/>
      <c r="K151" s="1538"/>
      <c r="L151" s="1538"/>
      <c r="M151" s="1538"/>
      <c r="N151" s="1538"/>
      <c r="O151" s="1538"/>
      <c r="P151" s="1538"/>
      <c r="Q151" s="1538"/>
      <c r="R151" s="1538"/>
      <c r="S151" s="1538"/>
      <c r="T151" s="1538"/>
      <c r="U151" s="1538"/>
      <c r="V151" s="1538"/>
      <c r="W151" s="1538"/>
      <c r="X151" s="1538"/>
      <c r="Y151" s="1538"/>
      <c r="Z151" s="1538"/>
      <c r="AA151" s="1538"/>
    </row>
    <row r="152" spans="1:27">
      <c r="A152" s="1516"/>
      <c r="B152" s="1538"/>
      <c r="C152" s="1538"/>
      <c r="D152" s="1538"/>
      <c r="E152" s="1538"/>
      <c r="F152" s="1538"/>
      <c r="G152" s="1974"/>
      <c r="H152" s="1538"/>
      <c r="I152" s="1538"/>
      <c r="J152" s="1538"/>
      <c r="K152" s="1538"/>
      <c r="L152" s="1538"/>
      <c r="M152" s="1538"/>
      <c r="N152" s="1538"/>
      <c r="O152" s="1538"/>
      <c r="P152" s="1538"/>
      <c r="Q152" s="1538"/>
      <c r="R152" s="1538"/>
      <c r="S152" s="1538"/>
      <c r="T152" s="1538"/>
      <c r="U152" s="1538"/>
      <c r="V152" s="1538"/>
      <c r="W152" s="1538"/>
      <c r="X152" s="1538"/>
      <c r="Y152" s="1538"/>
      <c r="Z152" s="1538"/>
      <c r="AA152" s="1538"/>
    </row>
    <row r="153" spans="1:27">
      <c r="A153" s="1516"/>
      <c r="B153" s="1538"/>
      <c r="C153" s="1538"/>
      <c r="D153" s="1538"/>
      <c r="E153" s="1538"/>
      <c r="F153" s="1538"/>
      <c r="G153" s="1974"/>
      <c r="H153" s="1538"/>
      <c r="I153" s="1538"/>
      <c r="J153" s="1538"/>
      <c r="K153" s="1538"/>
      <c r="L153" s="1538"/>
      <c r="M153" s="1538"/>
      <c r="N153" s="1538"/>
      <c r="O153" s="1538"/>
      <c r="P153" s="1538"/>
      <c r="Q153" s="1538"/>
      <c r="R153" s="1538"/>
      <c r="S153" s="1538"/>
      <c r="T153" s="1538"/>
      <c r="U153" s="1538"/>
      <c r="V153" s="1538"/>
      <c r="W153" s="1538"/>
      <c r="X153" s="1538"/>
      <c r="Y153" s="1538"/>
      <c r="Z153" s="1538"/>
      <c r="AA153" s="1538"/>
    </row>
    <row r="154" spans="1:27">
      <c r="A154" s="1516"/>
      <c r="B154" s="1538"/>
      <c r="C154" s="1538"/>
      <c r="D154" s="1538"/>
      <c r="E154" s="1538"/>
      <c r="F154" s="1538"/>
      <c r="G154" s="1974"/>
      <c r="H154" s="1538"/>
      <c r="I154" s="1538"/>
      <c r="J154" s="1538"/>
      <c r="K154" s="1538"/>
      <c r="L154" s="1538"/>
      <c r="M154" s="1538"/>
      <c r="N154" s="1538"/>
      <c r="O154" s="1538"/>
      <c r="P154" s="1538"/>
      <c r="Q154" s="1538"/>
      <c r="R154" s="1538"/>
      <c r="S154" s="1538"/>
      <c r="T154" s="1538"/>
      <c r="U154" s="1538"/>
      <c r="V154" s="1538"/>
      <c r="W154" s="1538"/>
      <c r="X154" s="1538"/>
      <c r="Y154" s="1538"/>
      <c r="Z154" s="1538"/>
      <c r="AA154" s="1538"/>
    </row>
    <row r="155" spans="1:27">
      <c r="A155" s="1516"/>
      <c r="B155" s="1538"/>
      <c r="C155" s="1538"/>
      <c r="D155" s="1538"/>
      <c r="E155" s="1538"/>
      <c r="F155" s="1538"/>
      <c r="G155" s="1974"/>
      <c r="H155" s="1538"/>
      <c r="I155" s="1538"/>
      <c r="J155" s="1538"/>
      <c r="K155" s="1538"/>
      <c r="L155" s="1538"/>
      <c r="M155" s="1538"/>
      <c r="N155" s="1538"/>
      <c r="O155" s="1538"/>
      <c r="P155" s="1538"/>
      <c r="Q155" s="1538"/>
      <c r="R155" s="1538"/>
      <c r="S155" s="1538"/>
      <c r="T155" s="1538"/>
      <c r="U155" s="1538"/>
      <c r="V155" s="1538"/>
      <c r="W155" s="1538"/>
      <c r="X155" s="1538"/>
      <c r="Y155" s="1538"/>
      <c r="Z155" s="1538"/>
      <c r="AA155" s="1538"/>
    </row>
    <row r="156" spans="1:27">
      <c r="A156" s="1516"/>
      <c r="B156" s="1538"/>
      <c r="C156" s="1538"/>
      <c r="D156" s="1538"/>
      <c r="E156" s="1538"/>
      <c r="F156" s="1538"/>
      <c r="G156" s="1974"/>
      <c r="H156" s="1538"/>
      <c r="I156" s="1538"/>
      <c r="J156" s="1538"/>
      <c r="K156" s="1538"/>
      <c r="L156" s="1538"/>
      <c r="M156" s="1538"/>
      <c r="N156" s="1538"/>
      <c r="O156" s="1538"/>
      <c r="P156" s="1538"/>
      <c r="Q156" s="1538"/>
      <c r="R156" s="1538"/>
      <c r="S156" s="1538"/>
      <c r="T156" s="1538"/>
      <c r="U156" s="1538"/>
      <c r="V156" s="1538"/>
      <c r="W156" s="1538"/>
      <c r="X156" s="1538"/>
      <c r="Y156" s="1538"/>
      <c r="Z156" s="1538"/>
      <c r="AA156" s="1538"/>
    </row>
    <row r="157" spans="1:27">
      <c r="A157" s="1516"/>
      <c r="B157" s="1538"/>
      <c r="C157" s="1538"/>
      <c r="D157" s="1538"/>
      <c r="E157" s="1538"/>
      <c r="F157" s="1538"/>
      <c r="G157" s="1974"/>
      <c r="H157" s="1538"/>
      <c r="I157" s="1538"/>
      <c r="J157" s="1538"/>
      <c r="K157" s="1538"/>
      <c r="L157" s="1538"/>
      <c r="M157" s="1538"/>
      <c r="N157" s="1538"/>
      <c r="O157" s="1538"/>
      <c r="P157" s="1538"/>
      <c r="Q157" s="1538"/>
      <c r="R157" s="1538"/>
      <c r="S157" s="1538"/>
      <c r="T157" s="1538"/>
      <c r="U157" s="1538"/>
      <c r="V157" s="1538"/>
      <c r="W157" s="1538"/>
      <c r="X157" s="1538"/>
      <c r="Y157" s="1538"/>
      <c r="Z157" s="1538"/>
      <c r="AA157" s="1538"/>
    </row>
    <row r="158" spans="1:27">
      <c r="A158" s="1516"/>
      <c r="B158" s="1538"/>
      <c r="C158" s="1538"/>
      <c r="D158" s="1538"/>
      <c r="E158" s="1538"/>
      <c r="F158" s="1538"/>
      <c r="G158" s="1974"/>
      <c r="H158" s="1538"/>
      <c r="I158" s="1538"/>
      <c r="J158" s="1538"/>
      <c r="K158" s="1538"/>
      <c r="L158" s="1538"/>
      <c r="M158" s="1538"/>
      <c r="N158" s="1538"/>
      <c r="O158" s="1538"/>
      <c r="P158" s="1538"/>
      <c r="Q158" s="1538"/>
      <c r="R158" s="1538"/>
      <c r="S158" s="1538"/>
      <c r="T158" s="1538"/>
      <c r="U158" s="1538"/>
      <c r="V158" s="1538"/>
      <c r="W158" s="1538"/>
      <c r="X158" s="1538"/>
      <c r="Y158" s="1538"/>
      <c r="Z158" s="1538"/>
      <c r="AA158" s="1538"/>
    </row>
    <row r="159" spans="1:27">
      <c r="A159" s="1516"/>
      <c r="B159" s="1538"/>
      <c r="C159" s="1538"/>
      <c r="D159" s="1538"/>
      <c r="E159" s="1538"/>
      <c r="F159" s="1538"/>
      <c r="G159" s="1974"/>
      <c r="H159" s="1538"/>
      <c r="I159" s="1538"/>
      <c r="J159" s="1538"/>
      <c r="K159" s="1538"/>
      <c r="L159" s="1538"/>
      <c r="M159" s="1538"/>
      <c r="N159" s="1538"/>
      <c r="O159" s="1538"/>
      <c r="P159" s="1538"/>
      <c r="Q159" s="1538"/>
      <c r="R159" s="1538"/>
      <c r="S159" s="1538"/>
      <c r="T159" s="1538"/>
      <c r="U159" s="1538"/>
      <c r="V159" s="1538"/>
      <c r="W159" s="1538"/>
      <c r="X159" s="1538"/>
      <c r="Y159" s="1538"/>
      <c r="Z159" s="1538"/>
      <c r="AA159" s="1538"/>
    </row>
    <row r="160" spans="1:27">
      <c r="A160" s="1516"/>
      <c r="B160" s="1538"/>
      <c r="C160" s="1538"/>
      <c r="D160" s="1538"/>
      <c r="E160" s="1538"/>
      <c r="F160" s="1538"/>
      <c r="G160" s="1974"/>
      <c r="H160" s="1538"/>
      <c r="I160" s="1538"/>
      <c r="J160" s="1538"/>
      <c r="K160" s="1538"/>
      <c r="L160" s="1538"/>
      <c r="M160" s="1538"/>
      <c r="N160" s="1538"/>
      <c r="O160" s="1538"/>
      <c r="P160" s="1538"/>
      <c r="Q160" s="1538"/>
      <c r="R160" s="1538"/>
      <c r="S160" s="1538"/>
      <c r="T160" s="1538"/>
      <c r="U160" s="1538"/>
      <c r="V160" s="1538"/>
      <c r="W160" s="1538"/>
      <c r="X160" s="1538"/>
      <c r="Y160" s="1538"/>
      <c r="Z160" s="1538"/>
      <c r="AA160" s="1538"/>
    </row>
    <row r="161" spans="1:27">
      <c r="A161" s="1516"/>
      <c r="B161" s="1538"/>
      <c r="C161" s="1538"/>
      <c r="D161" s="1538"/>
      <c r="E161" s="1538"/>
      <c r="F161" s="1538"/>
      <c r="G161" s="1974"/>
      <c r="H161" s="1538"/>
      <c r="I161" s="1538"/>
      <c r="J161" s="1538"/>
      <c r="K161" s="1538"/>
      <c r="L161" s="1538"/>
      <c r="M161" s="1538"/>
      <c r="N161" s="1538"/>
      <c r="O161" s="1538"/>
      <c r="P161" s="1538"/>
      <c r="Q161" s="1538"/>
      <c r="R161" s="1538"/>
      <c r="S161" s="1538"/>
      <c r="T161" s="1538"/>
      <c r="U161" s="1538"/>
      <c r="V161" s="1538"/>
      <c r="W161" s="1538"/>
      <c r="X161" s="1538"/>
      <c r="Y161" s="1538"/>
      <c r="Z161" s="1538"/>
      <c r="AA161" s="1538"/>
    </row>
    <row r="162" spans="1:27">
      <c r="A162" s="1516"/>
      <c r="B162" s="1538"/>
      <c r="C162" s="1538"/>
      <c r="D162" s="1538"/>
      <c r="E162" s="1538"/>
      <c r="F162" s="1538"/>
      <c r="G162" s="1974"/>
      <c r="H162" s="1538"/>
      <c r="I162" s="1538"/>
      <c r="J162" s="1538"/>
      <c r="K162" s="1538"/>
      <c r="L162" s="1538"/>
      <c r="M162" s="1538"/>
      <c r="N162" s="1538"/>
      <c r="O162" s="1538"/>
      <c r="P162" s="1538"/>
      <c r="Q162" s="1538"/>
      <c r="R162" s="1538"/>
      <c r="S162" s="1538"/>
      <c r="T162" s="1538"/>
      <c r="U162" s="1538"/>
      <c r="V162" s="1538"/>
      <c r="W162" s="1538"/>
      <c r="X162" s="1538"/>
      <c r="Y162" s="1538"/>
      <c r="Z162" s="1538"/>
      <c r="AA162" s="1538"/>
    </row>
    <row r="163" spans="1:27">
      <c r="A163" s="1516"/>
      <c r="B163" s="1538"/>
      <c r="C163" s="1538"/>
      <c r="D163" s="1538"/>
      <c r="E163" s="1538"/>
      <c r="F163" s="1538"/>
      <c r="G163" s="1974"/>
      <c r="H163" s="1538"/>
      <c r="I163" s="1538"/>
      <c r="J163" s="1538"/>
      <c r="K163" s="1538"/>
      <c r="L163" s="1538"/>
      <c r="M163" s="1538"/>
      <c r="N163" s="1538"/>
      <c r="O163" s="1538"/>
      <c r="P163" s="1538"/>
      <c r="Q163" s="1538"/>
      <c r="R163" s="1538"/>
      <c r="S163" s="1538"/>
      <c r="T163" s="1538"/>
      <c r="U163" s="1538"/>
      <c r="V163" s="1538"/>
      <c r="W163" s="1538"/>
      <c r="X163" s="1538"/>
      <c r="Y163" s="1538"/>
      <c r="Z163" s="1538"/>
      <c r="AA163" s="1538"/>
    </row>
    <row r="164" spans="1:27">
      <c r="A164" s="1516"/>
      <c r="B164" s="1538"/>
      <c r="C164" s="1538"/>
      <c r="D164" s="1538"/>
      <c r="E164" s="1538"/>
      <c r="F164" s="1538"/>
      <c r="G164" s="1974"/>
      <c r="H164" s="1538"/>
      <c r="I164" s="1538"/>
      <c r="J164" s="1538"/>
      <c r="K164" s="1538"/>
      <c r="L164" s="1538"/>
      <c r="M164" s="1538"/>
      <c r="N164" s="1538"/>
      <c r="O164" s="1538"/>
      <c r="P164" s="1538"/>
      <c r="Q164" s="1538"/>
      <c r="R164" s="1538"/>
      <c r="S164" s="1538"/>
      <c r="T164" s="1538"/>
      <c r="U164" s="1538"/>
      <c r="V164" s="1538"/>
      <c r="W164" s="1538"/>
      <c r="X164" s="1538"/>
      <c r="Y164" s="1538"/>
      <c r="Z164" s="1538"/>
      <c r="AA164" s="1538"/>
    </row>
    <row r="165" spans="1:27">
      <c r="A165" s="1516"/>
      <c r="B165" s="1538"/>
      <c r="C165" s="1538"/>
      <c r="D165" s="1538"/>
      <c r="E165" s="1538"/>
      <c r="F165" s="1538"/>
      <c r="G165" s="1974"/>
      <c r="H165" s="1538"/>
      <c r="I165" s="1538"/>
      <c r="J165" s="1538"/>
      <c r="K165" s="1538"/>
      <c r="L165" s="1538"/>
      <c r="M165" s="1538"/>
      <c r="N165" s="1538"/>
      <c r="O165" s="1538"/>
      <c r="P165" s="1538"/>
      <c r="Q165" s="1538"/>
      <c r="R165" s="1538"/>
      <c r="S165" s="1538"/>
      <c r="T165" s="1538"/>
      <c r="U165" s="1538"/>
      <c r="V165" s="1538"/>
      <c r="W165" s="1538"/>
      <c r="X165" s="1538"/>
      <c r="Y165" s="1538"/>
      <c r="Z165" s="1538"/>
      <c r="AA165" s="1538"/>
    </row>
    <row r="166" spans="1:27">
      <c r="A166" s="1516"/>
      <c r="B166" s="1538"/>
      <c r="C166" s="1538"/>
      <c r="D166" s="1538"/>
      <c r="E166" s="1538"/>
      <c r="F166" s="1538"/>
      <c r="G166" s="1974"/>
      <c r="H166" s="1538"/>
      <c r="I166" s="1538"/>
      <c r="J166" s="1538"/>
      <c r="K166" s="1538"/>
      <c r="L166" s="1538"/>
      <c r="M166" s="1538"/>
      <c r="N166" s="1538"/>
      <c r="O166" s="1538"/>
      <c r="P166" s="1538"/>
      <c r="Q166" s="1538"/>
      <c r="R166" s="1538"/>
      <c r="S166" s="1538"/>
      <c r="T166" s="1538"/>
      <c r="U166" s="1538"/>
      <c r="V166" s="1538"/>
      <c r="W166" s="1538"/>
      <c r="X166" s="1538"/>
      <c r="Y166" s="1538"/>
      <c r="Z166" s="1538"/>
      <c r="AA166" s="1538"/>
    </row>
    <row r="167" spans="1:27">
      <c r="A167" s="1516"/>
      <c r="B167" s="1538"/>
      <c r="C167" s="1538"/>
      <c r="D167" s="1538"/>
      <c r="E167" s="1538"/>
      <c r="F167" s="1538"/>
      <c r="G167" s="1974"/>
      <c r="H167" s="1538"/>
      <c r="I167" s="1538"/>
      <c r="J167" s="1538"/>
      <c r="K167" s="1538"/>
      <c r="L167" s="1538"/>
      <c r="M167" s="1538"/>
      <c r="N167" s="1538"/>
      <c r="O167" s="1538"/>
      <c r="P167" s="1538"/>
      <c r="Q167" s="1538"/>
      <c r="R167" s="1538"/>
      <c r="S167" s="1538"/>
      <c r="T167" s="1538"/>
      <c r="U167" s="1538"/>
      <c r="V167" s="1538"/>
      <c r="W167" s="1538"/>
      <c r="X167" s="1538"/>
      <c r="Y167" s="1538"/>
      <c r="Z167" s="1538"/>
      <c r="AA167" s="1538"/>
    </row>
    <row r="168" spans="1:27">
      <c r="A168" s="1516"/>
      <c r="B168" s="1538"/>
      <c r="C168" s="1538"/>
      <c r="D168" s="1538"/>
      <c r="E168" s="1538"/>
      <c r="F168" s="1538"/>
      <c r="G168" s="1974"/>
      <c r="H168" s="1538"/>
      <c r="I168" s="1538"/>
      <c r="J168" s="1538"/>
      <c r="K168" s="1538"/>
      <c r="L168" s="1538"/>
      <c r="M168" s="1538"/>
      <c r="N168" s="1538"/>
      <c r="O168" s="1538"/>
      <c r="P168" s="1538"/>
      <c r="Q168" s="1538"/>
      <c r="R168" s="1538"/>
      <c r="S168" s="1538"/>
      <c r="T168" s="1538"/>
      <c r="U168" s="1538"/>
      <c r="V168" s="1538"/>
      <c r="W168" s="1538"/>
      <c r="X168" s="1538"/>
      <c r="Y168" s="1538"/>
      <c r="Z168" s="1538"/>
      <c r="AA168" s="1538"/>
    </row>
    <row r="169" spans="1:27">
      <c r="A169" s="1516"/>
      <c r="B169" s="1538"/>
      <c r="C169" s="1538"/>
      <c r="D169" s="1538"/>
      <c r="E169" s="1538"/>
      <c r="F169" s="1538"/>
      <c r="G169" s="1974"/>
      <c r="H169" s="1538"/>
      <c r="I169" s="1538"/>
      <c r="J169" s="1538"/>
      <c r="K169" s="1538"/>
      <c r="L169" s="1538"/>
      <c r="M169" s="1538"/>
      <c r="N169" s="1538"/>
      <c r="O169" s="1538"/>
      <c r="P169" s="1538"/>
      <c r="Q169" s="1538"/>
      <c r="R169" s="1538"/>
      <c r="S169" s="1538"/>
      <c r="T169" s="1538"/>
      <c r="U169" s="1538"/>
      <c r="V169" s="1538"/>
      <c r="W169" s="1538"/>
      <c r="X169" s="1538"/>
      <c r="Y169" s="1538"/>
      <c r="Z169" s="1538"/>
      <c r="AA169" s="1538"/>
    </row>
    <row r="170" spans="1:27">
      <c r="A170" s="1516"/>
      <c r="B170" s="1538"/>
      <c r="C170" s="1538"/>
      <c r="D170" s="1538"/>
      <c r="E170" s="1538"/>
      <c r="F170" s="1538"/>
      <c r="G170" s="1974"/>
      <c r="H170" s="1538"/>
      <c r="I170" s="1538"/>
      <c r="J170" s="1538"/>
      <c r="K170" s="1538"/>
      <c r="L170" s="1538"/>
      <c r="M170" s="1538"/>
      <c r="N170" s="1538"/>
      <c r="O170" s="1538"/>
      <c r="P170" s="1538"/>
      <c r="Q170" s="1538"/>
      <c r="R170" s="1538"/>
      <c r="S170" s="1538"/>
      <c r="T170" s="1538"/>
      <c r="U170" s="1538"/>
      <c r="V170" s="1538"/>
      <c r="W170" s="1538"/>
      <c r="X170" s="1538"/>
      <c r="Y170" s="1538"/>
      <c r="Z170" s="1538"/>
      <c r="AA170" s="1538"/>
    </row>
    <row r="171" spans="1:27">
      <c r="A171" s="1516"/>
      <c r="B171" s="1538"/>
      <c r="C171" s="1538"/>
      <c r="D171" s="1538"/>
      <c r="E171" s="1538"/>
      <c r="F171" s="1538"/>
      <c r="G171" s="1974"/>
      <c r="H171" s="1538"/>
      <c r="I171" s="1538"/>
      <c r="J171" s="1538"/>
      <c r="K171" s="1538"/>
      <c r="L171" s="1538"/>
      <c r="M171" s="1538"/>
      <c r="N171" s="1538"/>
      <c r="O171" s="1538"/>
      <c r="P171" s="1538"/>
      <c r="Q171" s="1538"/>
      <c r="R171" s="1538"/>
      <c r="S171" s="1538"/>
      <c r="T171" s="1538"/>
      <c r="U171" s="1538"/>
      <c r="V171" s="1538"/>
      <c r="W171" s="1538"/>
      <c r="X171" s="1538"/>
      <c r="Y171" s="1538"/>
      <c r="Z171" s="1538"/>
      <c r="AA171" s="1538"/>
    </row>
    <row r="172" spans="1:27">
      <c r="A172" s="1516"/>
      <c r="B172" s="1538"/>
      <c r="C172" s="1538"/>
      <c r="D172" s="1538"/>
      <c r="E172" s="1538"/>
      <c r="F172" s="1538"/>
      <c r="G172" s="1974"/>
      <c r="H172" s="1538"/>
      <c r="I172" s="1538"/>
      <c r="J172" s="1538"/>
      <c r="K172" s="1538"/>
      <c r="L172" s="1538"/>
      <c r="M172" s="1538"/>
      <c r="N172" s="1538"/>
      <c r="O172" s="1538"/>
      <c r="P172" s="1538"/>
      <c r="Q172" s="1538"/>
      <c r="R172" s="1538"/>
      <c r="S172" s="1538"/>
      <c r="T172" s="1538"/>
      <c r="U172" s="1538"/>
      <c r="V172" s="1538"/>
      <c r="W172" s="1538"/>
      <c r="X172" s="1538"/>
      <c r="Y172" s="1538"/>
      <c r="Z172" s="1538"/>
      <c r="AA172" s="1538"/>
    </row>
    <row r="173" spans="1:27">
      <c r="A173" s="1516"/>
      <c r="B173" s="1538"/>
      <c r="C173" s="1538"/>
      <c r="D173" s="1538"/>
      <c r="E173" s="1538"/>
      <c r="F173" s="1538"/>
      <c r="G173" s="1974"/>
      <c r="H173" s="1538"/>
      <c r="I173" s="1538"/>
      <c r="J173" s="1538"/>
      <c r="K173" s="1538"/>
      <c r="L173" s="1538"/>
      <c r="M173" s="1538"/>
      <c r="N173" s="1538"/>
      <c r="O173" s="1538"/>
      <c r="P173" s="1538"/>
      <c r="Q173" s="1538"/>
      <c r="R173" s="1538"/>
      <c r="S173" s="1538"/>
      <c r="T173" s="1538"/>
      <c r="U173" s="1538"/>
      <c r="V173" s="1538"/>
      <c r="W173" s="1538"/>
      <c r="X173" s="1538"/>
      <c r="Y173" s="1538"/>
      <c r="Z173" s="1538"/>
      <c r="AA173" s="1538"/>
    </row>
    <row r="174" spans="1:27">
      <c r="A174" s="1516"/>
      <c r="B174" s="1538"/>
      <c r="C174" s="1538"/>
      <c r="D174" s="1538"/>
      <c r="E174" s="1538"/>
      <c r="F174" s="1538"/>
      <c r="G174" s="1974"/>
      <c r="H174" s="1538"/>
      <c r="I174" s="1538"/>
      <c r="J174" s="1538"/>
      <c r="K174" s="1538"/>
      <c r="L174" s="1538"/>
      <c r="M174" s="1538"/>
      <c r="N174" s="1538"/>
      <c r="O174" s="1538"/>
      <c r="P174" s="1538"/>
      <c r="Q174" s="1538"/>
      <c r="R174" s="1538"/>
      <c r="S174" s="1538"/>
      <c r="T174" s="1538"/>
      <c r="U174" s="1538"/>
      <c r="V174" s="1538"/>
      <c r="W174" s="1538"/>
      <c r="X174" s="1538"/>
      <c r="Y174" s="1538"/>
      <c r="Z174" s="1538"/>
      <c r="AA174" s="1538"/>
    </row>
    <row r="175" spans="1:27">
      <c r="A175" s="1516"/>
      <c r="B175" s="1538"/>
      <c r="C175" s="1538"/>
      <c r="D175" s="1538"/>
      <c r="E175" s="1538"/>
      <c r="F175" s="1538"/>
      <c r="G175" s="1974"/>
      <c r="H175" s="1538"/>
      <c r="I175" s="1538"/>
      <c r="J175" s="1538"/>
      <c r="K175" s="1538"/>
      <c r="L175" s="1538"/>
      <c r="M175" s="1538"/>
      <c r="N175" s="1538"/>
      <c r="O175" s="1538"/>
      <c r="P175" s="1538"/>
      <c r="Q175" s="1538"/>
      <c r="R175" s="1538"/>
      <c r="S175" s="1538"/>
      <c r="T175" s="1538"/>
      <c r="U175" s="1538"/>
      <c r="V175" s="1538"/>
      <c r="W175" s="1538"/>
      <c r="X175" s="1538"/>
      <c r="Y175" s="1538"/>
      <c r="Z175" s="1538"/>
      <c r="AA175" s="1538"/>
    </row>
    <row r="176" spans="1:27">
      <c r="A176" s="1516"/>
      <c r="B176" s="1538"/>
      <c r="C176" s="1538"/>
      <c r="D176" s="1538"/>
      <c r="E176" s="1538"/>
      <c r="F176" s="1538"/>
      <c r="G176" s="1974"/>
      <c r="H176" s="1538"/>
      <c r="I176" s="1538"/>
      <c r="J176" s="1538"/>
      <c r="K176" s="1538"/>
      <c r="L176" s="1538"/>
      <c r="M176" s="1538"/>
      <c r="N176" s="1538"/>
      <c r="O176" s="1538"/>
      <c r="P176" s="1538"/>
      <c r="Q176" s="1538"/>
      <c r="R176" s="1538"/>
      <c r="S176" s="1538"/>
      <c r="T176" s="1538"/>
      <c r="U176" s="1538"/>
      <c r="V176" s="1538"/>
      <c r="W176" s="1538"/>
      <c r="X176" s="1538"/>
      <c r="Y176" s="1538"/>
      <c r="Z176" s="1538"/>
      <c r="AA176" s="1538"/>
    </row>
    <row r="177" spans="1:27">
      <c r="A177" s="1516"/>
      <c r="B177" s="1538"/>
      <c r="C177" s="1538"/>
      <c r="D177" s="1538"/>
      <c r="E177" s="1538"/>
      <c r="F177" s="1538"/>
      <c r="G177" s="1974"/>
      <c r="H177" s="1538"/>
      <c r="I177" s="1538"/>
      <c r="J177" s="1538"/>
      <c r="K177" s="1538"/>
      <c r="L177" s="1538"/>
      <c r="M177" s="1538"/>
      <c r="N177" s="1538"/>
      <c r="O177" s="1538"/>
      <c r="P177" s="1538"/>
      <c r="Q177" s="1538"/>
      <c r="R177" s="1538"/>
      <c r="S177" s="1538"/>
      <c r="T177" s="1538"/>
      <c r="U177" s="1538"/>
      <c r="V177" s="1538"/>
      <c r="W177" s="1538"/>
      <c r="X177" s="1538"/>
      <c r="Y177" s="1538"/>
      <c r="Z177" s="1538"/>
      <c r="AA177" s="1538"/>
    </row>
    <row r="178" spans="1:27">
      <c r="A178" s="1516"/>
      <c r="B178" s="1538"/>
      <c r="C178" s="1538"/>
      <c r="D178" s="1538"/>
      <c r="E178" s="1538"/>
      <c r="F178" s="1538"/>
      <c r="G178" s="1974"/>
      <c r="H178" s="1538"/>
      <c r="I178" s="1538"/>
      <c r="J178" s="1538"/>
      <c r="K178" s="1538"/>
      <c r="L178" s="1538"/>
      <c r="M178" s="1538"/>
      <c r="N178" s="1538"/>
      <c r="O178" s="1538"/>
      <c r="P178" s="1538"/>
      <c r="Q178" s="1538"/>
      <c r="R178" s="1538"/>
      <c r="S178" s="1538"/>
      <c r="T178" s="1538"/>
      <c r="U178" s="1538"/>
      <c r="V178" s="1538"/>
      <c r="W178" s="1538"/>
      <c r="X178" s="1538"/>
      <c r="Y178" s="1538"/>
      <c r="Z178" s="1538"/>
      <c r="AA178" s="1538"/>
    </row>
    <row r="179" spans="1:27">
      <c r="A179" s="1516"/>
      <c r="B179" s="1538"/>
      <c r="C179" s="1538"/>
      <c r="D179" s="1538"/>
      <c r="E179" s="1538"/>
      <c r="F179" s="1538"/>
      <c r="G179" s="1974"/>
      <c r="H179" s="1538"/>
      <c r="I179" s="1538"/>
      <c r="J179" s="1538"/>
      <c r="K179" s="1538"/>
      <c r="L179" s="1538"/>
      <c r="M179" s="1538"/>
      <c r="N179" s="1538"/>
      <c r="O179" s="1538"/>
      <c r="P179" s="1538"/>
      <c r="Q179" s="1538"/>
      <c r="R179" s="1538"/>
      <c r="S179" s="1538"/>
      <c r="T179" s="1538"/>
      <c r="U179" s="1538"/>
      <c r="V179" s="1538"/>
      <c r="W179" s="1538"/>
      <c r="X179" s="1538"/>
      <c r="Y179" s="1538"/>
      <c r="Z179" s="1538"/>
      <c r="AA179" s="1538"/>
    </row>
    <row r="180" spans="1:27" ht="15.75" thickBot="1">
      <c r="A180" s="1753"/>
      <c r="B180" s="1549"/>
      <c r="C180" s="1976"/>
      <c r="D180" s="1976"/>
      <c r="E180" s="1976"/>
      <c r="F180" s="1549"/>
      <c r="G180" s="1983"/>
      <c r="H180" s="1538"/>
      <c r="I180" s="1538"/>
      <c r="J180" s="1538"/>
      <c r="K180" s="1538"/>
      <c r="L180" s="1538"/>
      <c r="M180" s="1538"/>
      <c r="N180" s="1538"/>
      <c r="O180" s="1538"/>
      <c r="P180" s="1538"/>
      <c r="Q180" s="1538"/>
      <c r="R180" s="1538"/>
      <c r="S180" s="1538"/>
      <c r="T180" s="1538"/>
      <c r="U180" s="1538"/>
      <c r="V180" s="1538"/>
      <c r="W180" s="1538"/>
      <c r="X180" s="1538"/>
      <c r="Y180" s="1538"/>
      <c r="Z180" s="1538"/>
      <c r="AA180" s="1538"/>
    </row>
    <row r="181" spans="1:27">
      <c r="A181" s="1538"/>
      <c r="B181" s="1538"/>
      <c r="C181" s="1538"/>
      <c r="D181" s="1538"/>
      <c r="E181" s="1538"/>
      <c r="F181" s="1538"/>
      <c r="G181" s="1538"/>
      <c r="H181" s="1538"/>
      <c r="I181" s="1538"/>
      <c r="J181" s="1538"/>
      <c r="K181" s="1538"/>
      <c r="L181" s="1538"/>
      <c r="M181" s="1538"/>
      <c r="N181" s="1538"/>
      <c r="O181" s="1538"/>
      <c r="P181" s="1538"/>
      <c r="Q181" s="1538"/>
      <c r="R181" s="1538"/>
      <c r="S181" s="1538"/>
      <c r="T181" s="1538"/>
      <c r="U181" s="1538"/>
      <c r="V181" s="1538"/>
      <c r="W181" s="1538"/>
      <c r="X181" s="1538"/>
      <c r="Y181" s="1538"/>
      <c r="Z181" s="1538"/>
      <c r="AA181" s="1538"/>
    </row>
    <row r="182" spans="1:27" ht="15.75">
      <c r="A182" s="2448" t="s">
        <v>4667</v>
      </c>
      <c r="B182" s="2580"/>
      <c r="C182" s="2580"/>
      <c r="D182" s="2580"/>
      <c r="E182" s="2581"/>
      <c r="F182" s="2448"/>
      <c r="G182" s="1538"/>
      <c r="H182" s="1538"/>
      <c r="I182" s="1538"/>
      <c r="J182" s="1538"/>
      <c r="K182" s="1538"/>
      <c r="L182" s="1538"/>
      <c r="M182" s="1538"/>
      <c r="N182" s="1538"/>
      <c r="O182" s="1538"/>
      <c r="P182" s="1538"/>
      <c r="Q182" s="1538"/>
      <c r="R182" s="1538"/>
      <c r="S182" s="1538"/>
      <c r="T182" s="1538"/>
      <c r="U182" s="1538"/>
      <c r="V182" s="1538"/>
      <c r="W182" s="1538"/>
      <c r="X182" s="1538"/>
      <c r="Y182" s="1538"/>
      <c r="Z182" s="1538"/>
      <c r="AA182" s="1538"/>
    </row>
    <row r="183" spans="1:27">
      <c r="A183" s="1553" t="s">
        <v>1195</v>
      </c>
      <c r="B183" s="1553"/>
      <c r="C183" s="1553"/>
      <c r="D183" s="1553"/>
      <c r="E183" s="1553"/>
      <c r="F183" s="1553"/>
      <c r="G183" s="1553"/>
      <c r="H183" s="1538"/>
      <c r="I183" s="1538"/>
      <c r="J183" s="1538"/>
      <c r="K183" s="1538"/>
      <c r="L183" s="1538"/>
      <c r="M183" s="1538"/>
      <c r="N183" s="1538"/>
      <c r="O183" s="1538"/>
      <c r="P183" s="1538"/>
      <c r="Q183" s="1538"/>
      <c r="R183" s="1538"/>
      <c r="S183" s="1538"/>
      <c r="T183" s="1538"/>
      <c r="U183" s="1538"/>
      <c r="V183" s="1538"/>
      <c r="W183" s="1538"/>
      <c r="X183" s="1538"/>
      <c r="Y183" s="1538"/>
      <c r="Z183" s="1538"/>
      <c r="AA183" s="1538"/>
    </row>
    <row r="184" spans="1:27" ht="15.75" thickBot="1">
      <c r="A184" s="1538"/>
      <c r="B184" s="1538" t="str">
        <f>'Data Sheet'!$C$25</f>
        <v>CENTRAL HUDSON GAS &amp; ELECTRIC CORPORATION</v>
      </c>
      <c r="C184" s="1538"/>
      <c r="D184" s="1538"/>
      <c r="E184" s="1538"/>
      <c r="F184" s="1979" t="str">
        <f>'Data Sheet'!$C$40</f>
        <v>4/18/2018</v>
      </c>
      <c r="G184" s="1538" t="str">
        <f>'Data Sheet'!$C$38</f>
        <v>12/31/2017</v>
      </c>
      <c r="H184" s="1538"/>
      <c r="I184" s="1538"/>
      <c r="J184" s="1538"/>
      <c r="K184" s="1538"/>
      <c r="L184" s="1538"/>
      <c r="M184" s="1538"/>
      <c r="N184" s="1538"/>
      <c r="O184" s="1538"/>
      <c r="P184" s="1538"/>
      <c r="Q184" s="1538"/>
      <c r="R184" s="1538"/>
      <c r="S184" s="1538"/>
      <c r="T184" s="1538"/>
      <c r="U184" s="1538"/>
      <c r="V184" s="1538"/>
      <c r="W184" s="1538"/>
      <c r="X184" s="1538"/>
      <c r="Y184" s="1538"/>
      <c r="Z184" s="1538"/>
      <c r="AA184" s="1538"/>
    </row>
    <row r="185" spans="1:27">
      <c r="A185" s="1512"/>
      <c r="B185" s="1669"/>
      <c r="C185" s="1669"/>
      <c r="D185" s="1669"/>
      <c r="E185" s="1669"/>
      <c r="F185" s="1669"/>
      <c r="G185" s="1885"/>
      <c r="H185" s="1538"/>
      <c r="I185" s="1538"/>
      <c r="J185" s="1538"/>
      <c r="K185" s="1538"/>
      <c r="L185" s="1538"/>
      <c r="M185" s="1538"/>
      <c r="N185" s="1538"/>
      <c r="O185" s="1538"/>
      <c r="P185" s="1538"/>
      <c r="Q185" s="1538"/>
      <c r="R185" s="1538"/>
      <c r="S185" s="1538"/>
      <c r="T185" s="1538"/>
      <c r="U185" s="1538"/>
      <c r="V185" s="1538"/>
      <c r="W185" s="1538"/>
      <c r="X185" s="1538"/>
      <c r="Y185" s="1538"/>
      <c r="Z185" s="1538"/>
      <c r="AA185" s="1538"/>
    </row>
    <row r="186" spans="1:27" ht="15.75">
      <c r="A186" s="1980"/>
      <c r="B186" s="1553" t="s">
        <v>1181</v>
      </c>
      <c r="C186" s="1553"/>
      <c r="D186" s="1553"/>
      <c r="E186" s="1553"/>
      <c r="F186" s="1553"/>
      <c r="G186" s="1981"/>
      <c r="H186" s="1538"/>
      <c r="I186" s="1538"/>
      <c r="J186" s="1538"/>
      <c r="K186" s="1538"/>
      <c r="L186" s="1538"/>
      <c r="M186" s="1538"/>
      <c r="N186" s="1538"/>
      <c r="O186" s="1538"/>
      <c r="P186" s="1538"/>
      <c r="Q186" s="1538"/>
      <c r="R186" s="1538"/>
      <c r="S186" s="1538"/>
      <c r="T186" s="1538"/>
      <c r="U186" s="1538"/>
      <c r="V186" s="1538"/>
      <c r="W186" s="1538"/>
      <c r="X186" s="1538"/>
      <c r="Y186" s="1538"/>
      <c r="Z186" s="1538"/>
      <c r="AA186" s="1538"/>
    </row>
    <row r="187" spans="1:27">
      <c r="A187" s="1516"/>
      <c r="B187" s="1538"/>
      <c r="C187" s="1538"/>
      <c r="D187" s="1538"/>
      <c r="E187" s="1538"/>
      <c r="F187" s="1538"/>
      <c r="G187" s="1518"/>
      <c r="H187" s="1538"/>
      <c r="I187" s="1538"/>
      <c r="J187" s="1538"/>
      <c r="K187" s="1538"/>
      <c r="L187" s="1538"/>
      <c r="M187" s="1538"/>
      <c r="N187" s="1538"/>
      <c r="O187" s="1538"/>
      <c r="P187" s="1538"/>
      <c r="Q187" s="1538"/>
      <c r="R187" s="1538"/>
      <c r="S187" s="1538"/>
      <c r="T187" s="1538"/>
      <c r="U187" s="1538"/>
      <c r="V187" s="1538"/>
      <c r="W187" s="1538"/>
      <c r="X187" s="1538"/>
      <c r="Y187" s="1538"/>
      <c r="Z187" s="1538"/>
      <c r="AA187" s="1538"/>
    </row>
    <row r="188" spans="1:27">
      <c r="A188" s="1527"/>
      <c r="B188" s="1554"/>
      <c r="C188" s="1554"/>
      <c r="D188" s="1554"/>
      <c r="E188" s="1554"/>
      <c r="F188" s="1554"/>
      <c r="G188" s="1982"/>
      <c r="H188" s="1538"/>
      <c r="I188" s="1538"/>
      <c r="J188" s="1538"/>
      <c r="K188" s="1538"/>
      <c r="L188" s="1538"/>
      <c r="M188" s="1538"/>
      <c r="N188" s="1538"/>
      <c r="O188" s="1538"/>
      <c r="P188" s="1538"/>
      <c r="Q188" s="1538"/>
      <c r="R188" s="1538"/>
      <c r="S188" s="1538"/>
      <c r="T188" s="1538"/>
      <c r="U188" s="1538"/>
      <c r="V188" s="1538"/>
      <c r="W188" s="1538"/>
      <c r="X188" s="1538"/>
      <c r="Y188" s="1538"/>
      <c r="Z188" s="1538"/>
      <c r="AA188" s="1538"/>
    </row>
    <row r="189" spans="1:27">
      <c r="A189" s="1516"/>
      <c r="B189" s="1538"/>
      <c r="C189" s="1538"/>
      <c r="D189" s="1538"/>
      <c r="E189" s="1538"/>
      <c r="F189" s="1538"/>
      <c r="G189" s="1974"/>
      <c r="H189" s="1538"/>
      <c r="I189" s="1538"/>
      <c r="J189" s="1538"/>
      <c r="K189" s="1538"/>
      <c r="L189" s="1538"/>
      <c r="M189" s="1538"/>
      <c r="N189" s="1538"/>
      <c r="O189" s="1538"/>
      <c r="P189" s="1538"/>
      <c r="Q189" s="1538"/>
      <c r="R189" s="1538"/>
      <c r="S189" s="1538"/>
      <c r="T189" s="1538"/>
      <c r="U189" s="1538"/>
      <c r="V189" s="1538"/>
      <c r="W189" s="1538"/>
      <c r="X189" s="1538"/>
      <c r="Y189" s="1538"/>
      <c r="Z189" s="1538"/>
      <c r="AA189" s="1538"/>
    </row>
    <row r="190" spans="1:27">
      <c r="A190" s="1516"/>
      <c r="B190" s="1538"/>
      <c r="C190" s="1538"/>
      <c r="D190" s="1538"/>
      <c r="E190" s="1538"/>
      <c r="F190" s="1538"/>
      <c r="G190" s="1974"/>
      <c r="H190" s="1538"/>
      <c r="I190" s="1538"/>
      <c r="J190" s="1538"/>
      <c r="K190" s="1538"/>
      <c r="L190" s="1538"/>
      <c r="M190" s="1538"/>
      <c r="N190" s="1538"/>
      <c r="O190" s="1538"/>
      <c r="P190" s="1538"/>
      <c r="Q190" s="1538"/>
      <c r="R190" s="1538"/>
      <c r="S190" s="1538"/>
      <c r="T190" s="1538"/>
      <c r="U190" s="1538"/>
      <c r="V190" s="1538"/>
      <c r="W190" s="1538"/>
      <c r="X190" s="1538"/>
      <c r="Y190" s="1538"/>
      <c r="Z190" s="1538"/>
      <c r="AA190" s="1538"/>
    </row>
    <row r="191" spans="1:27">
      <c r="A191" s="1516"/>
      <c r="B191" s="1538"/>
      <c r="C191" s="1538"/>
      <c r="D191" s="1538"/>
      <c r="E191" s="1538"/>
      <c r="F191" s="1538"/>
      <c r="G191" s="1974"/>
      <c r="H191" s="1538"/>
      <c r="I191" s="1538"/>
      <c r="J191" s="1538"/>
      <c r="K191" s="1538"/>
      <c r="L191" s="1538"/>
      <c r="M191" s="1538"/>
      <c r="N191" s="1538"/>
      <c r="O191" s="1538"/>
      <c r="P191" s="1538"/>
      <c r="Q191" s="1538"/>
      <c r="R191" s="1538"/>
      <c r="S191" s="1538"/>
      <c r="T191" s="1538"/>
      <c r="U191" s="1538"/>
      <c r="V191" s="1538"/>
      <c r="W191" s="1538"/>
      <c r="X191" s="1538"/>
      <c r="Y191" s="1538"/>
      <c r="Z191" s="1538"/>
      <c r="AA191" s="1538"/>
    </row>
    <row r="192" spans="1:27">
      <c r="A192" s="1516"/>
      <c r="B192" s="1538"/>
      <c r="C192" s="1538"/>
      <c r="D192" s="1538"/>
      <c r="E192" s="1538"/>
      <c r="F192" s="1538"/>
      <c r="G192" s="1974"/>
      <c r="H192" s="1538"/>
      <c r="I192" s="1538"/>
      <c r="J192" s="1538"/>
      <c r="K192" s="1538"/>
      <c r="L192" s="1538"/>
      <c r="M192" s="1538"/>
      <c r="N192" s="1538"/>
      <c r="O192" s="1538"/>
      <c r="P192" s="1538"/>
      <c r="Q192" s="1538"/>
      <c r="R192" s="1538"/>
      <c r="S192" s="1538"/>
      <c r="T192" s="1538"/>
      <c r="U192" s="1538"/>
      <c r="V192" s="1538"/>
      <c r="W192" s="1538"/>
      <c r="X192" s="1538"/>
      <c r="Y192" s="1538"/>
      <c r="Z192" s="1538"/>
      <c r="AA192" s="1538"/>
    </row>
    <row r="193" spans="1:25">
      <c r="A193" s="1516"/>
      <c r="B193" s="1538"/>
      <c r="C193" s="1538"/>
      <c r="D193" s="1538"/>
      <c r="E193" s="1538"/>
      <c r="F193" s="1538"/>
      <c r="G193" s="1974"/>
      <c r="H193" s="1538"/>
      <c r="I193" s="1538"/>
      <c r="J193" s="1538"/>
      <c r="K193" s="1538"/>
      <c r="L193" s="1538"/>
      <c r="M193" s="1538"/>
      <c r="N193" s="1538"/>
      <c r="O193" s="1538"/>
      <c r="P193" s="1538"/>
      <c r="Q193" s="1538"/>
      <c r="R193" s="1538"/>
      <c r="S193" s="1538"/>
      <c r="T193" s="1538"/>
      <c r="U193" s="1538"/>
      <c r="V193" s="1538"/>
      <c r="W193" s="1538"/>
      <c r="X193" s="1538"/>
      <c r="Y193" s="1538"/>
    </row>
    <row r="194" spans="1:25">
      <c r="A194" s="1516"/>
      <c r="B194" s="1538"/>
      <c r="C194" s="1538"/>
      <c r="D194" s="1538"/>
      <c r="E194" s="1538"/>
      <c r="F194" s="1538"/>
      <c r="G194" s="1974"/>
      <c r="H194" s="1538"/>
      <c r="I194" s="1538"/>
      <c r="J194" s="1538"/>
      <c r="K194" s="1538"/>
      <c r="L194" s="1538"/>
      <c r="M194" s="1538"/>
      <c r="N194" s="1538"/>
      <c r="O194" s="1538"/>
      <c r="P194" s="1538"/>
      <c r="Q194" s="1538"/>
      <c r="R194" s="1538"/>
      <c r="S194" s="1538"/>
      <c r="T194" s="1538"/>
      <c r="U194" s="1538"/>
      <c r="V194" s="1538"/>
      <c r="W194" s="1538"/>
      <c r="X194" s="1538"/>
      <c r="Y194" s="1538"/>
    </row>
    <row r="195" spans="1:25">
      <c r="A195" s="1516"/>
      <c r="B195" s="1538"/>
      <c r="C195" s="1538"/>
      <c r="D195" s="1538"/>
      <c r="E195" s="1538"/>
      <c r="F195" s="1538"/>
      <c r="G195" s="1974"/>
      <c r="H195" s="1538"/>
      <c r="I195" s="1538"/>
      <c r="J195" s="1538"/>
      <c r="K195" s="1538"/>
      <c r="L195" s="1538"/>
      <c r="M195" s="1538"/>
      <c r="N195" s="1538"/>
      <c r="O195" s="1538"/>
      <c r="P195" s="1538"/>
      <c r="Q195" s="1538"/>
      <c r="R195" s="1538"/>
      <c r="S195" s="1538"/>
      <c r="T195" s="1538"/>
      <c r="U195" s="1538"/>
      <c r="V195" s="1538"/>
      <c r="W195" s="1538"/>
      <c r="X195" s="1538"/>
      <c r="Y195" s="1538"/>
    </row>
    <row r="196" spans="1:25">
      <c r="A196" s="1516"/>
      <c r="B196" s="1538"/>
      <c r="C196" s="1538"/>
      <c r="D196" s="1538"/>
      <c r="E196" s="1538"/>
      <c r="F196" s="1538"/>
      <c r="G196" s="1974"/>
      <c r="H196" s="1538"/>
      <c r="I196" s="1538"/>
      <c r="J196" s="1538"/>
      <c r="K196" s="1538"/>
      <c r="L196" s="1538"/>
      <c r="M196" s="1538"/>
      <c r="N196" s="1538"/>
      <c r="O196" s="1538"/>
      <c r="P196" s="1538"/>
      <c r="Q196" s="1538"/>
      <c r="R196" s="1538"/>
      <c r="S196" s="1538"/>
      <c r="T196" s="1538"/>
      <c r="U196" s="1538"/>
      <c r="V196" s="1538"/>
      <c r="W196" s="1538"/>
      <c r="X196" s="1538"/>
      <c r="Y196" s="1538"/>
    </row>
    <row r="197" spans="1:25">
      <c r="A197" s="1516"/>
      <c r="B197" s="1538"/>
      <c r="C197" s="1532"/>
      <c r="D197" s="1538"/>
      <c r="E197" s="1532"/>
      <c r="F197" s="1532"/>
      <c r="G197" s="1974"/>
      <c r="H197" s="1538"/>
      <c r="I197" s="1538"/>
      <c r="J197" s="1538"/>
      <c r="K197" s="1538"/>
      <c r="L197" s="1538"/>
      <c r="M197" s="1538"/>
      <c r="N197" s="1538"/>
      <c r="O197" s="1538"/>
      <c r="P197" s="1538"/>
      <c r="Q197" s="1538"/>
      <c r="R197" s="1538"/>
      <c r="S197" s="1538"/>
      <c r="T197" s="1538"/>
      <c r="U197" s="1538"/>
      <c r="V197" s="1538"/>
      <c r="W197" s="1538"/>
      <c r="X197" s="1538"/>
      <c r="Y197" s="1538"/>
    </row>
    <row r="198" spans="1:25">
      <c r="A198" s="1516"/>
      <c r="B198" s="1538"/>
      <c r="C198" s="1538"/>
      <c r="D198" s="1538"/>
      <c r="E198" s="1538"/>
      <c r="F198" s="1538"/>
      <c r="G198" s="1974"/>
      <c r="H198" s="1538"/>
      <c r="I198" s="1538"/>
      <c r="J198" s="1538"/>
      <c r="K198" s="1538"/>
      <c r="L198" s="1538"/>
      <c r="M198" s="1538"/>
      <c r="N198" s="1538"/>
      <c r="O198" s="1538"/>
      <c r="P198" s="1538"/>
      <c r="Q198" s="1538"/>
      <c r="R198" s="1538"/>
      <c r="S198" s="1538"/>
      <c r="T198" s="1538"/>
      <c r="U198" s="1538"/>
      <c r="V198" s="1538"/>
      <c r="W198" s="1538"/>
      <c r="X198" s="1538"/>
      <c r="Y198" s="1538"/>
    </row>
    <row r="199" spans="1:25">
      <c r="A199" s="1516"/>
      <c r="B199" s="1538"/>
      <c r="C199" s="1538"/>
      <c r="D199" s="1538"/>
      <c r="E199" s="1538"/>
      <c r="F199" s="1538"/>
      <c r="G199" s="1974"/>
      <c r="H199" s="1538"/>
      <c r="I199" s="1538"/>
      <c r="J199" s="1538"/>
      <c r="K199" s="1538"/>
      <c r="L199" s="1538"/>
      <c r="M199" s="1538"/>
      <c r="N199" s="1538"/>
      <c r="O199" s="1538"/>
      <c r="P199" s="1538"/>
      <c r="Q199" s="1538"/>
      <c r="R199" s="1538"/>
      <c r="S199" s="1538"/>
      <c r="T199" s="1538"/>
      <c r="U199" s="1538"/>
      <c r="V199" s="1538"/>
      <c r="W199" s="1538"/>
      <c r="X199" s="1538"/>
      <c r="Y199" s="1538"/>
    </row>
    <row r="200" spans="1:25">
      <c r="A200" s="1516"/>
      <c r="B200" s="1538"/>
      <c r="C200" s="1538"/>
      <c r="D200" s="1538"/>
      <c r="E200" s="1538"/>
      <c r="F200" s="1538"/>
      <c r="G200" s="1974"/>
      <c r="H200" s="1538"/>
      <c r="I200" s="1538"/>
      <c r="J200" s="1538"/>
      <c r="K200" s="1538"/>
      <c r="L200" s="1538"/>
      <c r="M200" s="1538"/>
      <c r="N200" s="1538"/>
      <c r="O200" s="1538"/>
      <c r="P200" s="1538"/>
      <c r="Q200" s="1538"/>
      <c r="R200" s="1538"/>
      <c r="S200" s="1538"/>
      <c r="T200" s="1538"/>
      <c r="U200" s="1538"/>
      <c r="V200" s="1538"/>
      <c r="W200" s="1538"/>
      <c r="X200" s="1538"/>
      <c r="Y200" s="1538"/>
    </row>
    <row r="201" spans="1:25">
      <c r="A201" s="1516"/>
      <c r="B201" s="1538"/>
      <c r="C201" s="1538"/>
      <c r="D201" s="1538"/>
      <c r="E201" s="1538"/>
      <c r="F201" s="1538"/>
      <c r="G201" s="1974"/>
      <c r="H201" s="1538"/>
      <c r="I201" s="1538"/>
      <c r="J201" s="1538"/>
      <c r="K201" s="1538"/>
      <c r="L201" s="1538"/>
      <c r="M201" s="1538"/>
      <c r="N201" s="1538"/>
      <c r="O201" s="1538"/>
      <c r="P201" s="1538"/>
      <c r="Q201" s="1538"/>
      <c r="R201" s="1538"/>
      <c r="S201" s="1538"/>
      <c r="T201" s="1538"/>
      <c r="U201" s="1538"/>
      <c r="V201" s="1538"/>
      <c r="W201" s="1538"/>
      <c r="X201" s="1538"/>
      <c r="Y201" s="1538"/>
    </row>
    <row r="202" spans="1:25">
      <c r="A202" s="1516"/>
      <c r="B202" s="1538"/>
      <c r="C202" s="1538"/>
      <c r="D202" s="1538"/>
      <c r="E202" s="1538"/>
      <c r="F202" s="1538"/>
      <c r="G202" s="1974"/>
      <c r="H202" s="1538"/>
      <c r="I202" s="1538"/>
      <c r="J202" s="1538"/>
      <c r="K202" s="1538"/>
      <c r="L202" s="1538"/>
      <c r="M202" s="1538"/>
      <c r="N202" s="1538"/>
      <c r="O202" s="1538"/>
      <c r="P202" s="1538"/>
      <c r="Q202" s="1538"/>
      <c r="R202" s="1538"/>
      <c r="S202" s="1538"/>
      <c r="T202" s="1538"/>
      <c r="U202" s="1538"/>
      <c r="V202" s="1538"/>
      <c r="W202" s="1538"/>
      <c r="X202" s="1538"/>
      <c r="Y202" s="1538"/>
    </row>
    <row r="203" spans="1:25">
      <c r="A203" s="1516"/>
      <c r="B203" s="1538"/>
      <c r="C203" s="1538"/>
      <c r="D203" s="1538"/>
      <c r="E203" s="1538"/>
      <c r="F203" s="1538"/>
      <c r="G203" s="1974"/>
      <c r="H203" s="1538"/>
      <c r="I203" s="1538"/>
      <c r="J203" s="1538"/>
      <c r="K203" s="1538"/>
      <c r="L203" s="1538"/>
      <c r="M203" s="1538"/>
      <c r="N203" s="1538"/>
      <c r="O203" s="1538"/>
      <c r="P203" s="1538"/>
      <c r="Q203" s="1538"/>
      <c r="R203" s="1538"/>
      <c r="S203" s="1538"/>
      <c r="T203" s="1538"/>
      <c r="U203" s="1538"/>
      <c r="V203" s="1538"/>
      <c r="W203" s="1538"/>
      <c r="X203" s="1538"/>
      <c r="Y203" s="1538"/>
    </row>
    <row r="204" spans="1:25">
      <c r="A204" s="1516"/>
      <c r="B204" s="1538"/>
      <c r="C204" s="1538"/>
      <c r="D204" s="1538"/>
      <c r="E204" s="1538"/>
      <c r="F204" s="1538"/>
      <c r="G204" s="1974"/>
      <c r="H204" s="1538"/>
      <c r="I204" s="1538"/>
      <c r="J204" s="1538"/>
      <c r="K204" s="1538"/>
      <c r="L204" s="1538"/>
      <c r="M204" s="1538"/>
      <c r="N204" s="1538"/>
      <c r="O204" s="1538"/>
      <c r="P204" s="1538"/>
      <c r="Q204" s="1538"/>
      <c r="R204" s="1538"/>
      <c r="S204" s="1538"/>
      <c r="T204" s="1538"/>
      <c r="U204" s="1538"/>
      <c r="V204" s="1538"/>
      <c r="W204" s="1538"/>
      <c r="X204" s="1538"/>
      <c r="Y204" s="1538"/>
    </row>
    <row r="205" spans="1:25">
      <c r="A205" s="1516"/>
      <c r="B205" s="1538"/>
      <c r="C205" s="1538"/>
      <c r="D205" s="1538"/>
      <c r="E205" s="1538"/>
      <c r="F205" s="1538"/>
      <c r="G205" s="1974"/>
      <c r="H205" s="1538"/>
      <c r="I205" s="1538"/>
      <c r="J205" s="1538"/>
      <c r="K205" s="1538"/>
      <c r="L205" s="1538"/>
      <c r="M205" s="1538"/>
      <c r="N205" s="1538"/>
      <c r="O205" s="1538"/>
      <c r="P205" s="1538"/>
      <c r="Q205" s="1538"/>
      <c r="R205" s="1538"/>
      <c r="S205" s="1538"/>
      <c r="T205" s="1538"/>
      <c r="U205" s="1538"/>
      <c r="V205" s="1538"/>
      <c r="W205" s="1538"/>
      <c r="X205" s="1538"/>
      <c r="Y205" s="1538"/>
    </row>
    <row r="206" spans="1:25">
      <c r="A206" s="1516"/>
      <c r="B206" s="1538"/>
      <c r="C206" s="1538"/>
      <c r="D206" s="1538"/>
      <c r="E206" s="1538"/>
      <c r="F206" s="1538"/>
      <c r="G206" s="1974"/>
      <c r="H206" s="1538"/>
      <c r="I206" s="1538"/>
      <c r="J206" s="1538"/>
      <c r="K206" s="1538"/>
      <c r="L206" s="1538"/>
      <c r="M206" s="1538"/>
      <c r="N206" s="1538"/>
      <c r="O206" s="1538"/>
      <c r="P206" s="1538"/>
      <c r="Q206" s="1538"/>
      <c r="R206" s="1538"/>
      <c r="S206" s="1538"/>
      <c r="T206" s="1538"/>
      <c r="U206" s="1538"/>
      <c r="V206" s="1538"/>
      <c r="W206" s="1538"/>
      <c r="X206" s="1538"/>
      <c r="Y206" s="1538"/>
    </row>
    <row r="207" spans="1:25">
      <c r="A207" s="1516"/>
      <c r="B207" s="1538"/>
      <c r="C207" s="1538"/>
      <c r="D207" s="1538"/>
      <c r="E207" s="1538"/>
      <c r="F207" s="1538"/>
      <c r="G207" s="1974"/>
      <c r="H207" s="1538"/>
      <c r="I207" s="1538"/>
      <c r="J207" s="1538"/>
      <c r="K207" s="1538"/>
      <c r="L207" s="1538"/>
      <c r="M207" s="1538"/>
      <c r="N207" s="1538"/>
      <c r="O207" s="1538"/>
      <c r="P207" s="1538"/>
      <c r="Q207" s="1538"/>
      <c r="R207" s="1538"/>
      <c r="S207" s="1538"/>
      <c r="T207" s="1538"/>
      <c r="U207" s="1538"/>
      <c r="V207" s="1538"/>
      <c r="W207" s="1538"/>
      <c r="X207" s="1538"/>
      <c r="Y207" s="1538"/>
    </row>
    <row r="208" spans="1:25">
      <c r="A208" s="1516"/>
      <c r="B208" s="1538"/>
      <c r="C208" s="1538"/>
      <c r="D208" s="1538"/>
      <c r="E208" s="1538"/>
      <c r="F208" s="1538"/>
      <c r="G208" s="1974"/>
      <c r="H208" s="1538"/>
      <c r="I208" s="1538"/>
      <c r="J208" s="1538"/>
      <c r="K208" s="1538"/>
      <c r="L208" s="1538"/>
      <c r="M208" s="1538"/>
      <c r="N208" s="1538"/>
      <c r="O208" s="1538"/>
      <c r="P208" s="1538"/>
      <c r="Q208" s="1538"/>
      <c r="R208" s="1538"/>
      <c r="S208" s="1538"/>
      <c r="T208" s="1538"/>
      <c r="U208" s="1538"/>
      <c r="V208" s="1538"/>
      <c r="W208" s="1538"/>
      <c r="X208" s="1538"/>
      <c r="Y208" s="1538"/>
    </row>
    <row r="209" spans="1:25">
      <c r="A209" s="1516"/>
      <c r="B209" s="1538"/>
      <c r="C209" s="1538"/>
      <c r="D209" s="1538"/>
      <c r="E209" s="1538"/>
      <c r="F209" s="1538"/>
      <c r="G209" s="1974"/>
      <c r="H209" s="1538"/>
      <c r="I209" s="1538"/>
      <c r="J209" s="1538"/>
      <c r="K209" s="1538"/>
      <c r="L209" s="1538"/>
      <c r="M209" s="1538"/>
      <c r="N209" s="1538"/>
      <c r="O209" s="1538"/>
      <c r="P209" s="1538"/>
      <c r="Q209" s="1538"/>
      <c r="R209" s="1538"/>
      <c r="S209" s="1538"/>
      <c r="T209" s="1538"/>
      <c r="U209" s="1538"/>
      <c r="V209" s="1538"/>
      <c r="W209" s="1538"/>
      <c r="X209" s="1538"/>
      <c r="Y209" s="1538"/>
    </row>
    <row r="210" spans="1:25">
      <c r="A210" s="1516"/>
      <c r="B210" s="1538"/>
      <c r="C210" s="1538"/>
      <c r="D210" s="1538"/>
      <c r="E210" s="1538"/>
      <c r="F210" s="1538"/>
      <c r="G210" s="1974"/>
      <c r="H210" s="1538"/>
      <c r="I210" s="1538"/>
      <c r="J210" s="1538"/>
      <c r="K210" s="1538"/>
      <c r="L210" s="1538"/>
      <c r="M210" s="1538"/>
      <c r="N210" s="1538"/>
      <c r="O210" s="1538"/>
      <c r="P210" s="1538"/>
      <c r="Q210" s="1538"/>
      <c r="R210" s="1538"/>
      <c r="S210" s="1538"/>
      <c r="T210" s="1538"/>
      <c r="U210" s="1538"/>
      <c r="V210" s="1538"/>
      <c r="W210" s="1538"/>
      <c r="X210" s="1538"/>
      <c r="Y210" s="1538"/>
    </row>
    <row r="211" spans="1:25">
      <c r="A211" s="1516"/>
      <c r="B211" s="1538"/>
      <c r="C211" s="1538"/>
      <c r="D211" s="1538"/>
      <c r="E211" s="1538"/>
      <c r="F211" s="1538"/>
      <c r="G211" s="1974"/>
      <c r="H211" s="1538"/>
      <c r="I211" s="1538"/>
      <c r="J211" s="1538"/>
      <c r="K211" s="1538"/>
      <c r="L211" s="1538"/>
      <c r="M211" s="1538"/>
      <c r="N211" s="1538"/>
      <c r="O211" s="1538"/>
      <c r="P211" s="1538"/>
      <c r="Q211" s="1538"/>
      <c r="R211" s="1538"/>
      <c r="S211" s="1538"/>
      <c r="T211" s="1538"/>
      <c r="U211" s="1538"/>
      <c r="V211" s="1538"/>
      <c r="W211" s="1538"/>
      <c r="X211" s="1538"/>
      <c r="Y211" s="1538"/>
    </row>
    <row r="212" spans="1:25">
      <c r="A212" s="1516"/>
      <c r="B212" s="1538"/>
      <c r="C212" s="1538"/>
      <c r="D212" s="1538"/>
      <c r="E212" s="1538"/>
      <c r="F212" s="1538"/>
      <c r="G212" s="1974"/>
      <c r="H212" s="1538"/>
      <c r="I212" s="1538"/>
      <c r="J212" s="1538"/>
      <c r="K212" s="1538"/>
      <c r="L212" s="1538"/>
      <c r="M212" s="1538"/>
      <c r="N212" s="1538"/>
      <c r="O212" s="1538"/>
      <c r="P212" s="1538"/>
      <c r="Q212" s="1538"/>
      <c r="R212" s="1538"/>
      <c r="S212" s="1538"/>
      <c r="T212" s="1538"/>
      <c r="U212" s="1538"/>
      <c r="V212" s="1538"/>
      <c r="W212" s="1538"/>
      <c r="X212" s="1538"/>
      <c r="Y212" s="1538"/>
    </row>
    <row r="213" spans="1:25">
      <c r="A213" s="1516"/>
      <c r="B213" s="1538"/>
      <c r="C213" s="1538"/>
      <c r="D213" s="1538"/>
      <c r="E213" s="1538"/>
      <c r="F213" s="1538"/>
      <c r="G213" s="1974"/>
      <c r="H213" s="1538"/>
      <c r="I213" s="1538"/>
      <c r="J213" s="1538"/>
      <c r="K213" s="1538"/>
      <c r="L213" s="1538"/>
      <c r="M213" s="1538"/>
      <c r="N213" s="1538"/>
      <c r="O213" s="1538"/>
      <c r="P213" s="1538"/>
      <c r="Q213" s="1538"/>
      <c r="R213" s="1538"/>
      <c r="S213" s="1538"/>
      <c r="T213" s="1538"/>
      <c r="U213" s="1538"/>
      <c r="V213" s="1538"/>
      <c r="W213" s="1538"/>
      <c r="X213" s="1538"/>
      <c r="Y213" s="1538"/>
    </row>
    <row r="214" spans="1:25">
      <c r="A214" s="1516"/>
      <c r="B214" s="1538"/>
      <c r="C214" s="1538"/>
      <c r="D214" s="1538"/>
      <c r="E214" s="1538"/>
      <c r="F214" s="1538"/>
      <c r="G214" s="1974"/>
      <c r="H214" s="1538"/>
      <c r="I214" s="1538"/>
      <c r="J214" s="1538"/>
      <c r="K214" s="1538"/>
      <c r="L214" s="1538"/>
      <c r="M214" s="1538"/>
      <c r="N214" s="1538"/>
      <c r="O214" s="1538"/>
      <c r="P214" s="1538"/>
      <c r="Q214" s="1538"/>
      <c r="R214" s="1538"/>
      <c r="S214" s="1538"/>
      <c r="T214" s="1538"/>
      <c r="U214" s="1538"/>
      <c r="V214" s="1538"/>
      <c r="W214" s="1538"/>
      <c r="X214" s="1538"/>
      <c r="Y214" s="1538"/>
    </row>
    <row r="215" spans="1:25">
      <c r="A215" s="1516"/>
      <c r="B215" s="1538"/>
      <c r="C215" s="1538"/>
      <c r="D215" s="1538"/>
      <c r="E215" s="1538"/>
      <c r="F215" s="1538"/>
      <c r="G215" s="1974"/>
      <c r="H215" s="1538"/>
      <c r="I215" s="1538"/>
      <c r="J215" s="1538"/>
      <c r="K215" s="1538"/>
      <c r="L215" s="1538"/>
      <c r="M215" s="1538"/>
      <c r="N215" s="1538"/>
      <c r="O215" s="1538"/>
      <c r="P215" s="1538"/>
      <c r="Q215" s="1538"/>
      <c r="R215" s="1538"/>
      <c r="S215" s="1538"/>
      <c r="T215" s="1538"/>
      <c r="U215" s="1538"/>
      <c r="V215" s="1538"/>
      <c r="W215" s="1538"/>
      <c r="X215" s="1538"/>
      <c r="Y215" s="1538"/>
    </row>
    <row r="216" spans="1:25">
      <c r="A216" s="1516"/>
      <c r="B216" s="1538"/>
      <c r="C216" s="1538"/>
      <c r="D216" s="1538"/>
      <c r="E216" s="1538"/>
      <c r="F216" s="1538"/>
      <c r="G216" s="1974"/>
      <c r="H216" s="1538"/>
      <c r="I216" s="1538"/>
      <c r="J216" s="1538"/>
      <c r="K216" s="1538"/>
      <c r="L216" s="1538"/>
      <c r="M216" s="1538"/>
      <c r="N216" s="1538"/>
      <c r="O216" s="1538"/>
      <c r="P216" s="1538"/>
      <c r="Q216" s="1538"/>
      <c r="R216" s="1538"/>
      <c r="S216" s="1538"/>
      <c r="T216" s="1538"/>
      <c r="U216" s="1538"/>
      <c r="V216" s="1538"/>
      <c r="W216" s="1538"/>
      <c r="X216" s="1538"/>
      <c r="Y216" s="1538"/>
    </row>
    <row r="217" spans="1:25">
      <c r="A217" s="1516"/>
      <c r="B217" s="1538"/>
      <c r="C217" s="1538"/>
      <c r="D217" s="1538"/>
      <c r="E217" s="1538"/>
      <c r="F217" s="1538"/>
      <c r="G217" s="1974"/>
      <c r="H217" s="1538"/>
      <c r="I217" s="1538"/>
      <c r="J217" s="1538"/>
      <c r="K217" s="1538"/>
      <c r="L217" s="1538"/>
      <c r="M217" s="1538"/>
      <c r="N217" s="1538"/>
      <c r="O217" s="1538"/>
      <c r="P217" s="1538"/>
      <c r="Q217" s="1538"/>
      <c r="R217" s="1538"/>
      <c r="S217" s="1538"/>
      <c r="T217" s="1538"/>
      <c r="U217" s="1538"/>
      <c r="V217" s="1538"/>
      <c r="W217" s="1538"/>
      <c r="X217" s="1538"/>
      <c r="Y217" s="1538"/>
    </row>
    <row r="218" spans="1:25">
      <c r="A218" s="1516"/>
      <c r="B218" s="1538"/>
      <c r="C218" s="1538"/>
      <c r="D218" s="1538"/>
      <c r="E218" s="1538"/>
      <c r="F218" s="1538"/>
      <c r="G218" s="1974"/>
      <c r="H218" s="1538"/>
      <c r="I218" s="1538"/>
      <c r="J218" s="1538"/>
      <c r="K218" s="1538"/>
      <c r="L218" s="1538"/>
      <c r="M218" s="1538"/>
      <c r="N218" s="1538"/>
      <c r="O218" s="1538"/>
      <c r="P218" s="1538"/>
      <c r="Q218" s="1538"/>
      <c r="R218" s="1538"/>
      <c r="S218" s="1538"/>
      <c r="T218" s="1538"/>
      <c r="U218" s="1538"/>
      <c r="V218" s="1538"/>
      <c r="W218" s="1538"/>
      <c r="X218" s="1538"/>
      <c r="Y218" s="1538"/>
    </row>
    <row r="219" spans="1:25">
      <c r="A219" s="1516"/>
      <c r="B219" s="1538"/>
      <c r="C219" s="1538"/>
      <c r="D219" s="1538"/>
      <c r="E219" s="1538"/>
      <c r="F219" s="1538"/>
      <c r="G219" s="1974"/>
      <c r="H219" s="1538"/>
      <c r="I219" s="1538"/>
      <c r="J219" s="1538"/>
      <c r="K219" s="1538"/>
      <c r="L219" s="1538"/>
      <c r="M219" s="1538"/>
      <c r="N219" s="1538"/>
      <c r="O219" s="1538"/>
      <c r="P219" s="1538"/>
      <c r="Q219" s="1538"/>
      <c r="R219" s="1538"/>
      <c r="S219" s="1538"/>
      <c r="T219" s="1538"/>
      <c r="U219" s="1538"/>
      <c r="V219" s="1538"/>
      <c r="W219" s="1538"/>
      <c r="X219" s="1538"/>
      <c r="Y219" s="1538"/>
    </row>
    <row r="220" spans="1:25">
      <c r="A220" s="1516"/>
      <c r="B220" s="1538"/>
      <c r="C220" s="1538"/>
      <c r="D220" s="1538"/>
      <c r="E220" s="1538"/>
      <c r="F220" s="1538"/>
      <c r="G220" s="1974"/>
      <c r="H220" s="1538"/>
      <c r="I220" s="1538"/>
      <c r="J220" s="1538"/>
      <c r="K220" s="1538"/>
      <c r="L220" s="1538"/>
      <c r="M220" s="1538"/>
      <c r="N220" s="1538"/>
      <c r="O220" s="1538"/>
      <c r="P220" s="1538"/>
      <c r="Q220" s="1538"/>
      <c r="R220" s="1538"/>
      <c r="S220" s="1538"/>
      <c r="T220" s="1538"/>
      <c r="U220" s="1538"/>
      <c r="V220" s="1538"/>
      <c r="W220" s="1538"/>
      <c r="X220" s="1538"/>
      <c r="Y220" s="1538"/>
    </row>
    <row r="221" spans="1:25">
      <c r="A221" s="1516"/>
      <c r="B221" s="1538"/>
      <c r="C221" s="1538"/>
      <c r="D221" s="1538"/>
      <c r="E221" s="1538"/>
      <c r="F221" s="1538"/>
      <c r="G221" s="1974"/>
      <c r="H221" s="1538"/>
      <c r="I221" s="1538"/>
      <c r="J221" s="1538"/>
      <c r="K221" s="1538"/>
      <c r="L221" s="1538"/>
      <c r="M221" s="1538"/>
      <c r="N221" s="1538"/>
      <c r="O221" s="1538"/>
      <c r="P221" s="1538"/>
      <c r="Q221" s="1538"/>
      <c r="R221" s="1538"/>
      <c r="S221" s="1538"/>
      <c r="T221" s="1538"/>
      <c r="U221" s="1538"/>
      <c r="V221" s="1538"/>
      <c r="W221" s="1538"/>
      <c r="X221" s="1538"/>
      <c r="Y221" s="1538"/>
    </row>
    <row r="222" spans="1:25">
      <c r="A222" s="1516"/>
      <c r="B222" s="1538"/>
      <c r="C222" s="1538"/>
      <c r="D222" s="1538"/>
      <c r="E222" s="1538"/>
      <c r="F222" s="1538"/>
      <c r="G222" s="1974"/>
      <c r="H222" s="1538"/>
      <c r="I222" s="1538"/>
      <c r="J222" s="1538"/>
      <c r="K222" s="1538"/>
      <c r="L222" s="1538"/>
      <c r="M222" s="1538"/>
      <c r="N222" s="1538"/>
      <c r="O222" s="1538"/>
      <c r="P222" s="1538"/>
      <c r="Q222" s="1538"/>
      <c r="R222" s="1538"/>
      <c r="S222" s="1538"/>
      <c r="T222" s="1538"/>
      <c r="U222" s="1538"/>
      <c r="V222" s="1538"/>
      <c r="W222" s="1538"/>
      <c r="X222" s="1538"/>
      <c r="Y222" s="1538"/>
    </row>
    <row r="223" spans="1:25">
      <c r="A223" s="1516"/>
      <c r="B223" s="1538"/>
      <c r="C223" s="1538"/>
      <c r="D223" s="1538"/>
      <c r="E223" s="1538"/>
      <c r="F223" s="1538"/>
      <c r="G223" s="1974"/>
      <c r="H223" s="1538"/>
      <c r="I223" s="1538"/>
      <c r="J223" s="1538"/>
      <c r="K223" s="1538"/>
      <c r="L223" s="1538"/>
      <c r="M223" s="1538"/>
      <c r="N223" s="1538"/>
      <c r="O223" s="1538"/>
      <c r="P223" s="1538"/>
      <c r="Q223" s="1538"/>
      <c r="R223" s="1538"/>
      <c r="S223" s="1538"/>
      <c r="T223" s="1538"/>
      <c r="U223" s="1538"/>
      <c r="V223" s="1538"/>
      <c r="W223" s="1538"/>
      <c r="X223" s="1538"/>
      <c r="Y223" s="1538"/>
    </row>
    <row r="224" spans="1:25">
      <c r="A224" s="1516"/>
      <c r="B224" s="1538"/>
      <c r="C224" s="1538"/>
      <c r="D224" s="1538"/>
      <c r="E224" s="1538"/>
      <c r="F224" s="1538"/>
      <c r="G224" s="1974"/>
      <c r="H224" s="1538"/>
      <c r="I224" s="1538"/>
      <c r="J224" s="1538"/>
      <c r="K224" s="1538"/>
      <c r="L224" s="1538"/>
      <c r="M224" s="1538"/>
      <c r="N224" s="1538"/>
      <c r="O224" s="1538"/>
      <c r="P224" s="1538"/>
      <c r="Q224" s="1538"/>
      <c r="R224" s="1538"/>
      <c r="S224" s="1538"/>
      <c r="T224" s="1538"/>
      <c r="U224" s="1538"/>
      <c r="V224" s="1538"/>
      <c r="W224" s="1538"/>
      <c r="X224" s="1538"/>
      <c r="Y224" s="1538"/>
    </row>
    <row r="225" spans="1:7">
      <c r="A225" s="1516"/>
      <c r="B225" s="1538"/>
      <c r="C225" s="1538"/>
      <c r="D225" s="1538"/>
      <c r="E225" s="1538"/>
      <c r="F225" s="1538"/>
      <c r="G225" s="1974"/>
    </row>
    <row r="226" spans="1:7">
      <c r="A226" s="1516"/>
      <c r="B226" s="1538"/>
      <c r="C226" s="1538"/>
      <c r="D226" s="1538"/>
      <c r="E226" s="1538"/>
      <c r="F226" s="1538"/>
      <c r="G226" s="1974"/>
    </row>
    <row r="227" spans="1:7">
      <c r="A227" s="1516"/>
      <c r="B227" s="1538"/>
      <c r="C227" s="1538"/>
      <c r="D227" s="1538"/>
      <c r="E227" s="1538"/>
      <c r="F227" s="1538"/>
      <c r="G227" s="1974"/>
    </row>
    <row r="228" spans="1:7">
      <c r="A228" s="1516"/>
      <c r="B228" s="1538"/>
      <c r="C228" s="1538"/>
      <c r="D228" s="1538"/>
      <c r="E228" s="1538"/>
      <c r="F228" s="1538"/>
      <c r="G228" s="1974"/>
    </row>
    <row r="229" spans="1:7">
      <c r="A229" s="1516"/>
      <c r="B229" s="1538"/>
      <c r="C229" s="1538"/>
      <c r="D229" s="1538"/>
      <c r="E229" s="1538"/>
      <c r="F229" s="1538"/>
      <c r="G229" s="1974"/>
    </row>
    <row r="230" spans="1:7">
      <c r="A230" s="1516"/>
      <c r="B230" s="1538"/>
      <c r="C230" s="1538"/>
      <c r="D230" s="1538"/>
      <c r="E230" s="1538"/>
      <c r="F230" s="1538"/>
      <c r="G230" s="1974"/>
    </row>
    <row r="231" spans="1:7">
      <c r="A231" s="1516"/>
      <c r="B231" s="1538"/>
      <c r="C231" s="1538"/>
      <c r="D231" s="1538"/>
      <c r="E231" s="1538"/>
      <c r="F231" s="1538"/>
      <c r="G231" s="1974"/>
    </row>
    <row r="232" spans="1:7">
      <c r="A232" s="1516"/>
      <c r="B232" s="1538"/>
      <c r="C232" s="1538"/>
      <c r="D232" s="1538"/>
      <c r="E232" s="1538"/>
      <c r="F232" s="1538"/>
      <c r="G232" s="1974"/>
    </row>
    <row r="233" spans="1:7">
      <c r="A233" s="1516"/>
      <c r="B233" s="1538"/>
      <c r="C233" s="1538"/>
      <c r="D233" s="1538"/>
      <c r="E233" s="1538"/>
      <c r="F233" s="1538"/>
      <c r="G233" s="1974"/>
    </row>
    <row r="234" spans="1:7">
      <c r="A234" s="1516"/>
      <c r="B234" s="1538"/>
      <c r="C234" s="1538"/>
      <c r="D234" s="1538"/>
      <c r="E234" s="1538"/>
      <c r="F234" s="1538"/>
      <c r="G234" s="1974"/>
    </row>
    <row r="235" spans="1:7">
      <c r="A235" s="1516"/>
      <c r="B235" s="1538"/>
      <c r="C235" s="1538"/>
      <c r="D235" s="1538"/>
      <c r="E235" s="1538"/>
      <c r="F235" s="1538"/>
      <c r="G235" s="1974"/>
    </row>
    <row r="236" spans="1:7">
      <c r="A236" s="1516"/>
      <c r="B236" s="1538"/>
      <c r="C236" s="1538"/>
      <c r="D236" s="1538"/>
      <c r="E236" s="1538"/>
      <c r="F236" s="1538"/>
      <c r="G236" s="1974"/>
    </row>
    <row r="237" spans="1:7">
      <c r="A237" s="1516"/>
      <c r="B237" s="1538"/>
      <c r="C237" s="1538"/>
      <c r="D237" s="1538"/>
      <c r="E237" s="1538"/>
      <c r="F237" s="1538"/>
      <c r="G237" s="1974"/>
    </row>
    <row r="238" spans="1:7">
      <c r="A238" s="1516"/>
      <c r="B238" s="1538"/>
      <c r="C238" s="1538"/>
      <c r="D238" s="1538"/>
      <c r="E238" s="1538"/>
      <c r="F238" s="1538"/>
      <c r="G238" s="1974"/>
    </row>
    <row r="239" spans="1:7">
      <c r="A239" s="1516"/>
      <c r="B239" s="1538"/>
      <c r="C239" s="1538"/>
      <c r="D239" s="1538"/>
      <c r="E239" s="1538"/>
      <c r="F239" s="1538"/>
      <c r="G239" s="1974"/>
    </row>
    <row r="240" spans="1:7">
      <c r="A240" s="1516"/>
      <c r="B240" s="1538"/>
      <c r="C240" s="1538"/>
      <c r="D240" s="1538"/>
      <c r="E240" s="1538"/>
      <c r="F240" s="1538"/>
      <c r="G240" s="1974"/>
    </row>
    <row r="241" spans="1:7" ht="15.75" thickBot="1">
      <c r="A241" s="1753"/>
      <c r="B241" s="1549"/>
      <c r="C241" s="1976"/>
      <c r="D241" s="1976"/>
      <c r="E241" s="1976"/>
      <c r="F241" s="1549"/>
      <c r="G241" s="1983"/>
    </row>
    <row r="243" spans="1:7" ht="15.75">
      <c r="A243" s="2448" t="s">
        <v>4667</v>
      </c>
      <c r="B243" s="2580"/>
      <c r="C243" s="2580"/>
      <c r="D243" s="2580"/>
      <c r="E243" s="2581"/>
      <c r="F243" s="2448"/>
      <c r="G243" s="1538"/>
    </row>
    <row r="244" spans="1:7">
      <c r="A244" s="1553" t="s">
        <v>1196</v>
      </c>
      <c r="B244" s="1553"/>
      <c r="C244" s="1553"/>
      <c r="D244" s="1553"/>
      <c r="E244" s="1553"/>
      <c r="F244" s="1553"/>
      <c r="G244" s="1553"/>
    </row>
    <row r="245" spans="1:7" ht="15.75" thickBot="1">
      <c r="A245" s="1538"/>
      <c r="B245" s="1538" t="str">
        <f>'Data Sheet'!$C$25</f>
        <v>CENTRAL HUDSON GAS &amp; ELECTRIC CORPORATION</v>
      </c>
      <c r="C245" s="1538"/>
      <c r="D245" s="1538"/>
      <c r="E245" s="1538"/>
      <c r="F245" s="1979" t="str">
        <f>'Data Sheet'!$C$40</f>
        <v>4/18/2018</v>
      </c>
      <c r="G245" s="1515" t="str">
        <f>'Data Sheet'!$C$38</f>
        <v>12/31/2017</v>
      </c>
    </row>
    <row r="246" spans="1:7">
      <c r="A246" s="1512"/>
      <c r="B246" s="1669"/>
      <c r="C246" s="1669"/>
      <c r="D246" s="1669"/>
      <c r="E246" s="1669"/>
      <c r="F246" s="1669"/>
      <c r="G246" s="1885"/>
    </row>
    <row r="247" spans="1:7" ht="15.75">
      <c r="A247" s="1980"/>
      <c r="B247" s="1553" t="s">
        <v>1181</v>
      </c>
      <c r="C247" s="1553"/>
      <c r="D247" s="1553"/>
      <c r="E247" s="1553"/>
      <c r="F247" s="1553"/>
      <c r="G247" s="1981"/>
    </row>
    <row r="248" spans="1:7">
      <c r="A248" s="1516"/>
      <c r="B248" s="1538"/>
      <c r="C248" s="1538"/>
      <c r="D248" s="1538"/>
      <c r="E248" s="1538"/>
      <c r="F248" s="1538"/>
      <c r="G248" s="1518"/>
    </row>
    <row r="249" spans="1:7">
      <c r="A249" s="1527"/>
      <c r="B249" s="1554"/>
      <c r="C249" s="1554"/>
      <c r="D249" s="1554"/>
      <c r="E249" s="1554"/>
      <c r="F249" s="1554"/>
      <c r="G249" s="1982"/>
    </row>
    <row r="250" spans="1:7">
      <c r="A250" s="1516"/>
      <c r="B250" s="1538"/>
      <c r="C250" s="1538"/>
      <c r="D250" s="1538"/>
      <c r="E250" s="1538"/>
      <c r="F250" s="1538"/>
      <c r="G250" s="1974"/>
    </row>
    <row r="251" spans="1:7">
      <c r="A251" s="1516"/>
      <c r="B251" s="1538"/>
      <c r="C251" s="1538"/>
      <c r="D251" s="1538"/>
      <c r="E251" s="1538"/>
      <c r="F251" s="1538"/>
      <c r="G251" s="1974"/>
    </row>
    <row r="252" spans="1:7">
      <c r="A252" s="1516"/>
      <c r="B252" s="1538"/>
      <c r="C252" s="1538"/>
      <c r="D252" s="1538"/>
      <c r="E252" s="1538"/>
      <c r="F252" s="1538"/>
      <c r="G252" s="1974"/>
    </row>
    <row r="253" spans="1:7">
      <c r="A253" s="1516"/>
      <c r="B253" s="1538"/>
      <c r="C253" s="1538"/>
      <c r="D253" s="1538"/>
      <c r="E253" s="1538"/>
      <c r="F253" s="1538"/>
      <c r="G253" s="1974"/>
    </row>
    <row r="254" spans="1:7">
      <c r="A254" s="1516"/>
      <c r="B254" s="1538"/>
      <c r="C254" s="1538"/>
      <c r="D254" s="1538"/>
      <c r="E254" s="1538"/>
      <c r="F254" s="1538"/>
      <c r="G254" s="1974"/>
    </row>
    <row r="255" spans="1:7">
      <c r="A255" s="1516"/>
      <c r="B255" s="1538"/>
      <c r="C255" s="1538"/>
      <c r="D255" s="1538"/>
      <c r="E255" s="1538"/>
      <c r="F255" s="1538"/>
      <c r="G255" s="1974"/>
    </row>
    <row r="256" spans="1:7">
      <c r="A256" s="1516"/>
      <c r="B256" s="1538"/>
      <c r="C256" s="1538"/>
      <c r="D256" s="1538"/>
      <c r="E256" s="1538"/>
      <c r="F256" s="1538"/>
      <c r="G256" s="1974"/>
    </row>
    <row r="257" spans="1:7">
      <c r="A257" s="1516"/>
      <c r="B257" s="1538"/>
      <c r="C257" s="1538"/>
      <c r="D257" s="1538"/>
      <c r="E257" s="1538"/>
      <c r="F257" s="1538"/>
      <c r="G257" s="1974"/>
    </row>
    <row r="258" spans="1:7">
      <c r="A258" s="1516"/>
      <c r="B258" s="1538"/>
      <c r="C258" s="1532"/>
      <c r="D258" s="1538"/>
      <c r="E258" s="1532"/>
      <c r="F258" s="1532"/>
      <c r="G258" s="1974"/>
    </row>
    <row r="259" spans="1:7">
      <c r="A259" s="1516"/>
      <c r="B259" s="1538"/>
      <c r="C259" s="1538"/>
      <c r="D259" s="1538"/>
      <c r="E259" s="1538"/>
      <c r="F259" s="1538"/>
      <c r="G259" s="1974"/>
    </row>
    <row r="260" spans="1:7">
      <c r="A260" s="1516"/>
      <c r="B260" s="1538"/>
      <c r="C260" s="1538"/>
      <c r="D260" s="1538"/>
      <c r="E260" s="1538"/>
      <c r="F260" s="1538"/>
      <c r="G260" s="1974"/>
    </row>
    <row r="261" spans="1:7">
      <c r="A261" s="1516"/>
      <c r="B261" s="1538"/>
      <c r="C261" s="1538"/>
      <c r="D261" s="1538"/>
      <c r="E261" s="1538"/>
      <c r="F261" s="1538"/>
      <c r="G261" s="1974"/>
    </row>
    <row r="262" spans="1:7">
      <c r="A262" s="1516"/>
      <c r="B262" s="1538"/>
      <c r="C262" s="1538"/>
      <c r="D262" s="1538"/>
      <c r="E262" s="1538"/>
      <c r="F262" s="1538"/>
      <c r="G262" s="1974"/>
    </row>
    <row r="263" spans="1:7">
      <c r="A263" s="1516"/>
      <c r="B263" s="1538"/>
      <c r="C263" s="1538"/>
      <c r="D263" s="1538"/>
      <c r="E263" s="1538"/>
      <c r="F263" s="1538"/>
      <c r="G263" s="1974"/>
    </row>
    <row r="264" spans="1:7">
      <c r="A264" s="1516"/>
      <c r="B264" s="1538"/>
      <c r="C264" s="1538"/>
      <c r="D264" s="1538"/>
      <c r="E264" s="1538"/>
      <c r="F264" s="1538"/>
      <c r="G264" s="1974"/>
    </row>
    <row r="265" spans="1:7">
      <c r="A265" s="1516"/>
      <c r="B265" s="1538"/>
      <c r="C265" s="1538"/>
      <c r="D265" s="1538"/>
      <c r="E265" s="1538"/>
      <c r="F265" s="1538"/>
      <c r="G265" s="1974"/>
    </row>
    <row r="266" spans="1:7">
      <c r="A266" s="1516"/>
      <c r="B266" s="1538"/>
      <c r="C266" s="1538"/>
      <c r="D266" s="1538"/>
      <c r="E266" s="1538"/>
      <c r="F266" s="1538"/>
      <c r="G266" s="1974"/>
    </row>
    <row r="267" spans="1:7">
      <c r="A267" s="1516"/>
      <c r="B267" s="1538"/>
      <c r="C267" s="1538"/>
      <c r="D267" s="1538"/>
      <c r="E267" s="1538"/>
      <c r="F267" s="1538"/>
      <c r="G267" s="1974"/>
    </row>
    <row r="268" spans="1:7">
      <c r="A268" s="1516"/>
      <c r="B268" s="1538"/>
      <c r="C268" s="1538"/>
      <c r="D268" s="1538"/>
      <c r="E268" s="1538"/>
      <c r="F268" s="1538"/>
      <c r="G268" s="1974"/>
    </row>
    <row r="269" spans="1:7">
      <c r="A269" s="1516"/>
      <c r="B269" s="1538"/>
      <c r="C269" s="1538"/>
      <c r="D269" s="1538"/>
      <c r="E269" s="1538"/>
      <c r="F269" s="1538"/>
      <c r="G269" s="1974"/>
    </row>
    <row r="270" spans="1:7">
      <c r="A270" s="1516"/>
      <c r="B270" s="1538"/>
      <c r="C270" s="1538"/>
      <c r="D270" s="1538"/>
      <c r="E270" s="1538"/>
      <c r="F270" s="1538"/>
      <c r="G270" s="1974"/>
    </row>
    <row r="271" spans="1:7">
      <c r="A271" s="1516"/>
      <c r="B271" s="1538"/>
      <c r="C271" s="1538"/>
      <c r="D271" s="1538"/>
      <c r="E271" s="1538"/>
      <c r="F271" s="1538"/>
      <c r="G271" s="1974"/>
    </row>
    <row r="272" spans="1:7">
      <c r="A272" s="1516"/>
      <c r="B272" s="1538"/>
      <c r="C272" s="1538"/>
      <c r="D272" s="1538"/>
      <c r="E272" s="1538"/>
      <c r="F272" s="1538"/>
      <c r="G272" s="1974"/>
    </row>
    <row r="273" spans="1:7">
      <c r="A273" s="1516"/>
      <c r="B273" s="1538"/>
      <c r="C273" s="1538"/>
      <c r="D273" s="1538"/>
      <c r="E273" s="1538"/>
      <c r="F273" s="1538"/>
      <c r="G273" s="1974"/>
    </row>
    <row r="274" spans="1:7">
      <c r="A274" s="1516"/>
      <c r="B274" s="1538"/>
      <c r="C274" s="1538"/>
      <c r="D274" s="1538"/>
      <c r="E274" s="1538"/>
      <c r="F274" s="1538"/>
      <c r="G274" s="1974"/>
    </row>
    <row r="275" spans="1:7">
      <c r="A275" s="1516"/>
      <c r="B275" s="1538"/>
      <c r="C275" s="1538"/>
      <c r="D275" s="1538"/>
      <c r="E275" s="1538"/>
      <c r="F275" s="1538"/>
      <c r="G275" s="1974"/>
    </row>
    <row r="276" spans="1:7">
      <c r="A276" s="1516"/>
      <c r="B276" s="1538"/>
      <c r="C276" s="1538"/>
      <c r="D276" s="1538"/>
      <c r="E276" s="1538"/>
      <c r="F276" s="1538"/>
      <c r="G276" s="1974"/>
    </row>
    <row r="277" spans="1:7">
      <c r="A277" s="1516"/>
      <c r="B277" s="1538"/>
      <c r="C277" s="1538"/>
      <c r="D277" s="1538"/>
      <c r="E277" s="1538"/>
      <c r="F277" s="1538"/>
      <c r="G277" s="1974"/>
    </row>
    <row r="278" spans="1:7">
      <c r="A278" s="1516"/>
      <c r="B278" s="1538"/>
      <c r="C278" s="1538"/>
      <c r="D278" s="1538"/>
      <c r="E278" s="1538"/>
      <c r="F278" s="1538"/>
      <c r="G278" s="1974"/>
    </row>
    <row r="279" spans="1:7">
      <c r="A279" s="1516"/>
      <c r="B279" s="1538"/>
      <c r="C279" s="1538"/>
      <c r="D279" s="1538"/>
      <c r="E279" s="1538"/>
      <c r="F279" s="1538"/>
      <c r="G279" s="1974"/>
    </row>
    <row r="280" spans="1:7">
      <c r="A280" s="1516"/>
      <c r="B280" s="1538"/>
      <c r="C280" s="1538"/>
      <c r="D280" s="1538"/>
      <c r="E280" s="1538"/>
      <c r="F280" s="1538"/>
      <c r="G280" s="1974"/>
    </row>
    <row r="281" spans="1:7">
      <c r="A281" s="1516"/>
      <c r="B281" s="1538"/>
      <c r="C281" s="1538"/>
      <c r="D281" s="1538"/>
      <c r="E281" s="1538"/>
      <c r="F281" s="1538"/>
      <c r="G281" s="1974"/>
    </row>
    <row r="282" spans="1:7">
      <c r="A282" s="1516"/>
      <c r="B282" s="1538"/>
      <c r="C282" s="1538"/>
      <c r="D282" s="1538"/>
      <c r="E282" s="1538"/>
      <c r="F282" s="1538"/>
      <c r="G282" s="1974"/>
    </row>
    <row r="283" spans="1:7">
      <c r="A283" s="1516"/>
      <c r="B283" s="1538"/>
      <c r="C283" s="1538"/>
      <c r="D283" s="1538"/>
      <c r="E283" s="1538"/>
      <c r="F283" s="1538"/>
      <c r="G283" s="1974"/>
    </row>
    <row r="284" spans="1:7">
      <c r="A284" s="1516"/>
      <c r="B284" s="1538"/>
      <c r="C284" s="1538"/>
      <c r="D284" s="1538"/>
      <c r="E284" s="1538"/>
      <c r="F284" s="1538"/>
      <c r="G284" s="1974"/>
    </row>
    <row r="285" spans="1:7">
      <c r="A285" s="1516"/>
      <c r="B285" s="1538"/>
      <c r="C285" s="1538"/>
      <c r="D285" s="1538"/>
      <c r="E285" s="1538"/>
      <c r="F285" s="1538"/>
      <c r="G285" s="1974"/>
    </row>
    <row r="286" spans="1:7">
      <c r="A286" s="1516"/>
      <c r="B286" s="1538"/>
      <c r="C286" s="1538"/>
      <c r="D286" s="1538"/>
      <c r="E286" s="1538"/>
      <c r="F286" s="1538"/>
      <c r="G286" s="1974"/>
    </row>
    <row r="287" spans="1:7">
      <c r="A287" s="1516"/>
      <c r="B287" s="1538"/>
      <c r="C287" s="1538"/>
      <c r="D287" s="1538"/>
      <c r="E287" s="1538"/>
      <c r="F287" s="1538"/>
      <c r="G287" s="1974"/>
    </row>
    <row r="288" spans="1:7">
      <c r="A288" s="1516"/>
      <c r="B288" s="1538"/>
      <c r="C288" s="1538"/>
      <c r="D288" s="1538"/>
      <c r="E288" s="1538"/>
      <c r="F288" s="1538"/>
      <c r="G288" s="1974"/>
    </row>
    <row r="289" spans="1:7">
      <c r="A289" s="1516"/>
      <c r="B289" s="1538"/>
      <c r="C289" s="1538"/>
      <c r="D289" s="1538"/>
      <c r="E289" s="1538"/>
      <c r="F289" s="1538"/>
      <c r="G289" s="1974"/>
    </row>
    <row r="290" spans="1:7">
      <c r="A290" s="1516"/>
      <c r="B290" s="1538"/>
      <c r="C290" s="1538"/>
      <c r="D290" s="1538"/>
      <c r="E290" s="1538"/>
      <c r="F290" s="1538"/>
      <c r="G290" s="1974"/>
    </row>
    <row r="291" spans="1:7">
      <c r="A291" s="1516"/>
      <c r="B291" s="1538"/>
      <c r="C291" s="1538"/>
      <c r="D291" s="1538"/>
      <c r="E291" s="1538"/>
      <c r="F291" s="1538"/>
      <c r="G291" s="1974"/>
    </row>
    <row r="292" spans="1:7">
      <c r="A292" s="1516"/>
      <c r="B292" s="1538"/>
      <c r="C292" s="1538"/>
      <c r="D292" s="1538"/>
      <c r="E292" s="1538"/>
      <c r="F292" s="1538"/>
      <c r="G292" s="1974"/>
    </row>
    <row r="293" spans="1:7">
      <c r="A293" s="1516"/>
      <c r="B293" s="1538"/>
      <c r="C293" s="1538"/>
      <c r="D293" s="1538"/>
      <c r="E293" s="1538"/>
      <c r="F293" s="1538"/>
      <c r="G293" s="1974"/>
    </row>
    <row r="294" spans="1:7">
      <c r="A294" s="1516"/>
      <c r="B294" s="1538"/>
      <c r="C294" s="1538"/>
      <c r="D294" s="1538"/>
      <c r="E294" s="1538"/>
      <c r="F294" s="1538"/>
      <c r="G294" s="1974"/>
    </row>
    <row r="295" spans="1:7">
      <c r="A295" s="1516"/>
      <c r="B295" s="1538"/>
      <c r="C295" s="1538"/>
      <c r="D295" s="1538"/>
      <c r="E295" s="1538"/>
      <c r="F295" s="1538"/>
      <c r="G295" s="1974"/>
    </row>
    <row r="296" spans="1:7">
      <c r="A296" s="1516"/>
      <c r="B296" s="1538"/>
      <c r="C296" s="1538"/>
      <c r="D296" s="1538"/>
      <c r="E296" s="1538"/>
      <c r="F296" s="1538"/>
      <c r="G296" s="1974"/>
    </row>
    <row r="297" spans="1:7">
      <c r="A297" s="1516"/>
      <c r="B297" s="1538"/>
      <c r="C297" s="1538"/>
      <c r="D297" s="1538"/>
      <c r="E297" s="1538"/>
      <c r="F297" s="1538"/>
      <c r="G297" s="1974"/>
    </row>
    <row r="298" spans="1:7">
      <c r="A298" s="1516"/>
      <c r="B298" s="1538"/>
      <c r="C298" s="1538"/>
      <c r="D298" s="1538"/>
      <c r="E298" s="1538"/>
      <c r="F298" s="1538"/>
      <c r="G298" s="1974"/>
    </row>
    <row r="299" spans="1:7">
      <c r="A299" s="1516"/>
      <c r="B299" s="1538"/>
      <c r="C299" s="1538"/>
      <c r="D299" s="1538"/>
      <c r="E299" s="1538"/>
      <c r="F299" s="1538"/>
      <c r="G299" s="1974"/>
    </row>
    <row r="300" spans="1:7">
      <c r="A300" s="1516"/>
      <c r="B300" s="1538"/>
      <c r="C300" s="1538"/>
      <c r="D300" s="1538"/>
      <c r="E300" s="1538"/>
      <c r="F300" s="1538"/>
      <c r="G300" s="1974"/>
    </row>
    <row r="301" spans="1:7">
      <c r="A301" s="1516"/>
      <c r="B301" s="1538"/>
      <c r="C301" s="1538"/>
      <c r="D301" s="1538"/>
      <c r="E301" s="1538"/>
      <c r="F301" s="1538"/>
      <c r="G301" s="1974"/>
    </row>
    <row r="302" spans="1:7" ht="15.75" thickBot="1">
      <c r="A302" s="1753"/>
      <c r="B302" s="1549"/>
      <c r="C302" s="1976"/>
      <c r="D302" s="1976"/>
      <c r="E302" s="1976"/>
      <c r="F302" s="1549"/>
      <c r="G302" s="1983"/>
    </row>
    <row r="304" spans="1:7" ht="15.75">
      <c r="A304" s="2448" t="s">
        <v>4667</v>
      </c>
      <c r="B304" s="2580"/>
      <c r="C304" s="2580"/>
      <c r="D304" s="2580"/>
      <c r="E304" s="2581"/>
      <c r="F304" s="2448"/>
      <c r="G304" s="1538"/>
    </row>
    <row r="305" spans="1:7">
      <c r="A305" s="1553" t="s">
        <v>1197</v>
      </c>
      <c r="B305" s="1553"/>
      <c r="C305" s="1553"/>
      <c r="D305" s="1553"/>
      <c r="E305" s="1553"/>
      <c r="F305" s="1553"/>
      <c r="G305" s="1553"/>
    </row>
  </sheetData>
  <customSheetViews>
    <customSheetView guid="{8BA73436-2F9B-4210-BD10-5C9B0EE18A6F}" colorId="22" showPageBreaks="1" printArea="1">
      <selection activeCell="A59" sqref="A59:XFD59"/>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
      <headerFooter alignWithMargins="0"/>
    </customSheetView>
    <customSheetView guid="{7923C648-7509-4E75-B568-BE9D1A032E56}" colorId="22" showPageBreaks="1" printArea="1" topLeftCell="A7">
      <selection activeCell="G28" sqref="G28"/>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2"/>
      <headerFooter alignWithMargins="0"/>
    </customSheetView>
    <customSheetView guid="{393B765C-BB60-4CEF-9B1B-1517D80E77BC}" colorId="22" showPageBreaks="1" printArea="1" topLeftCell="A7">
      <selection activeCell="G28" sqref="G28"/>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3"/>
      <headerFooter alignWithMargins="0"/>
    </customSheetView>
    <customSheetView guid="{63051384-6030-4837-BDE8-8D47319E9310}" colorId="22" showPageBreaks="1" printArea="1">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4"/>
      <headerFooter alignWithMargins="0"/>
    </customSheetView>
    <customSheetView guid="{4E7170B9-0E13-4551-BA0F-F43020F5D14F}" colorId="22" showPageBreaks="1" printArea="1">
      <selection activeCell="F28" sqref="F28"/>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5"/>
      <headerFooter alignWithMargins="0"/>
    </customSheetView>
    <customSheetView guid="{438078D9-73AC-4065-AD12-33C545097290}" colorId="22">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6"/>
      <headerFooter alignWithMargins="0"/>
    </customSheetView>
    <customSheetView guid="{5CF51FF9-A1DC-465C-8702-577480B671DB}" colorId="22">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7"/>
      <headerFooter alignWithMargins="0"/>
    </customSheetView>
    <customSheetView guid="{B94A4E40-0E04-4C7F-92F0-F173BDD19C5E}" colorId="22">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8"/>
      <headerFooter alignWithMargins="0"/>
    </customSheetView>
    <customSheetView guid="{8C259C24-A4E4-4974-8C90-A0F5B4CE3394}" colorId="22" showPageBreaks="1" printArea="1">
      <selection activeCell="A59" sqref="A59:XFD59"/>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9"/>
      <headerFooter alignWithMargins="0"/>
    </customSheetView>
    <customSheetView guid="{FA103E5D-8B2E-472D-A37D-606A91A24206}" colorId="22">
      <selection activeCell="A59" sqref="A59:XFD59"/>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0"/>
      <headerFooter alignWithMargins="0"/>
    </customSheetView>
    <customSheetView guid="{FD677025-12D2-4A8C-898E-C8C7B61A1761}" colorId="22" showPageBreaks="1" printArea="1">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1"/>
      <headerFooter alignWithMargins="0"/>
    </customSheetView>
    <customSheetView guid="{8A94D2EC-B2C5-4234-9443-0DC03802E12D}" colorId="22" showPageBreaks="1" printArea="1">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2"/>
      <headerFooter alignWithMargins="0"/>
    </customSheetView>
    <customSheetView guid="{C7AF6775-1D27-4B5E-A593-2A35D0B4D89B}" colorId="22">
      <selection activeCell="A59" sqref="A59:XFD59"/>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3"/>
      <headerFooter alignWithMargins="0"/>
    </customSheetView>
    <customSheetView guid="{96E61F17-B7D0-43DF-A042-AB82DEADF71D}" colorId="22" showPageBreaks="1" printArea="1">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4"/>
      <headerFooter alignWithMargins="0"/>
    </customSheetView>
    <customSheetView guid="{0F6F7749-E5E2-402C-A332-F358E9F52431}" colorId="22" showPageBreaks="1" printArea="1">
      <selection activeCell="A59" sqref="A59:XFD59"/>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5"/>
      <headerFooter alignWithMargins="0"/>
    </customSheetView>
    <customSheetView guid="{665C0630-746D-4A38-99D5-558A3A80C435}" colorId="22" showPageBreaks="1" printArea="1">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6"/>
      <headerFooter alignWithMargins="0"/>
    </customSheetView>
    <customSheetView guid="{7BB49942-3332-4916-8C9A-7E0718D9BD15}" colorId="22" showPageBreaks="1" printArea="1">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7"/>
      <headerFooter alignWithMargins="0"/>
    </customSheetView>
    <customSheetView guid="{84131046-9492-4BD4-95BF-1101D54B6750}" colorId="22" showPageBreaks="1" printArea="1">
      <selection activeCell="A59" sqref="A59:XFD59"/>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8"/>
      <headerFooter alignWithMargins="0"/>
    </customSheetView>
    <customSheetView guid="{CDDD69AD-D96A-45A7-95A3-6DE883419332}" colorId="22" showPageBreaks="1" printArea="1">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19"/>
      <headerFooter alignWithMargins="0"/>
    </customSheetView>
    <customSheetView guid="{4AA2BC72-2A29-463C-9964-91A7BC9A705D}" colorId="22" showPageBreaks="1" printArea="1">
      <selection activeCell="I52" sqref="I52"/>
      <rowBreaks count="4" manualBreakCount="4">
        <brk id="61" max="16383" man="1"/>
        <brk id="123" max="16383" man="1"/>
        <brk id="184" max="16383" man="1"/>
        <brk id="245" max="16383" man="1"/>
      </rowBreaks>
      <pageMargins left="0.5" right="0.5" top="0.5" bottom="0.5" header="0.5" footer="0.5"/>
      <printOptions horizontalCentered="1" verticalCentered="1"/>
      <pageSetup scale="70" fitToHeight="5" orientation="portrait" horizontalDpi="300" verticalDpi="300" r:id="rId20"/>
      <headerFooter alignWithMargins="0"/>
    </customSheetView>
  </customSheetViews>
  <printOptions horizontalCentered="1" verticalCentered="1"/>
  <pageMargins left="0.5" right="0.5" top="0.5" bottom="0.5" header="0.5" footer="0.5"/>
  <pageSetup scale="70" fitToHeight="5" orientation="portrait" horizontalDpi="300" verticalDpi="300" r:id="rId21"/>
  <headerFooter alignWithMargins="0"/>
  <rowBreaks count="4" manualBreakCount="4">
    <brk id="61" max="16383" man="1"/>
    <brk id="123" max="16383" man="1"/>
    <brk id="184" max="16383" man="1"/>
    <brk id="24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86"/>
  <sheetViews>
    <sheetView defaultGridColor="0" colorId="22" zoomScaleNormal="100" zoomScaleSheetLayoutView="80" workbookViewId="0">
      <selection activeCell="D24" sqref="D24"/>
    </sheetView>
  </sheetViews>
  <sheetFormatPr defaultColWidth="9.6640625" defaultRowHeight="15"/>
  <cols>
    <col min="1" max="1" width="4.6640625" style="9" customWidth="1"/>
    <col min="2" max="2" width="1.6640625" style="9" customWidth="1"/>
    <col min="3" max="3" width="30.6640625" style="9" customWidth="1"/>
    <col min="4" max="4" width="28.6640625" style="9" customWidth="1"/>
    <col min="5" max="5" width="14.5546875" style="9" customWidth="1"/>
    <col min="6" max="6" width="27.88671875" style="9" customWidth="1"/>
    <col min="7" max="7" width="9.88671875" style="9" customWidth="1"/>
    <col min="8" max="16384" width="9.6640625" style="9"/>
  </cols>
  <sheetData>
    <row r="1" spans="1:56" ht="15" customHeight="1">
      <c r="A1" s="29" t="s">
        <v>405</v>
      </c>
      <c r="B1" s="66"/>
      <c r="C1" s="66"/>
      <c r="D1" s="204" t="s">
        <v>3290</v>
      </c>
      <c r="E1" s="205" t="s">
        <v>1802</v>
      </c>
      <c r="F1" s="235" t="s">
        <v>1803</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CENTRAL HUDSON GAS &amp; ELECTRIC CORPORATION</v>
      </c>
      <c r="B2" s="17"/>
      <c r="C2" s="17"/>
      <c r="D2" s="78" t="s">
        <v>5503</v>
      </c>
      <c r="E2" s="93" t="s">
        <v>3308</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406</v>
      </c>
      <c r="E3" s="674" t="str">
        <f>'Data Sheet'!$C$40</f>
        <v>4/18/2018</v>
      </c>
      <c r="F3" s="106" t="str">
        <f>'Data Sheet'!$C$38</f>
        <v>12/31/2017</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06" t="s">
        <v>1806</v>
      </c>
      <c r="B4" s="207"/>
      <c r="C4" s="207"/>
      <c r="D4" s="207"/>
      <c r="E4" s="207"/>
      <c r="F4" s="208"/>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09" t="s">
        <v>1807</v>
      </c>
      <c r="B6" s="210"/>
      <c r="C6" s="210"/>
      <c r="D6" s="210"/>
      <c r="E6" s="210"/>
      <c r="F6" s="211"/>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09" t="s">
        <v>1808</v>
      </c>
      <c r="B7" s="210"/>
      <c r="C7" s="210"/>
      <c r="D7" s="210"/>
      <c r="E7" s="210"/>
      <c r="F7" s="211"/>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09"/>
      <c r="B8" s="210"/>
      <c r="C8" s="210"/>
      <c r="D8" s="210"/>
      <c r="E8" s="210"/>
      <c r="F8" s="211"/>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09" t="s">
        <v>99</v>
      </c>
      <c r="B9" s="210"/>
      <c r="C9" s="210"/>
      <c r="D9" s="210"/>
      <c r="E9" s="210"/>
      <c r="F9" s="211"/>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09"/>
      <c r="B10" s="210"/>
      <c r="C10" s="210"/>
      <c r="D10" s="210"/>
      <c r="E10" s="210"/>
      <c r="F10" s="211"/>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09" t="s">
        <v>100</v>
      </c>
      <c r="B11" s="210"/>
      <c r="C11" s="210"/>
      <c r="D11" s="210"/>
      <c r="E11" s="210"/>
      <c r="F11" s="211"/>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09" t="s">
        <v>101</v>
      </c>
      <c r="B12" s="210"/>
      <c r="C12" s="210"/>
      <c r="D12" s="210"/>
      <c r="E12" s="210"/>
      <c r="F12" s="211"/>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09" t="s">
        <v>102</v>
      </c>
      <c r="B13" s="210"/>
      <c r="C13" s="210"/>
      <c r="D13" s="210"/>
      <c r="E13" s="210"/>
      <c r="F13" s="211"/>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09"/>
      <c r="B14" s="210"/>
      <c r="C14" s="210"/>
      <c r="D14" s="210"/>
      <c r="E14" s="210"/>
      <c r="F14" s="211"/>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09" t="s">
        <v>103</v>
      </c>
      <c r="B15" s="210"/>
      <c r="C15" s="210"/>
      <c r="D15" s="210"/>
      <c r="E15" s="210"/>
      <c r="F15" s="211"/>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09" t="s">
        <v>104</v>
      </c>
      <c r="B16" s="210"/>
      <c r="C16" s="210"/>
      <c r="D16" s="210"/>
      <c r="E16" s="210"/>
      <c r="F16" s="211"/>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3"/>
      <c r="C18" s="17"/>
      <c r="D18" s="17"/>
      <c r="E18" s="17"/>
      <c r="F18" s="213" t="s">
        <v>105</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14" t="s">
        <v>1729</v>
      </c>
      <c r="B19" s="93"/>
      <c r="C19" s="17" t="s">
        <v>106</v>
      </c>
      <c r="D19" s="17"/>
      <c r="E19" s="17"/>
      <c r="F19" s="531" t="s">
        <v>107</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15" t="s">
        <v>1732</v>
      </c>
      <c r="B20" s="100"/>
      <c r="C20" s="77" t="s">
        <v>108</v>
      </c>
      <c r="D20" s="77"/>
      <c r="E20" s="77"/>
      <c r="F20" s="636" t="s">
        <v>3021</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3"/>
      <c r="C21" s="17"/>
      <c r="D21" s="17"/>
      <c r="E21" s="17"/>
      <c r="F21" s="258"/>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273" t="s">
        <v>2997</v>
      </c>
      <c r="C22" s="17"/>
      <c r="D22" s="17"/>
      <c r="E22" s="17"/>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3"/>
      <c r="C23" s="3093" t="s">
        <v>4967</v>
      </c>
      <c r="D23" s="17"/>
      <c r="E23" s="17"/>
      <c r="F23" s="258">
        <v>4487436</v>
      </c>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3"/>
      <c r="C24" s="3093" t="s">
        <v>4980</v>
      </c>
      <c r="D24" s="17"/>
      <c r="E24" s="17"/>
      <c r="F24" s="259">
        <v>2529629</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3"/>
      <c r="C25" s="3093" t="s">
        <v>4986</v>
      </c>
      <c r="D25" s="17"/>
      <c r="E25" s="17"/>
      <c r="F25" s="259">
        <v>905430</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3"/>
      <c r="C26" s="3093" t="s">
        <v>4994</v>
      </c>
      <c r="D26" s="17"/>
      <c r="E26" s="17"/>
      <c r="F26" s="259">
        <v>1936273</v>
      </c>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3"/>
      <c r="C27" s="3093" t="s">
        <v>5413</v>
      </c>
      <c r="D27" s="17"/>
      <c r="E27" s="17"/>
      <c r="F27" s="259">
        <v>8741877</v>
      </c>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3"/>
      <c r="C28" s="3093" t="s">
        <v>5414</v>
      </c>
      <c r="D28" s="17"/>
      <c r="E28" s="17"/>
      <c r="F28" s="259">
        <v>5808206</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3"/>
      <c r="C29" s="3093" t="s">
        <v>3239</v>
      </c>
      <c r="D29" s="17"/>
      <c r="E29" s="17"/>
      <c r="F29" s="259">
        <v>1729471</v>
      </c>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3"/>
      <c r="C30" s="17"/>
      <c r="D30" s="17"/>
      <c r="E30" s="17"/>
      <c r="F30" s="259"/>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3"/>
      <c r="C31" s="17"/>
      <c r="D31" s="17"/>
      <c r="E31" s="17"/>
      <c r="F31" s="259"/>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3"/>
      <c r="C32" s="17"/>
      <c r="D32" s="17"/>
      <c r="E32" s="17"/>
      <c r="F32" s="259"/>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3"/>
      <c r="C33" s="17"/>
      <c r="D33" s="17"/>
      <c r="E33" s="17"/>
      <c r="F33" s="259"/>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3"/>
      <c r="C34" s="17"/>
      <c r="D34" s="17"/>
      <c r="E34" s="17"/>
      <c r="F34" s="259"/>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3"/>
      <c r="C35" s="17"/>
      <c r="D35" s="17"/>
      <c r="E35" s="17"/>
      <c r="F35" s="259"/>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3"/>
      <c r="C36" s="17"/>
      <c r="D36" s="17"/>
      <c r="E36" s="17"/>
      <c r="F36" s="259"/>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3"/>
      <c r="C37" s="17"/>
      <c r="D37" s="17"/>
      <c r="E37" s="17"/>
      <c r="F37" s="259"/>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3"/>
      <c r="C38" s="17"/>
      <c r="D38" s="17"/>
      <c r="E38" s="17"/>
      <c r="F38" s="259"/>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3"/>
      <c r="C39" s="17" t="s">
        <v>109</v>
      </c>
      <c r="D39" s="17"/>
      <c r="E39" s="17"/>
      <c r="F39" s="259"/>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3"/>
      <c r="C40" s="17"/>
      <c r="D40" s="17" t="s">
        <v>1191</v>
      </c>
      <c r="E40" s="17"/>
      <c r="F40" s="239">
        <f>SUM(F21:F39)</f>
        <v>26138322</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273" t="s">
        <v>2998</v>
      </c>
      <c r="C41" s="17"/>
      <c r="D41" s="17"/>
      <c r="E41" s="17"/>
      <c r="F41" s="258"/>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3"/>
      <c r="C42" s="3093" t="s">
        <v>4967</v>
      </c>
      <c r="D42" s="17"/>
      <c r="E42" s="17"/>
      <c r="F42" s="258">
        <v>1185661</v>
      </c>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3"/>
      <c r="C43" s="3093" t="s">
        <v>4980</v>
      </c>
      <c r="D43" s="17"/>
      <c r="E43" s="17"/>
      <c r="F43" s="259">
        <v>691183</v>
      </c>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3"/>
      <c r="C44" s="3093" t="s">
        <v>4986</v>
      </c>
      <c r="D44" s="17"/>
      <c r="E44" s="17"/>
      <c r="F44" s="259">
        <v>255317</v>
      </c>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3"/>
      <c r="C45" s="3093" t="s">
        <v>4994</v>
      </c>
      <c r="D45" s="17"/>
      <c r="E45" s="17"/>
      <c r="F45" s="259">
        <v>542070</v>
      </c>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3"/>
      <c r="C46" s="3093" t="s">
        <v>5413</v>
      </c>
      <c r="D46" s="17"/>
      <c r="E46" s="17"/>
      <c r="F46" s="259">
        <v>6948254</v>
      </c>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3"/>
      <c r="C47" s="3093" t="s">
        <v>5414</v>
      </c>
      <c r="D47" s="17"/>
      <c r="E47" s="17"/>
      <c r="F47" s="259">
        <v>1685211</v>
      </c>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3"/>
      <c r="C48" s="3093" t="s">
        <v>3239</v>
      </c>
      <c r="D48" s="17"/>
      <c r="E48" s="17"/>
      <c r="F48" s="259">
        <v>218511</v>
      </c>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3"/>
      <c r="C49" s="17"/>
      <c r="D49" s="17"/>
      <c r="E49" s="17"/>
      <c r="F49" s="259"/>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3"/>
      <c r="C50" s="17"/>
      <c r="D50" s="17"/>
      <c r="E50" s="17"/>
      <c r="F50" s="259"/>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3"/>
      <c r="C51" s="17"/>
      <c r="D51" s="17"/>
      <c r="E51" s="17"/>
      <c r="F51" s="259"/>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3"/>
      <c r="C52" s="17" t="s">
        <v>109</v>
      </c>
      <c r="D52" s="17"/>
      <c r="E52" s="17"/>
      <c r="F52" s="258"/>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3"/>
      <c r="C53" s="17"/>
      <c r="D53" s="17" t="s">
        <v>1191</v>
      </c>
      <c r="E53" s="17"/>
      <c r="F53" s="239">
        <f>SUM(F41:F52)</f>
        <v>11526207</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72">
        <v>33</v>
      </c>
      <c r="B54" s="273" t="s">
        <v>3548</v>
      </c>
      <c r="C54" s="17"/>
      <c r="D54" s="17"/>
      <c r="E54" s="17"/>
      <c r="F54" s="258"/>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3"/>
      <c r="C55" s="3093" t="s">
        <v>4967</v>
      </c>
      <c r="D55" s="17"/>
      <c r="E55" s="17"/>
      <c r="F55" s="258">
        <v>128464</v>
      </c>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3"/>
      <c r="C56" s="3093" t="s">
        <v>4980</v>
      </c>
      <c r="D56" s="17"/>
      <c r="E56" s="17"/>
      <c r="F56" s="259">
        <v>157459</v>
      </c>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3"/>
      <c r="C57" s="3093" t="s">
        <v>4986</v>
      </c>
      <c r="D57" s="17"/>
      <c r="E57" s="17"/>
      <c r="F57" s="259">
        <v>56952</v>
      </c>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3"/>
      <c r="C58" s="3093" t="s">
        <v>4994</v>
      </c>
      <c r="D58" s="17"/>
      <c r="E58" s="17"/>
      <c r="F58" s="259">
        <v>229649</v>
      </c>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3"/>
      <c r="C59" s="3093" t="s">
        <v>5413</v>
      </c>
      <c r="D59" s="17"/>
      <c r="E59" s="17"/>
      <c r="F59" s="259">
        <v>151000</v>
      </c>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3"/>
      <c r="C60" s="3093" t="s">
        <v>5414</v>
      </c>
      <c r="D60" s="17"/>
      <c r="E60" s="17"/>
      <c r="F60" s="259">
        <v>624037</v>
      </c>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3"/>
      <c r="C61" s="3093" t="s">
        <v>3239</v>
      </c>
      <c r="D61" s="17"/>
      <c r="E61" s="17"/>
      <c r="F61" s="259">
        <v>508156</v>
      </c>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3"/>
      <c r="C62" s="17"/>
      <c r="D62" s="17"/>
      <c r="E62" s="17"/>
      <c r="F62" s="259"/>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3"/>
      <c r="C63" s="17"/>
      <c r="D63" s="17"/>
      <c r="E63" s="17"/>
      <c r="F63" s="259"/>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3"/>
      <c r="C64" s="17"/>
      <c r="D64" s="17"/>
      <c r="E64" s="17"/>
      <c r="F64" s="259"/>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3"/>
      <c r="C65" s="17" t="s">
        <v>109</v>
      </c>
      <c r="D65" s="17"/>
      <c r="E65" s="17"/>
      <c r="F65" s="259"/>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3"/>
      <c r="C66" s="17"/>
      <c r="D66" s="17" t="s">
        <v>1191</v>
      </c>
      <c r="E66" s="17"/>
      <c r="F66" s="239">
        <f>SUM(F54:F65)</f>
        <v>1855717</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75" thickBot="1">
      <c r="A67" s="274">
        <v>46</v>
      </c>
      <c r="B67" s="230"/>
      <c r="C67" s="250" t="s">
        <v>171</v>
      </c>
      <c r="D67" s="250" t="s">
        <v>2919</v>
      </c>
      <c r="E67" s="250"/>
      <c r="F67" s="247">
        <f>SUM(F40+F53+F66)</f>
        <v>39520246</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75">
      <c r="A68" s="110" t="s">
        <v>110</v>
      </c>
      <c r="B68" s="17"/>
      <c r="C68" s="17"/>
      <c r="D68" s="110"/>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111</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17"/>
      <c r="B71"/>
      <c r="C71"/>
      <c r="D71"/>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17"/>
      <c r="B72"/>
      <c r="C72"/>
      <c r="D72"/>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17"/>
      <c r="B73"/>
      <c r="C73"/>
      <c r="D73"/>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17"/>
      <c r="B74"/>
      <c r="C74"/>
      <c r="D74"/>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17"/>
      <c r="B75"/>
      <c r="C75"/>
      <c r="D75"/>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c r="C76"/>
      <c r="D76"/>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sheetData>
  <customSheetViews>
    <customSheetView guid="{8BA73436-2F9B-4210-BD10-5C9B0EE18A6F}" colorId="22" showPageBreaks="1" printArea="1" topLeftCell="A11">
      <selection activeCell="E43" sqref="E43"/>
      <pageMargins left="0.5" right="0.5" top="0.5" bottom="0.5" header="0.5" footer="0.5"/>
      <printOptions horizontalCentered="1" verticalCentered="1"/>
      <pageSetup scale="67" orientation="portrait" horizontalDpi="300" verticalDpi="300" r:id="rId1"/>
      <headerFooter alignWithMargins="0"/>
    </customSheetView>
    <customSheetView guid="{7923C648-7509-4E75-B568-BE9D1A032E56}" colorId="22" showPageBreaks="1" printArea="1">
      <selection activeCell="D24" sqref="D24"/>
      <pageMargins left="0.5" right="0.5" top="0.5" bottom="0.5" header="0.5" footer="0.5"/>
      <printOptions horizontalCentered="1" verticalCentered="1"/>
      <pageSetup scale="67" orientation="portrait" horizontalDpi="300" verticalDpi="300" r:id="rId2"/>
      <headerFooter alignWithMargins="0"/>
    </customSheetView>
    <customSheetView guid="{393B765C-BB60-4CEF-9B1B-1517D80E77BC}" colorId="22" showPageBreaks="1" printArea="1">
      <selection activeCell="D24" sqref="D24"/>
      <pageMargins left="0.5" right="0.5" top="0.5" bottom="0.5" header="0.5" footer="0.5"/>
      <printOptions horizontalCentered="1" verticalCentered="1"/>
      <pageSetup scale="67" orientation="portrait" horizontalDpi="300" verticalDpi="300" r:id="rId3"/>
      <headerFooter alignWithMargins="0"/>
    </customSheetView>
    <customSheetView guid="{63051384-6030-4837-BDE8-8D47319E9310}" colorId="22" showPageBreaks="1" printArea="1" topLeftCell="A11">
      <selection activeCell="E43" sqref="E43"/>
      <pageMargins left="0.5" right="0.5" top="0.5" bottom="0.5" header="0.5" footer="0.5"/>
      <printOptions horizontalCentered="1" verticalCentered="1"/>
      <pageSetup scale="67" orientation="portrait" horizontalDpi="300" verticalDpi="300" r:id="rId4"/>
      <headerFooter alignWithMargins="0"/>
    </customSheetView>
    <customSheetView guid="{4E7170B9-0E13-4551-BA0F-F43020F5D14F}" colorId="22" showPageBreaks="1" printArea="1" topLeftCell="A11">
      <selection activeCell="D3" sqref="D3"/>
      <pageMargins left="0.5" right="0.5" top="0.5" bottom="0.5" header="0.5" footer="0.5"/>
      <printOptions horizontalCentered="1" verticalCentered="1"/>
      <pageSetup scale="67" orientation="portrait" horizontalDpi="300" verticalDpi="300" r:id="rId5"/>
      <headerFooter alignWithMargins="0"/>
    </customSheetView>
    <customSheetView guid="{438078D9-73AC-4065-AD12-33C545097290}" colorId="22" topLeftCell="A11">
      <pageMargins left="0.5" right="0.5" top="0.5" bottom="0.5" header="0.5" footer="0.5"/>
      <printOptions horizontalCentered="1" verticalCentered="1"/>
      <pageSetup scale="67" orientation="portrait" horizontalDpi="300" verticalDpi="300" r:id="rId6"/>
      <headerFooter alignWithMargins="0"/>
    </customSheetView>
    <customSheetView guid="{5CF51FF9-A1DC-465C-8702-577480B671DB}" colorId="22" topLeftCell="A11">
      <pageMargins left="0.5" right="0.5" top="0.5" bottom="0.5" header="0.5" footer="0.5"/>
      <printOptions horizontalCentered="1" verticalCentered="1"/>
      <pageSetup scale="67" orientation="portrait" horizontalDpi="300" verticalDpi="300" r:id="rId7"/>
      <headerFooter alignWithMargins="0"/>
    </customSheetView>
    <customSheetView guid="{B94A4E40-0E04-4C7F-92F0-F173BDD19C5E}" colorId="22" topLeftCell="A11">
      <pageMargins left="0.5" right="0.5" top="0.5" bottom="0.5" header="0.5" footer="0.5"/>
      <printOptions horizontalCentered="1" verticalCentered="1"/>
      <pageSetup scale="67" orientation="portrait" horizontalDpi="300" verticalDpi="300" r:id="rId8"/>
      <headerFooter alignWithMargins="0"/>
    </customSheetView>
    <customSheetView guid="{8C259C24-A4E4-4974-8C90-A0F5B4CE3394}" colorId="22" showPageBreaks="1" printArea="1" topLeftCell="A11">
      <pageMargins left="0.5" right="0.5" top="0.5" bottom="0.5" header="0.5" footer="0.5"/>
      <printOptions horizontalCentered="1" verticalCentered="1"/>
      <pageSetup scale="67" orientation="portrait" horizontalDpi="300" verticalDpi="300" r:id="rId9"/>
      <headerFooter alignWithMargins="0"/>
    </customSheetView>
    <customSheetView guid="{FA103E5D-8B2E-472D-A37D-606A91A24206}" colorId="22" topLeftCell="A11">
      <pageMargins left="0.5" right="0.5" top="0.5" bottom="0.5" header="0.5" footer="0.5"/>
      <printOptions horizontalCentered="1" verticalCentered="1"/>
      <pageSetup scale="67" orientation="portrait" horizontalDpi="300" verticalDpi="300" r:id="rId10"/>
      <headerFooter alignWithMargins="0"/>
    </customSheetView>
    <customSheetView guid="{FD677025-12D2-4A8C-898E-C8C7B61A1761}" colorId="22" showPageBreaks="1" printArea="1" topLeftCell="A11">
      <pageMargins left="0.5" right="0.5" top="0.5" bottom="0.5" header="0.5" footer="0.5"/>
      <printOptions horizontalCentered="1" verticalCentered="1"/>
      <pageSetup scale="67" orientation="portrait" horizontalDpi="300" verticalDpi="300" r:id="rId11"/>
      <headerFooter alignWithMargins="0"/>
    </customSheetView>
    <customSheetView guid="{8A94D2EC-B2C5-4234-9443-0DC03802E12D}" colorId="22" showPageBreaks="1" printArea="1" topLeftCell="A11">
      <pageMargins left="0.5" right="0.5" top="0.5" bottom="0.5" header="0.5" footer="0.5"/>
      <printOptions horizontalCentered="1" verticalCentered="1"/>
      <pageSetup scale="67" orientation="portrait" horizontalDpi="300" verticalDpi="300" r:id="rId12"/>
      <headerFooter alignWithMargins="0"/>
    </customSheetView>
    <customSheetView guid="{C7AF6775-1D27-4B5E-A593-2A35D0B4D89B}" colorId="22" topLeftCell="A11">
      <pageMargins left="0.5" right="0.5" top="0.5" bottom="0.5" header="0.5" footer="0.5"/>
      <printOptions horizontalCentered="1" verticalCentered="1"/>
      <pageSetup scale="67" orientation="portrait" horizontalDpi="300" verticalDpi="300" r:id="rId13"/>
      <headerFooter alignWithMargins="0"/>
    </customSheetView>
    <customSheetView guid="{96E61F17-B7D0-43DF-A042-AB82DEADF71D}" colorId="22" showPageBreaks="1" printArea="1" topLeftCell="A11">
      <pageMargins left="0.5" right="0.5" top="0.5" bottom="0.5" header="0.5" footer="0.5"/>
      <printOptions horizontalCentered="1" verticalCentered="1"/>
      <pageSetup scale="67" orientation="portrait" horizontalDpi="300" verticalDpi="300" r:id="rId14"/>
      <headerFooter alignWithMargins="0"/>
    </customSheetView>
    <customSheetView guid="{0F6F7749-E5E2-402C-A332-F358E9F52431}" colorId="22" showPageBreaks="1" printArea="1" topLeftCell="A11">
      <pageMargins left="0.5" right="0.5" top="0.5" bottom="0.5" header="0.5" footer="0.5"/>
      <printOptions horizontalCentered="1" verticalCentered="1"/>
      <pageSetup scale="67" orientation="portrait" horizontalDpi="300" verticalDpi="300" r:id="rId15"/>
      <headerFooter alignWithMargins="0"/>
    </customSheetView>
    <customSheetView guid="{665C0630-746D-4A38-99D5-558A3A80C435}" colorId="22" showPageBreaks="1" printArea="1" topLeftCell="A11">
      <pageMargins left="0.5" right="0.5" top="0.5" bottom="0.5" header="0.5" footer="0.5"/>
      <printOptions horizontalCentered="1" verticalCentered="1"/>
      <pageSetup scale="67" orientation="portrait" horizontalDpi="300" verticalDpi="300" r:id="rId16"/>
      <headerFooter alignWithMargins="0"/>
    </customSheetView>
    <customSheetView guid="{7BB49942-3332-4916-8C9A-7E0718D9BD15}" colorId="22" showPageBreaks="1" printArea="1" topLeftCell="A11">
      <pageMargins left="0.5" right="0.5" top="0.5" bottom="0.5" header="0.5" footer="0.5"/>
      <printOptions horizontalCentered="1" verticalCentered="1"/>
      <pageSetup scale="67" orientation="portrait" horizontalDpi="300" verticalDpi="300" r:id="rId17"/>
      <headerFooter alignWithMargins="0"/>
    </customSheetView>
    <customSheetView guid="{84131046-9492-4BD4-95BF-1101D54B6750}" colorId="22" showPageBreaks="1" printArea="1" topLeftCell="A11">
      <selection activeCell="D3" sqref="D3"/>
      <pageMargins left="0.5" right="0.5" top="0.5" bottom="0.5" header="0.5" footer="0.5"/>
      <printOptions horizontalCentered="1" verticalCentered="1"/>
      <pageSetup scale="67" orientation="portrait" horizontalDpi="300" verticalDpi="300" r:id="rId18"/>
      <headerFooter alignWithMargins="0"/>
    </customSheetView>
    <customSheetView guid="{CDDD69AD-D96A-45A7-95A3-6DE883419332}" colorId="22" showPageBreaks="1" printArea="1" topLeftCell="A11">
      <selection activeCell="E43" sqref="E43"/>
      <pageMargins left="0.5" right="0.5" top="0.5" bottom="0.5" header="0.5" footer="0.5"/>
      <printOptions horizontalCentered="1" verticalCentered="1"/>
      <pageSetup scale="67" orientation="portrait" horizontalDpi="300" verticalDpi="300" r:id="rId19"/>
      <headerFooter alignWithMargins="0"/>
    </customSheetView>
    <customSheetView guid="{4AA2BC72-2A29-463C-9964-91A7BC9A705D}" colorId="22" showPageBreaks="1" printArea="1" topLeftCell="A11">
      <selection activeCell="E43" sqref="E43"/>
      <pageMargins left="0.5" right="0.5" top="0.5" bottom="0.5" header="0.5" footer="0.5"/>
      <printOptions horizontalCentered="1" verticalCentered="1"/>
      <pageSetup scale="67" orientation="portrait" horizontalDpi="300" verticalDpi="300" r:id="rId20"/>
      <headerFooter alignWithMargins="0"/>
    </customSheetView>
  </customSheetViews>
  <printOptions horizontalCentered="1" verticalCentered="1"/>
  <pageMargins left="0.5" right="0.5" top="0.5" bottom="0.5" header="0.5" footer="0.5"/>
  <pageSetup scale="67" orientation="portrait" horizontalDpi="300" verticalDpi="300" r:id="rId2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33"/>
  <sheetViews>
    <sheetView defaultGridColor="0" topLeftCell="A50" colorId="22" zoomScaleNormal="100" zoomScaleSheetLayoutView="80" workbookViewId="0">
      <selection activeCell="F70" sqref="F70"/>
    </sheetView>
  </sheetViews>
  <sheetFormatPr defaultColWidth="9.6640625" defaultRowHeight="15"/>
  <cols>
    <col min="1" max="1" width="8.6640625" style="9" customWidth="1"/>
    <col min="2" max="2" width="4.6640625" style="9" customWidth="1"/>
    <col min="3" max="3" width="20.6640625" style="9" customWidth="1"/>
    <col min="4" max="4" width="3.6640625" style="9" customWidth="1"/>
    <col min="5" max="5" width="19" style="9" customWidth="1"/>
    <col min="6" max="6" width="22.6640625" style="9" customWidth="1"/>
    <col min="7" max="7" width="22.109375" style="9" customWidth="1"/>
    <col min="8" max="16384" width="9.6640625" style="9"/>
  </cols>
  <sheetData>
    <row r="1" spans="1:7">
      <c r="A1" s="29" t="s">
        <v>1800</v>
      </c>
      <c r="B1" s="66"/>
      <c r="C1" s="203"/>
      <c r="D1" s="205" t="s">
        <v>3290</v>
      </c>
      <c r="E1" s="66"/>
      <c r="F1" s="205" t="s">
        <v>1802</v>
      </c>
      <c r="G1" s="390" t="s">
        <v>1803</v>
      </c>
    </row>
    <row r="2" spans="1:7">
      <c r="A2" s="72" t="str">
        <f>'Data Sheet'!$C$25</f>
        <v>CENTRAL HUDSON GAS &amp; ELECTRIC CORPORATION</v>
      </c>
      <c r="B2" s="17"/>
      <c r="C2" s="81"/>
      <c r="D2" s="93" t="s">
        <v>5503</v>
      </c>
      <c r="E2" s="17"/>
      <c r="F2" s="93" t="s">
        <v>3308</v>
      </c>
      <c r="G2" s="83"/>
    </row>
    <row r="3" spans="1:7" ht="15" customHeight="1">
      <c r="A3" s="74"/>
      <c r="B3" s="77"/>
      <c r="C3" s="113"/>
      <c r="D3" s="100" t="s">
        <v>406</v>
      </c>
      <c r="E3" s="77"/>
      <c r="F3" s="673" t="str">
        <f>'Data Sheet'!$C$40</f>
        <v>4/18/2018</v>
      </c>
      <c r="G3" s="216" t="str">
        <f>'Data Sheet'!$C$38</f>
        <v>12/31/2017</v>
      </c>
    </row>
    <row r="4" spans="1:7" ht="15" customHeight="1">
      <c r="A4" s="3495" t="s">
        <v>112</v>
      </c>
      <c r="B4" s="3496"/>
      <c r="C4" s="3496"/>
      <c r="D4" s="3496"/>
      <c r="E4" s="3496"/>
      <c r="F4" s="3496"/>
      <c r="G4" s="3497"/>
    </row>
    <row r="5" spans="1:7">
      <c r="A5" s="3502" t="s">
        <v>1454</v>
      </c>
      <c r="B5" s="3498"/>
      <c r="C5" s="3498"/>
      <c r="D5" s="3498"/>
      <c r="E5" s="3498"/>
      <c r="F5" s="3498" t="s">
        <v>1455</v>
      </c>
      <c r="G5" s="3499"/>
    </row>
    <row r="6" spans="1:7">
      <c r="A6" s="3503" t="s">
        <v>113</v>
      </c>
      <c r="B6" s="3504"/>
      <c r="C6" s="3504"/>
      <c r="D6" s="3504"/>
      <c r="E6" s="3504"/>
      <c r="F6" s="3500" t="s">
        <v>114</v>
      </c>
      <c r="G6" s="3501"/>
    </row>
    <row r="7" spans="1:7">
      <c r="A7" s="3503" t="s">
        <v>3029</v>
      </c>
      <c r="B7" s="3504"/>
      <c r="C7" s="3504"/>
      <c r="D7" s="3504"/>
      <c r="E7" s="3504"/>
      <c r="F7" s="3500" t="s">
        <v>3030</v>
      </c>
      <c r="G7" s="3501"/>
    </row>
    <row r="8" spans="1:7">
      <c r="A8" s="3503" t="s">
        <v>3084</v>
      </c>
      <c r="B8" s="3504"/>
      <c r="C8" s="3504"/>
      <c r="D8" s="3504"/>
      <c r="E8" s="3504"/>
      <c r="F8" s="3500" t="s">
        <v>3085</v>
      </c>
      <c r="G8" s="3501"/>
    </row>
    <row r="9" spans="1:7">
      <c r="A9" s="3503" t="s">
        <v>3086</v>
      </c>
      <c r="B9" s="3504"/>
      <c r="C9" s="3504"/>
      <c r="D9" s="3504"/>
      <c r="E9" s="3504"/>
      <c r="F9" s="3500" t="s">
        <v>1456</v>
      </c>
      <c r="G9" s="3501"/>
    </row>
    <row r="10" spans="1:7">
      <c r="A10" s="3503" t="s">
        <v>3087</v>
      </c>
      <c r="B10" s="3504"/>
      <c r="C10" s="3504"/>
      <c r="D10" s="3504"/>
      <c r="E10" s="3504"/>
      <c r="F10" s="3500" t="s">
        <v>3088</v>
      </c>
      <c r="G10" s="3501"/>
    </row>
    <row r="11" spans="1:7">
      <c r="A11" s="3503" t="s">
        <v>3089</v>
      </c>
      <c r="B11" s="3504"/>
      <c r="C11" s="3504"/>
      <c r="D11" s="3504"/>
      <c r="E11" s="3504"/>
      <c r="F11" s="3500" t="s">
        <v>3090</v>
      </c>
      <c r="G11" s="3501"/>
    </row>
    <row r="12" spans="1:7" ht="15.6" customHeight="1">
      <c r="A12" s="3510" t="s">
        <v>3091</v>
      </c>
      <c r="B12" s="3508"/>
      <c r="C12" s="3508"/>
      <c r="D12" s="3508"/>
      <c r="E12" s="2422"/>
      <c r="F12" s="3508" t="s">
        <v>3092</v>
      </c>
      <c r="G12" s="3509"/>
    </row>
    <row r="13" spans="1:7" ht="17.45" customHeight="1">
      <c r="A13" s="3505" t="s">
        <v>3093</v>
      </c>
      <c r="B13" s="3506"/>
      <c r="C13" s="3506"/>
      <c r="D13" s="3506"/>
      <c r="E13" s="3506"/>
      <c r="F13" s="3506"/>
      <c r="G13" s="3507"/>
    </row>
    <row r="14" spans="1:7">
      <c r="A14" s="1478"/>
      <c r="B14" s="17"/>
      <c r="C14" s="17"/>
      <c r="D14" s="17"/>
      <c r="E14" s="17"/>
      <c r="F14" s="17"/>
      <c r="G14" s="73"/>
    </row>
    <row r="15" spans="1:7">
      <c r="A15" s="2426"/>
      <c r="B15" s="2990" t="s">
        <v>4961</v>
      </c>
      <c r="C15" s="2988"/>
      <c r="D15" s="2988"/>
      <c r="E15" s="2988"/>
      <c r="F15" s="2988"/>
      <c r="G15" s="2989"/>
    </row>
    <row r="16" spans="1:7">
      <c r="A16" s="2426"/>
      <c r="B16" s="2990" t="s">
        <v>4962</v>
      </c>
      <c r="C16" s="2988"/>
      <c r="D16" s="2988"/>
      <c r="E16" s="2988"/>
      <c r="F16" s="2988"/>
      <c r="G16" s="2989"/>
    </row>
    <row r="17" spans="1:7">
      <c r="A17" s="2426"/>
      <c r="B17" s="2990" t="s">
        <v>4963</v>
      </c>
      <c r="C17" s="2988"/>
      <c r="D17" s="2988"/>
      <c r="E17" s="2988"/>
      <c r="F17" s="2988"/>
      <c r="G17" s="2989"/>
    </row>
    <row r="18" spans="1:7">
      <c r="A18" s="2426"/>
      <c r="B18" s="2990" t="s">
        <v>4964</v>
      </c>
      <c r="C18" s="2988"/>
      <c r="D18" s="2988"/>
      <c r="E18" s="2988"/>
      <c r="F18" s="2988"/>
      <c r="G18" s="2989"/>
    </row>
    <row r="19" spans="1:7">
      <c r="A19" s="2426"/>
      <c r="B19" s="2990" t="s">
        <v>4965</v>
      </c>
      <c r="C19" s="2988"/>
      <c r="D19" s="2988"/>
      <c r="E19" s="2988"/>
      <c r="F19" s="2988"/>
      <c r="G19" s="2989"/>
    </row>
    <row r="20" spans="1:7">
      <c r="A20" s="2426"/>
      <c r="B20" s="2988"/>
      <c r="C20" s="2988"/>
      <c r="D20" s="2988"/>
      <c r="E20" s="2988"/>
      <c r="F20" s="2988"/>
      <c r="G20" s="2989"/>
    </row>
    <row r="21" spans="1:7">
      <c r="A21" s="2426"/>
      <c r="B21" s="2990" t="s">
        <v>4966</v>
      </c>
      <c r="C21" s="2988"/>
      <c r="D21" s="2988"/>
      <c r="E21" s="2988"/>
      <c r="F21" s="2988"/>
      <c r="G21" s="2989"/>
    </row>
    <row r="22" spans="1:7">
      <c r="A22" s="2426"/>
      <c r="B22" s="2988"/>
      <c r="C22" s="2988"/>
      <c r="D22" s="2988"/>
      <c r="E22" s="2988"/>
      <c r="F22" s="2988"/>
      <c r="G22" s="2989"/>
    </row>
    <row r="23" spans="1:7">
      <c r="A23" s="2426"/>
      <c r="B23" s="2991" t="s">
        <v>4967</v>
      </c>
      <c r="C23" s="2988"/>
      <c r="D23" s="2988"/>
      <c r="E23" s="2988"/>
      <c r="F23" s="2988"/>
      <c r="G23" s="2989"/>
    </row>
    <row r="24" spans="1:7">
      <c r="A24" s="2426"/>
      <c r="B24" s="2990" t="s">
        <v>4968</v>
      </c>
      <c r="C24" s="2988"/>
      <c r="D24" s="2988"/>
      <c r="E24" s="2988"/>
      <c r="F24" s="2988"/>
      <c r="G24" s="2989"/>
    </row>
    <row r="25" spans="1:7">
      <c r="A25" s="2426"/>
      <c r="B25" s="2990" t="s">
        <v>4969</v>
      </c>
      <c r="C25" s="2988"/>
      <c r="D25" s="2988"/>
      <c r="E25" s="2988"/>
      <c r="F25" s="2988"/>
      <c r="G25" s="2989"/>
    </row>
    <row r="26" spans="1:7">
      <c r="A26" s="2426"/>
      <c r="B26" s="2990" t="s">
        <v>4970</v>
      </c>
      <c r="C26" s="2988"/>
      <c r="D26" s="2988"/>
      <c r="E26" s="2988"/>
      <c r="F26" s="2988"/>
      <c r="G26" s="2989"/>
    </row>
    <row r="27" spans="1:7">
      <c r="A27" s="2426"/>
      <c r="B27" s="2990" t="s">
        <v>4971</v>
      </c>
      <c r="C27" s="2988"/>
      <c r="D27" s="2988"/>
      <c r="E27" s="2988"/>
      <c r="F27" s="2988"/>
      <c r="G27" s="2989"/>
    </row>
    <row r="28" spans="1:7">
      <c r="A28" s="2426"/>
      <c r="B28" s="2990" t="s">
        <v>4972</v>
      </c>
      <c r="C28" s="2988"/>
      <c r="D28" s="2988"/>
      <c r="E28" s="2988"/>
      <c r="F28" s="2988"/>
      <c r="G28" s="2989"/>
    </row>
    <row r="29" spans="1:7">
      <c r="A29" s="2426"/>
      <c r="B29" s="2988"/>
      <c r="C29" s="2988"/>
      <c r="D29" s="2988"/>
      <c r="E29" s="2988"/>
      <c r="F29" s="2988"/>
      <c r="G29" s="2989"/>
    </row>
    <row r="30" spans="1:7">
      <c r="A30" s="2426"/>
      <c r="B30" s="2991" t="s">
        <v>4973</v>
      </c>
      <c r="C30" s="2988"/>
      <c r="D30" s="2988"/>
      <c r="E30" s="2988"/>
      <c r="F30" s="2988"/>
      <c r="G30" s="2989"/>
    </row>
    <row r="31" spans="1:7">
      <c r="A31" s="2426"/>
      <c r="B31" s="2990" t="s">
        <v>4974</v>
      </c>
      <c r="C31" s="2988"/>
      <c r="D31" s="2988"/>
      <c r="E31" s="2988"/>
      <c r="F31" s="2988"/>
      <c r="G31" s="2989"/>
    </row>
    <row r="32" spans="1:7">
      <c r="A32" s="2426"/>
      <c r="B32" s="2990" t="s">
        <v>4975</v>
      </c>
      <c r="C32" s="2988"/>
      <c r="D32" s="2988"/>
      <c r="E32" s="2988"/>
      <c r="F32" s="2988"/>
      <c r="G32" s="2989"/>
    </row>
    <row r="33" spans="1:7">
      <c r="A33" s="2426"/>
      <c r="B33" s="2990" t="s">
        <v>4976</v>
      </c>
      <c r="C33" s="2988"/>
      <c r="D33" s="2988"/>
      <c r="E33" s="2988"/>
      <c r="F33" s="2988"/>
      <c r="G33" s="2989"/>
    </row>
    <row r="34" spans="1:7">
      <c r="A34" s="2426"/>
      <c r="B34" s="2990" t="s">
        <v>4977</v>
      </c>
      <c r="C34" s="2988"/>
      <c r="D34" s="2988"/>
      <c r="E34" s="2988"/>
      <c r="F34" s="2988"/>
      <c r="G34" s="2989"/>
    </row>
    <row r="35" spans="1:7">
      <c r="A35" s="2426"/>
      <c r="B35" s="2990" t="s">
        <v>4978</v>
      </c>
      <c r="C35" s="2988"/>
      <c r="D35" s="2988"/>
      <c r="E35" s="2988"/>
      <c r="F35" s="2988"/>
      <c r="G35" s="2989"/>
    </row>
    <row r="36" spans="1:7">
      <c r="A36" s="2426"/>
      <c r="B36" s="2990" t="s">
        <v>4979</v>
      </c>
      <c r="C36" s="2988"/>
      <c r="D36" s="2988"/>
      <c r="E36" s="2988"/>
      <c r="F36" s="2988"/>
      <c r="G36" s="2989"/>
    </row>
    <row r="37" spans="1:7">
      <c r="A37" s="2426"/>
      <c r="B37" s="17"/>
      <c r="C37" s="17"/>
      <c r="D37" s="17"/>
      <c r="E37" s="17"/>
      <c r="F37" s="17"/>
      <c r="G37" s="73"/>
    </row>
    <row r="38" spans="1:7">
      <c r="A38" s="2426"/>
      <c r="B38" s="17"/>
      <c r="C38" s="17"/>
      <c r="D38" s="17"/>
      <c r="E38" s="17"/>
      <c r="F38" s="17"/>
      <c r="G38" s="73"/>
    </row>
    <row r="39" spans="1:7">
      <c r="A39" s="2426"/>
      <c r="B39" s="17"/>
      <c r="C39" s="17"/>
      <c r="D39" s="17"/>
      <c r="E39" s="17"/>
      <c r="F39" s="17"/>
      <c r="G39" s="73"/>
    </row>
    <row r="40" spans="1:7">
      <c r="A40" s="2426"/>
      <c r="B40" s="17"/>
      <c r="C40" s="17"/>
      <c r="D40" s="17"/>
      <c r="E40" s="17"/>
      <c r="F40" s="17"/>
      <c r="G40" s="73"/>
    </row>
    <row r="41" spans="1:7">
      <c r="A41" s="2426"/>
      <c r="B41" s="17"/>
      <c r="C41" s="17"/>
      <c r="D41" s="17"/>
      <c r="E41" s="17"/>
      <c r="F41" s="17"/>
      <c r="G41" s="73"/>
    </row>
    <row r="42" spans="1:7">
      <c r="A42" s="2426"/>
      <c r="B42" s="17"/>
      <c r="C42" s="17"/>
      <c r="D42" s="17"/>
      <c r="E42" s="17"/>
      <c r="F42" s="17"/>
      <c r="G42" s="73"/>
    </row>
    <row r="43" spans="1:7">
      <c r="A43" s="1478"/>
      <c r="B43" s="77"/>
      <c r="C43" s="77"/>
      <c r="D43" s="77"/>
      <c r="E43" s="77"/>
      <c r="F43" s="77"/>
      <c r="G43" s="76"/>
    </row>
    <row r="44" spans="1:7">
      <c r="A44" s="2432" t="s">
        <v>3094</v>
      </c>
      <c r="B44" s="634"/>
      <c r="C44" s="634"/>
      <c r="D44" s="634"/>
      <c r="E44" s="634"/>
      <c r="F44" s="634"/>
      <c r="G44" s="511"/>
    </row>
    <row r="45" spans="1:7">
      <c r="A45" s="72" t="s">
        <v>3095</v>
      </c>
      <c r="B45" s="17"/>
      <c r="C45" s="17"/>
      <c r="D45" s="17"/>
      <c r="E45" s="17"/>
      <c r="F45" s="17"/>
      <c r="G45" s="73"/>
    </row>
    <row r="46" spans="1:7">
      <c r="A46" s="72" t="s">
        <v>3096</v>
      </c>
      <c r="B46" s="17"/>
      <c r="C46" s="17"/>
      <c r="D46" s="17"/>
      <c r="E46" s="17"/>
      <c r="F46" s="17"/>
      <c r="G46" s="73"/>
    </row>
    <row r="47" spans="1:7">
      <c r="A47" s="2427" t="s">
        <v>4390</v>
      </c>
      <c r="B47" s="1432"/>
      <c r="C47" s="1432"/>
      <c r="D47" s="1432"/>
      <c r="E47" s="1432"/>
      <c r="F47" s="1432"/>
      <c r="G47" s="682"/>
    </row>
    <row r="48" spans="1:7">
      <c r="A48" s="72"/>
      <c r="B48" s="245"/>
      <c r="C48" s="245"/>
      <c r="D48" s="245"/>
      <c r="E48" s="245"/>
      <c r="F48" s="680" t="s">
        <v>1758</v>
      </c>
      <c r="G48" s="241" t="s">
        <v>1759</v>
      </c>
    </row>
    <row r="49" spans="1:9">
      <c r="A49" s="72"/>
      <c r="B49" s="680" t="s">
        <v>1729</v>
      </c>
      <c r="C49" s="680" t="s">
        <v>1760</v>
      </c>
      <c r="D49" s="245"/>
      <c r="E49" s="680" t="s">
        <v>1839</v>
      </c>
      <c r="F49" s="680" t="s">
        <v>1761</v>
      </c>
      <c r="G49" s="241" t="s">
        <v>1762</v>
      </c>
    </row>
    <row r="50" spans="1:9">
      <c r="A50" s="72"/>
      <c r="B50" s="680" t="s">
        <v>1732</v>
      </c>
      <c r="C50" s="680" t="s">
        <v>1763</v>
      </c>
      <c r="D50" s="245"/>
      <c r="E50" s="680" t="s">
        <v>3021</v>
      </c>
      <c r="F50" s="680" t="s">
        <v>3022</v>
      </c>
      <c r="G50" s="241" t="s">
        <v>3023</v>
      </c>
    </row>
    <row r="51" spans="1:9">
      <c r="A51" s="72"/>
      <c r="B51" s="245">
        <v>1</v>
      </c>
      <c r="C51" s="245" t="s">
        <v>1764</v>
      </c>
      <c r="D51" s="245"/>
      <c r="E51" s="676">
        <v>4644</v>
      </c>
      <c r="F51" s="308"/>
      <c r="G51" s="279"/>
    </row>
    <row r="52" spans="1:9">
      <c r="A52" s="72"/>
      <c r="B52" s="245">
        <v>2</v>
      </c>
      <c r="C52" s="245" t="s">
        <v>1765</v>
      </c>
      <c r="D52" s="245"/>
      <c r="E52" s="681"/>
      <c r="F52" s="308"/>
      <c r="G52" s="682"/>
    </row>
    <row r="53" spans="1:9">
      <c r="A53" s="72"/>
      <c r="B53" s="245">
        <v>3</v>
      </c>
      <c r="C53" s="245" t="s">
        <v>1663</v>
      </c>
      <c r="D53" s="245"/>
      <c r="E53" s="677">
        <v>571950</v>
      </c>
      <c r="F53" s="683">
        <f>IF(ISERR(+E53/+E$56)," ",(E53/E$56))</f>
        <v>0.49424482812256959</v>
      </c>
      <c r="G53" s="682"/>
    </row>
    <row r="54" spans="1:9">
      <c r="A54" s="72"/>
      <c r="B54" s="245">
        <v>4</v>
      </c>
      <c r="C54" s="245" t="s">
        <v>1766</v>
      </c>
      <c r="D54" s="245"/>
      <c r="E54" s="677">
        <v>0</v>
      </c>
      <c r="F54" s="683">
        <f>IF(ISERR(+E54/+E$56)," ",(E54/E$56))</f>
        <v>0</v>
      </c>
      <c r="G54" s="682"/>
    </row>
    <row r="55" spans="1:9">
      <c r="A55" s="72"/>
      <c r="B55" s="245">
        <v>5</v>
      </c>
      <c r="C55" s="245" t="s">
        <v>1767</v>
      </c>
      <c r="D55" s="245"/>
      <c r="E55" s="677">
        <v>585270</v>
      </c>
      <c r="F55" s="683">
        <f>IF(ISERR(+E55/+E$56)," ",(E55/E$56))</f>
        <v>0.50575517187743035</v>
      </c>
      <c r="G55" s="682"/>
    </row>
    <row r="56" spans="1:9">
      <c r="A56" s="72"/>
      <c r="B56" s="245">
        <v>6</v>
      </c>
      <c r="C56" s="245" t="s">
        <v>1768</v>
      </c>
      <c r="D56" s="245"/>
      <c r="E56" s="228">
        <f>E53+E54+E55</f>
        <v>1157220</v>
      </c>
      <c r="F56" s="683">
        <f>F53+F54+F55</f>
        <v>1</v>
      </c>
      <c r="G56" s="279"/>
      <c r="I56" s="787"/>
    </row>
    <row r="57" spans="1:9">
      <c r="A57" s="72"/>
      <c r="B57" s="84">
        <v>7</v>
      </c>
      <c r="C57" s="84" t="s">
        <v>1769</v>
      </c>
      <c r="D57" s="84"/>
      <c r="E57" s="675"/>
      <c r="F57" s="684"/>
      <c r="G57" s="277"/>
      <c r="I57" s="791"/>
    </row>
    <row r="58" spans="1:9">
      <c r="A58" s="72"/>
      <c r="B58" s="86"/>
      <c r="C58" s="86" t="s">
        <v>1770</v>
      </c>
      <c r="D58" s="86"/>
      <c r="E58" s="446">
        <v>41600</v>
      </c>
      <c r="F58" s="298"/>
      <c r="G58" s="278"/>
      <c r="I58" s="787"/>
    </row>
    <row r="59" spans="1:9">
      <c r="A59" s="72"/>
      <c r="B59" s="17"/>
      <c r="C59" s="17"/>
      <c r="D59" s="17"/>
      <c r="E59" s="17"/>
      <c r="F59" s="17"/>
      <c r="G59" s="73"/>
    </row>
    <row r="60" spans="1:9">
      <c r="A60" s="87" t="s">
        <v>1771</v>
      </c>
      <c r="B60" s="88"/>
      <c r="C60" s="88"/>
      <c r="D60" s="88"/>
      <c r="E60" s="88"/>
      <c r="F60" s="88"/>
      <c r="G60" s="85"/>
    </row>
    <row r="61" spans="1:9">
      <c r="A61" s="72"/>
      <c r="B61" s="17"/>
      <c r="C61" s="17"/>
      <c r="D61" s="17" t="s">
        <v>1772</v>
      </c>
      <c r="E61" s="663">
        <v>2.0500000000000001E-2</v>
      </c>
      <c r="F61" s="663"/>
      <c r="G61" s="73"/>
    </row>
    <row r="62" spans="1:9">
      <c r="A62" s="72"/>
      <c r="B62" s="17"/>
      <c r="C62" s="17"/>
      <c r="D62" s="17"/>
      <c r="E62" s="17"/>
      <c r="F62" s="17"/>
      <c r="G62" s="73"/>
    </row>
    <row r="63" spans="1:9">
      <c r="A63" s="87" t="s">
        <v>476</v>
      </c>
      <c r="B63" s="88"/>
      <c r="C63" s="88"/>
      <c r="D63" s="88"/>
      <c r="E63" s="88"/>
      <c r="F63" s="88"/>
      <c r="G63" s="85"/>
    </row>
    <row r="64" spans="1:9">
      <c r="A64" s="72"/>
      <c r="B64" s="17"/>
      <c r="C64" s="17"/>
      <c r="D64" s="17"/>
      <c r="E64" s="663">
        <v>4.0399999999999998E-2</v>
      </c>
      <c r="F64" s="663"/>
      <c r="G64" s="73"/>
    </row>
    <row r="65" spans="1:7">
      <c r="A65" s="72"/>
      <c r="B65" s="17"/>
      <c r="C65" s="17"/>
      <c r="D65" s="17"/>
      <c r="E65" s="17"/>
      <c r="F65" s="17"/>
      <c r="G65" s="73"/>
    </row>
    <row r="66" spans="1:7">
      <c r="A66" s="87" t="s">
        <v>477</v>
      </c>
      <c r="B66" s="88"/>
      <c r="C66" s="88"/>
      <c r="D66" s="88"/>
      <c r="E66" s="88"/>
      <c r="F66" s="88"/>
      <c r="G66" s="85"/>
    </row>
    <row r="67" spans="1:7">
      <c r="A67" s="72" t="s">
        <v>478</v>
      </c>
      <c r="B67" s="17"/>
      <c r="C67" s="17"/>
      <c r="D67" s="663" t="s">
        <v>1772</v>
      </c>
      <c r="E67" s="17">
        <v>2.0499999999999998</v>
      </c>
      <c r="F67" s="17"/>
      <c r="G67" s="73"/>
    </row>
    <row r="68" spans="1:7" ht="15.75" thickBot="1">
      <c r="A68" s="107" t="s">
        <v>479</v>
      </c>
      <c r="B68" s="108"/>
      <c r="C68" s="108"/>
      <c r="D68" s="685" t="s">
        <v>1772</v>
      </c>
      <c r="E68" s="108">
        <v>3.95</v>
      </c>
      <c r="F68" s="108"/>
      <c r="G68" s="109"/>
    </row>
    <row r="69" spans="1:7" ht="15.75">
      <c r="A69" s="110" t="s">
        <v>480</v>
      </c>
      <c r="B69" s="17"/>
      <c r="C69" s="110"/>
      <c r="D69" s="110" t="s">
        <v>481</v>
      </c>
    </row>
    <row r="70" spans="1:7" ht="15.75">
      <c r="A70" s="110"/>
      <c r="B70" s="17"/>
      <c r="C70" s="110"/>
      <c r="D70" s="110"/>
    </row>
    <row r="71" spans="1:7">
      <c r="A71" s="2423" t="s">
        <v>482</v>
      </c>
      <c r="B71" s="2423"/>
      <c r="C71" s="2423"/>
      <c r="D71" s="2423"/>
      <c r="E71" s="2423"/>
      <c r="F71" s="2423"/>
      <c r="G71" s="2423"/>
    </row>
    <row r="72" spans="1:7" ht="15.75">
      <c r="A72" s="617" t="s">
        <v>1193</v>
      </c>
      <c r="B72" s="2423"/>
      <c r="C72" s="2423"/>
      <c r="D72" s="2423"/>
      <c r="E72" s="2423"/>
      <c r="F72" s="2423"/>
      <c r="G72" s="2423"/>
    </row>
    <row r="73" spans="1:7" ht="15.75" thickBot="1">
      <c r="A73" s="17" t="str">
        <f>'Data Sheet'!$C$25</f>
        <v>CENTRAL HUDSON GAS &amp; ELECTRIC CORPORATION</v>
      </c>
      <c r="B73" s="17"/>
      <c r="C73" s="17"/>
      <c r="D73" s="17"/>
      <c r="E73" s="17"/>
      <c r="F73" s="664" t="str">
        <f>'Data Sheet'!$C$40</f>
        <v>4/18/2018</v>
      </c>
      <c r="G73" s="9" t="str">
        <f>'Data Sheet'!$C$38</f>
        <v>12/31/2017</v>
      </c>
    </row>
    <row r="74" spans="1:7">
      <c r="A74" s="29"/>
      <c r="B74" s="66"/>
      <c r="C74" s="66"/>
      <c r="D74" s="66"/>
      <c r="E74" s="66"/>
      <c r="F74" s="66"/>
      <c r="G74" s="67"/>
    </row>
    <row r="75" spans="1:7">
      <c r="A75" s="2424" t="s">
        <v>112</v>
      </c>
      <c r="B75" s="2423"/>
      <c r="C75" s="2423"/>
      <c r="D75" s="2423"/>
      <c r="E75" s="2423"/>
      <c r="F75" s="2423"/>
      <c r="G75" s="383"/>
    </row>
    <row r="76" spans="1:7">
      <c r="A76" s="74"/>
      <c r="B76" s="77"/>
      <c r="C76" s="77"/>
      <c r="D76" s="77"/>
      <c r="E76" s="77"/>
      <c r="F76" s="77"/>
      <c r="G76" s="76"/>
    </row>
    <row r="77" spans="1:7">
      <c r="A77" s="87"/>
      <c r="B77" s="88"/>
      <c r="C77" s="88"/>
      <c r="D77" s="88"/>
      <c r="E77" s="88"/>
      <c r="F77" s="88"/>
      <c r="G77" s="73"/>
    </row>
    <row r="78" spans="1:7">
      <c r="A78" s="72"/>
      <c r="B78" s="2992" t="s">
        <v>4980</v>
      </c>
      <c r="C78" s="2988"/>
      <c r="D78" s="2988"/>
      <c r="E78" s="2988"/>
      <c r="F78" s="2988"/>
      <c r="G78" s="73"/>
    </row>
    <row r="79" spans="1:7">
      <c r="A79" s="72"/>
      <c r="B79" s="2993" t="s">
        <v>4981</v>
      </c>
      <c r="C79" s="2988"/>
      <c r="D79" s="2988"/>
      <c r="E79" s="2988"/>
      <c r="F79" s="2988"/>
      <c r="G79" s="73"/>
    </row>
    <row r="80" spans="1:7">
      <c r="A80" s="72"/>
      <c r="B80" s="2993" t="s">
        <v>4982</v>
      </c>
      <c r="C80" s="2988"/>
      <c r="D80" s="2988"/>
      <c r="E80" s="2988"/>
      <c r="F80" s="2988"/>
      <c r="G80" s="73"/>
    </row>
    <row r="81" spans="1:7">
      <c r="A81" s="72"/>
      <c r="B81" s="2993" t="s">
        <v>4983</v>
      </c>
      <c r="C81" s="2988"/>
      <c r="D81" s="2988"/>
      <c r="E81" s="2988"/>
      <c r="F81" s="2988"/>
      <c r="G81" s="73"/>
    </row>
    <row r="82" spans="1:7">
      <c r="A82" s="72"/>
      <c r="B82" s="2993" t="s">
        <v>4984</v>
      </c>
      <c r="C82" s="2988"/>
      <c r="D82" s="2988"/>
      <c r="E82" s="2988"/>
      <c r="F82" s="2988"/>
      <c r="G82" s="73"/>
    </row>
    <row r="83" spans="1:7">
      <c r="A83" s="72"/>
      <c r="B83" s="2993" t="s">
        <v>4985</v>
      </c>
      <c r="C83" s="2988"/>
      <c r="D83" s="2988"/>
      <c r="E83" s="2988"/>
      <c r="F83" s="2988"/>
      <c r="G83" s="73"/>
    </row>
    <row r="84" spans="1:7">
      <c r="A84" s="72"/>
      <c r="B84" s="2988"/>
      <c r="C84" s="2988"/>
      <c r="D84" s="2988"/>
      <c r="E84" s="2988"/>
      <c r="F84" s="2988"/>
      <c r="G84" s="73"/>
    </row>
    <row r="85" spans="1:7">
      <c r="A85" s="72"/>
      <c r="B85" s="2994" t="s">
        <v>4986</v>
      </c>
      <c r="C85" s="2988"/>
      <c r="D85" s="2988"/>
      <c r="E85" s="2988"/>
      <c r="F85" s="2988"/>
      <c r="G85" s="73"/>
    </row>
    <row r="86" spans="1:7">
      <c r="A86" s="72"/>
      <c r="B86" s="2993" t="s">
        <v>4987</v>
      </c>
      <c r="C86" s="2995"/>
      <c r="D86" s="2988"/>
      <c r="E86" s="2995"/>
      <c r="F86" s="2995"/>
      <c r="G86" s="73"/>
    </row>
    <row r="87" spans="1:7">
      <c r="A87" s="72"/>
      <c r="B87" s="2996" t="s">
        <v>4988</v>
      </c>
      <c r="C87" s="2988"/>
      <c r="D87" s="2988"/>
      <c r="E87" s="2988"/>
      <c r="F87" s="2988"/>
      <c r="G87" s="73"/>
    </row>
    <row r="88" spans="1:7">
      <c r="A88" s="72"/>
      <c r="B88" s="2993" t="s">
        <v>4989</v>
      </c>
      <c r="C88" s="2988"/>
      <c r="D88" s="2988"/>
      <c r="E88" s="2988"/>
      <c r="F88" s="2988"/>
      <c r="G88" s="73"/>
    </row>
    <row r="89" spans="1:7">
      <c r="A89" s="72"/>
      <c r="B89" s="2993" t="s">
        <v>4990</v>
      </c>
      <c r="C89" s="2988"/>
      <c r="D89" s="2988"/>
      <c r="E89" s="2988"/>
      <c r="F89" s="2988"/>
      <c r="G89" s="73"/>
    </row>
    <row r="90" spans="1:7">
      <c r="A90" s="72"/>
      <c r="B90" s="2993" t="s">
        <v>4991</v>
      </c>
      <c r="C90" s="2988"/>
      <c r="D90" s="2988"/>
      <c r="E90" s="2988"/>
      <c r="F90" s="2988"/>
      <c r="G90" s="73"/>
    </row>
    <row r="91" spans="1:7">
      <c r="A91" s="72"/>
      <c r="B91" s="2993" t="s">
        <v>4992</v>
      </c>
      <c r="C91" s="2988"/>
      <c r="D91" s="2988"/>
      <c r="E91" s="2988"/>
      <c r="F91" s="2988"/>
      <c r="G91" s="73"/>
    </row>
    <row r="92" spans="1:7">
      <c r="A92" s="72"/>
      <c r="B92" s="2993" t="s">
        <v>4993</v>
      </c>
      <c r="C92" s="2988"/>
      <c r="D92" s="2988"/>
      <c r="E92" s="2988"/>
      <c r="F92" s="2988"/>
      <c r="G92" s="73"/>
    </row>
    <row r="93" spans="1:7">
      <c r="A93" s="72"/>
      <c r="B93" s="2988"/>
      <c r="C93" s="2988"/>
      <c r="D93" s="2988"/>
      <c r="E93" s="2988"/>
      <c r="F93" s="2988"/>
      <c r="G93" s="73"/>
    </row>
    <row r="94" spans="1:7">
      <c r="A94" s="72"/>
      <c r="B94" s="2994" t="s">
        <v>4994</v>
      </c>
      <c r="C94" s="2988"/>
      <c r="D94" s="2988"/>
      <c r="E94" s="2988"/>
      <c r="F94" s="2988"/>
      <c r="G94" s="73"/>
    </row>
    <row r="95" spans="1:7">
      <c r="A95" s="72"/>
      <c r="B95" s="2993" t="s">
        <v>4995</v>
      </c>
      <c r="C95" s="2988"/>
      <c r="D95" s="2988"/>
      <c r="E95" s="2988"/>
      <c r="F95" s="2988"/>
      <c r="G95" s="73"/>
    </row>
    <row r="96" spans="1:7">
      <c r="A96" s="72"/>
      <c r="B96" s="2993" t="s">
        <v>4996</v>
      </c>
      <c r="C96" s="2988"/>
      <c r="D96" s="2988"/>
      <c r="E96" s="2988"/>
      <c r="F96" s="2988"/>
      <c r="G96" s="73"/>
    </row>
    <row r="97" spans="1:7">
      <c r="A97" s="72"/>
      <c r="B97" s="2993" t="s">
        <v>4997</v>
      </c>
      <c r="C97" s="2988"/>
      <c r="D97" s="2988"/>
      <c r="E97" s="2988"/>
      <c r="F97" s="2988"/>
      <c r="G97" s="73"/>
    </row>
    <row r="98" spans="1:7">
      <c r="A98" s="72"/>
      <c r="B98" s="2993" t="s">
        <v>4998</v>
      </c>
      <c r="C98" s="2988"/>
      <c r="D98" s="2988"/>
      <c r="E98" s="2988"/>
      <c r="F98" s="2988"/>
      <c r="G98" s="73"/>
    </row>
    <row r="99" spans="1:7">
      <c r="A99" s="72"/>
      <c r="B99" s="2993" t="s">
        <v>4999</v>
      </c>
      <c r="C99" s="2988"/>
      <c r="D99" s="2988"/>
      <c r="E99" s="2988"/>
      <c r="F99" s="2988"/>
      <c r="G99" s="73"/>
    </row>
    <row r="100" spans="1:7">
      <c r="A100" s="72"/>
      <c r="B100" s="2993" t="s">
        <v>5000</v>
      </c>
      <c r="C100" s="2988"/>
      <c r="D100" s="2988"/>
      <c r="E100" s="2988"/>
      <c r="F100" s="2988"/>
      <c r="G100" s="73"/>
    </row>
    <row r="101" spans="1:7">
      <c r="A101" s="72"/>
      <c r="B101" s="2988"/>
      <c r="C101" s="2988"/>
      <c r="D101" s="2988"/>
      <c r="E101" s="2988"/>
      <c r="F101" s="2988"/>
      <c r="G101" s="73"/>
    </row>
    <row r="102" spans="1:7">
      <c r="A102" s="72"/>
      <c r="B102" s="2994" t="s">
        <v>5001</v>
      </c>
      <c r="C102" s="2988"/>
      <c r="D102" s="2988"/>
      <c r="E102" s="2988"/>
      <c r="F102" s="2988"/>
      <c r="G102" s="73"/>
    </row>
    <row r="103" spans="1:7">
      <c r="A103" s="72"/>
      <c r="B103" s="2993" t="s">
        <v>5002</v>
      </c>
      <c r="C103" s="2988"/>
      <c r="D103" s="2988"/>
      <c r="E103" s="2988"/>
      <c r="F103" s="2988"/>
      <c r="G103" s="73"/>
    </row>
    <row r="104" spans="1:7">
      <c r="A104" s="72"/>
      <c r="B104" s="2993" t="s">
        <v>5003</v>
      </c>
      <c r="C104" s="2988"/>
      <c r="D104" s="2988"/>
      <c r="E104" s="2988"/>
      <c r="F104" s="2988"/>
      <c r="G104" s="73"/>
    </row>
    <row r="105" spans="1:7">
      <c r="A105" s="72"/>
      <c r="B105" s="2993" t="s">
        <v>5004</v>
      </c>
      <c r="C105" s="2988"/>
      <c r="D105" s="2988"/>
      <c r="E105" s="2988"/>
      <c r="F105" s="2988"/>
      <c r="G105" s="73"/>
    </row>
    <row r="106" spans="1:7">
      <c r="A106" s="72"/>
      <c r="B106" s="2993" t="s">
        <v>5005</v>
      </c>
      <c r="C106" s="2988"/>
      <c r="D106" s="2988"/>
      <c r="E106" s="2988"/>
      <c r="F106" s="2988"/>
      <c r="G106" s="73"/>
    </row>
    <row r="107" spans="1:7">
      <c r="A107" s="72"/>
      <c r="B107" s="2993" t="s">
        <v>5006</v>
      </c>
      <c r="C107" s="2988"/>
      <c r="D107" s="2988"/>
      <c r="E107" s="2988"/>
      <c r="F107" s="2988"/>
      <c r="G107" s="73"/>
    </row>
    <row r="108" spans="1:7">
      <c r="A108" s="72"/>
      <c r="B108" s="2993" t="s">
        <v>5007</v>
      </c>
      <c r="C108" s="2988"/>
      <c r="D108" s="2988"/>
      <c r="E108" s="2988"/>
      <c r="F108" s="2988"/>
      <c r="G108" s="73"/>
    </row>
    <row r="109" spans="1:7">
      <c r="A109" s="72"/>
      <c r="B109" s="2993" t="s">
        <v>5008</v>
      </c>
      <c r="C109" s="2988"/>
      <c r="D109" s="2988"/>
      <c r="E109" s="2988"/>
      <c r="F109" s="2988"/>
      <c r="G109" s="73"/>
    </row>
    <row r="110" spans="1:7">
      <c r="A110" s="72"/>
      <c r="B110" s="2988"/>
      <c r="C110" s="2988"/>
      <c r="D110" s="2988"/>
      <c r="E110" s="2988"/>
      <c r="F110" s="2988"/>
      <c r="G110" s="73"/>
    </row>
    <row r="111" spans="1:7">
      <c r="A111" s="72"/>
      <c r="B111" s="2994" t="s">
        <v>3239</v>
      </c>
      <c r="C111" s="2988"/>
      <c r="D111" s="2988"/>
      <c r="E111" s="2988"/>
      <c r="F111" s="2988"/>
      <c r="G111" s="73"/>
    </row>
    <row r="112" spans="1:7">
      <c r="A112" s="72"/>
      <c r="B112" s="2993" t="s">
        <v>5009</v>
      </c>
      <c r="C112" s="2988"/>
      <c r="D112" s="2988"/>
      <c r="E112" s="2988"/>
      <c r="F112" s="2988"/>
      <c r="G112" s="73"/>
    </row>
    <row r="113" spans="1:7">
      <c r="A113" s="72"/>
      <c r="B113" s="2993" t="s">
        <v>5010</v>
      </c>
      <c r="C113" s="2988"/>
      <c r="D113" s="2988"/>
      <c r="E113" s="2988"/>
      <c r="F113" s="2988"/>
      <c r="G113" s="73"/>
    </row>
    <row r="114" spans="1:7">
      <c r="A114" s="72"/>
      <c r="B114" s="2993" t="s">
        <v>5011</v>
      </c>
      <c r="C114" s="2988"/>
      <c r="D114" s="2988"/>
      <c r="E114" s="2988"/>
      <c r="F114" s="2988"/>
      <c r="G114" s="73"/>
    </row>
    <row r="115" spans="1:7">
      <c r="A115" s="72"/>
      <c r="B115" s="2993" t="s">
        <v>5012</v>
      </c>
      <c r="C115" s="2988"/>
      <c r="D115" s="2988"/>
      <c r="E115" s="2988"/>
      <c r="F115" s="2988"/>
      <c r="G115" s="73"/>
    </row>
    <row r="116" spans="1:7">
      <c r="A116" s="72"/>
      <c r="B116" s="2993" t="s">
        <v>5013</v>
      </c>
      <c r="C116" s="2988"/>
      <c r="D116" s="2988"/>
      <c r="E116" s="2988"/>
      <c r="F116" s="2988"/>
      <c r="G116" s="73"/>
    </row>
    <row r="117" spans="1:7">
      <c r="A117" s="72"/>
      <c r="B117" s="2993" t="s">
        <v>5014</v>
      </c>
      <c r="C117" s="2988"/>
      <c r="D117" s="2988"/>
      <c r="E117" s="2988"/>
      <c r="F117" s="2988"/>
      <c r="G117" s="73"/>
    </row>
    <row r="118" spans="1:7">
      <c r="A118" s="72"/>
      <c r="B118" s="2993" t="s">
        <v>5015</v>
      </c>
      <c r="C118" s="2988"/>
      <c r="D118" s="2988"/>
      <c r="E118" s="2988"/>
      <c r="F118" s="2988"/>
      <c r="G118" s="73"/>
    </row>
    <row r="119" spans="1:7">
      <c r="A119" s="72"/>
      <c r="B119" s="2993" t="s">
        <v>5016</v>
      </c>
      <c r="C119" s="2988"/>
      <c r="D119" s="2988"/>
      <c r="E119" s="2988"/>
      <c r="F119" s="2988"/>
      <c r="G119" s="73"/>
    </row>
    <row r="120" spans="1:7">
      <c r="A120" s="72"/>
      <c r="B120" s="2993" t="s">
        <v>5017</v>
      </c>
      <c r="C120" s="2988"/>
      <c r="D120" s="2988"/>
      <c r="E120" s="2988"/>
      <c r="F120" s="2988"/>
      <c r="G120" s="73"/>
    </row>
    <row r="121" spans="1:7">
      <c r="A121" s="72"/>
      <c r="B121" s="2993" t="s">
        <v>5018</v>
      </c>
      <c r="C121" s="2988"/>
      <c r="D121" s="2988"/>
      <c r="E121" s="2988"/>
      <c r="F121" s="2988"/>
      <c r="G121" s="73"/>
    </row>
    <row r="122" spans="1:7">
      <c r="A122" s="72"/>
      <c r="B122" s="2993" t="s">
        <v>5019</v>
      </c>
      <c r="C122" s="2988"/>
      <c r="D122" s="2988"/>
      <c r="E122" s="2988"/>
      <c r="F122" s="2988"/>
      <c r="G122" s="73"/>
    </row>
    <row r="123" spans="1:7">
      <c r="A123" s="72"/>
      <c r="B123" s="2993" t="s">
        <v>5020</v>
      </c>
      <c r="C123" s="2988"/>
      <c r="D123" s="2988"/>
      <c r="E123" s="2988"/>
      <c r="F123" s="2988"/>
      <c r="G123" s="73"/>
    </row>
    <row r="124" spans="1:7">
      <c r="A124" s="72"/>
      <c r="B124" s="2993" t="s">
        <v>5021</v>
      </c>
      <c r="C124" s="2988"/>
      <c r="D124" s="2988"/>
      <c r="E124" s="2988"/>
      <c r="F124" s="2988"/>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ht="15.75" thickBot="1">
      <c r="A130" s="107"/>
      <c r="B130" s="108"/>
      <c r="C130" s="270"/>
      <c r="D130" s="270"/>
      <c r="E130" s="270"/>
      <c r="F130" s="108"/>
      <c r="G130" s="109"/>
    </row>
    <row r="131" spans="1:7" ht="15.75">
      <c r="A131" s="110" t="s">
        <v>483</v>
      </c>
      <c r="B131" s="17"/>
      <c r="C131" s="17"/>
      <c r="D131" s="110" t="s">
        <v>481</v>
      </c>
    </row>
    <row r="132" spans="1:7">
      <c r="A132" s="17"/>
      <c r="B132" s="17"/>
      <c r="C132" s="17"/>
      <c r="D132" s="17"/>
      <c r="E132" s="17"/>
      <c r="F132" s="17"/>
    </row>
    <row r="133" spans="1:7" ht="15.75">
      <c r="A133" s="2423" t="s">
        <v>484</v>
      </c>
      <c r="B133" s="2423"/>
      <c r="C133" s="2423"/>
      <c r="D133" s="617"/>
      <c r="E133" s="2423"/>
      <c r="F133" s="2423"/>
      <c r="G133" s="2423"/>
    </row>
  </sheetData>
  <sheetProtection selectLockedCells="1" selectUnlockedCells="1"/>
  <customSheetViews>
    <customSheetView guid="{8BA73436-2F9B-4210-BD10-5C9B0EE18A6F}" colorId="22" showPageBreaks="1" printArea="1">
      <selection activeCell="F11" sqref="F11:G11"/>
      <pageMargins left="0.5" right="0.5" top="0.5" bottom="0.5" header="0" footer="0"/>
      <printOptions horizontalCentered="1" verticalCentered="1"/>
      <pageSetup scale="65" fitToHeight="2" orientation="portrait" horizontalDpi="300" verticalDpi="300" r:id="rId1"/>
      <headerFooter alignWithMargins="0"/>
    </customSheetView>
    <customSheetView guid="{7923C648-7509-4E75-B568-BE9D1A032E56}" colorId="22" showPageBreaks="1" printArea="1">
      <selection activeCell="E67" sqref="E67"/>
      <pageMargins left="0.5" right="0.5" top="0.5" bottom="0.5" header="0" footer="0"/>
      <printOptions horizontalCentered="1" verticalCentered="1"/>
      <pageSetup scale="65" fitToHeight="2" orientation="portrait" horizontalDpi="300" verticalDpi="300" r:id="rId2"/>
      <headerFooter alignWithMargins="0"/>
    </customSheetView>
    <customSheetView guid="{393B765C-BB60-4CEF-9B1B-1517D80E77BC}" colorId="22" showPageBreaks="1" printArea="1">
      <selection activeCell="E67" sqref="E67"/>
      <pageMargins left="0.5" right="0.5" top="0.5" bottom="0.5" header="0" footer="0"/>
      <printOptions horizontalCentered="1" verticalCentered="1"/>
      <pageSetup scale="65" fitToHeight="2" orientation="portrait" horizontalDpi="300" verticalDpi="300" r:id="rId3"/>
      <headerFooter alignWithMargins="0"/>
    </customSheetView>
    <customSheetView guid="{63051384-6030-4837-BDE8-8D47319E9310}" colorId="22" showPageBreaks="1" printArea="1">
      <selection activeCell="F11" sqref="F11:G11"/>
      <pageMargins left="0.5" right="0.5" top="0.5" bottom="0.5" header="0" footer="0"/>
      <printOptions horizontalCentered="1" verticalCentered="1"/>
      <pageSetup scale="65" fitToHeight="2" orientation="portrait" horizontalDpi="300" verticalDpi="300" r:id="rId4"/>
      <headerFooter alignWithMargins="0"/>
    </customSheetView>
    <customSheetView guid="{4E7170B9-0E13-4551-BA0F-F43020F5D14F}" colorId="22" showPageBreaks="1" printArea="1">
      <selection activeCell="F11" sqref="F11:G11"/>
      <pageMargins left="0.5" right="0.5" top="0.5" bottom="0.5" header="0" footer="0"/>
      <printOptions horizontalCentered="1" verticalCentered="1"/>
      <pageSetup scale="65" fitToHeight="2" orientation="portrait" horizontalDpi="300" verticalDpi="300" r:id="rId5"/>
      <headerFooter alignWithMargins="0"/>
    </customSheetView>
    <customSheetView guid="{438078D9-73AC-4065-AD12-33C545097290}" colorId="22">
      <selection activeCell="F11" sqref="F11:G11"/>
      <pageMargins left="0.5" right="0.5" top="0.5" bottom="0.5" header="0" footer="0"/>
      <printOptions horizontalCentered="1" verticalCentered="1"/>
      <pageSetup scale="65" fitToHeight="2" orientation="portrait" horizontalDpi="300" verticalDpi="300" r:id="rId6"/>
      <headerFooter alignWithMargins="0"/>
    </customSheetView>
    <customSheetView guid="{5CF51FF9-A1DC-465C-8702-577480B671DB}" colorId="22">
      <selection activeCell="F11" sqref="F11:G11"/>
      <pageMargins left="0.5" right="0.5" top="0.5" bottom="0.5" header="0" footer="0"/>
      <printOptions horizontalCentered="1" verticalCentered="1"/>
      <pageSetup scale="65" fitToHeight="2" orientation="portrait" horizontalDpi="300" verticalDpi="300" r:id="rId7"/>
      <headerFooter alignWithMargins="0"/>
    </customSheetView>
    <customSheetView guid="{B94A4E40-0E04-4C7F-92F0-F173BDD19C5E}" colorId="22">
      <pageMargins left="0.5" right="0.5" top="0.5" bottom="0.5" header="0" footer="0"/>
      <printOptions horizontalCentered="1" verticalCentered="1"/>
      <pageSetup scale="65" fitToHeight="2" orientation="portrait" horizontalDpi="300" verticalDpi="300" r:id="rId8"/>
      <headerFooter alignWithMargins="0"/>
    </customSheetView>
    <customSheetView guid="{8C259C24-A4E4-4974-8C90-A0F5B4CE3394}" colorId="22" showPageBreaks="1" printArea="1">
      <selection activeCell="F11" sqref="F11:G11"/>
      <pageMargins left="0.5" right="0.5" top="0.5" bottom="0.5" header="0" footer="0"/>
      <printOptions horizontalCentered="1" verticalCentered="1"/>
      <pageSetup scale="65" fitToHeight="2" orientation="portrait" horizontalDpi="300" verticalDpi="300" r:id="rId9"/>
      <headerFooter alignWithMargins="0"/>
    </customSheetView>
    <customSheetView guid="{FA103E5D-8B2E-472D-A37D-606A91A24206}" colorId="22">
      <selection activeCell="F11" sqref="F11:G11"/>
      <pageMargins left="0.5" right="0.5" top="0.5" bottom="0.5" header="0" footer="0"/>
      <printOptions horizontalCentered="1" verticalCentered="1"/>
      <pageSetup scale="65" fitToHeight="2" orientation="portrait" horizontalDpi="300" verticalDpi="300" r:id="rId10"/>
      <headerFooter alignWithMargins="0"/>
    </customSheetView>
    <customSheetView guid="{FD677025-12D2-4A8C-898E-C8C7B61A1761}" colorId="22" showPageBreaks="1" printArea="1">
      <pageMargins left="0.5" right="0.5" top="0.5" bottom="0.5" header="0" footer="0"/>
      <printOptions horizontalCentered="1" verticalCentered="1"/>
      <pageSetup scale="65" fitToHeight="2" orientation="portrait" horizontalDpi="300" verticalDpi="300" r:id="rId11"/>
      <headerFooter alignWithMargins="0"/>
    </customSheetView>
    <customSheetView guid="{8A94D2EC-B2C5-4234-9443-0DC03802E12D}" colorId="22" showPageBreaks="1" printArea="1">
      <pageMargins left="0.5" right="0.5" top="0.5" bottom="0.5" header="0" footer="0"/>
      <printOptions horizontalCentered="1" verticalCentered="1"/>
      <pageSetup scale="65" fitToHeight="2" orientation="portrait" horizontalDpi="300" verticalDpi="300" r:id="rId12"/>
      <headerFooter alignWithMargins="0"/>
    </customSheetView>
    <customSheetView guid="{C7AF6775-1D27-4B5E-A593-2A35D0B4D89B}" colorId="22">
      <selection activeCell="F11" sqref="F11:G11"/>
      <pageMargins left="0.5" right="0.5" top="0.5" bottom="0.5" header="0" footer="0"/>
      <printOptions horizontalCentered="1" verticalCentered="1"/>
      <pageSetup scale="65" fitToHeight="2" orientation="portrait" horizontalDpi="300" verticalDpi="300" r:id="rId13"/>
      <headerFooter alignWithMargins="0"/>
    </customSheetView>
    <customSheetView guid="{96E61F17-B7D0-43DF-A042-AB82DEADF71D}" colorId="22" showPageBreaks="1" printArea="1">
      <selection activeCell="F11" sqref="F11:G11"/>
      <pageMargins left="0.5" right="0.5" top="0.5" bottom="0.5" header="0" footer="0"/>
      <printOptions horizontalCentered="1" verticalCentered="1"/>
      <pageSetup scale="65" fitToHeight="2" orientation="portrait" horizontalDpi="300" verticalDpi="300" r:id="rId14"/>
      <headerFooter alignWithMargins="0"/>
    </customSheetView>
    <customSheetView guid="{0F6F7749-E5E2-402C-A332-F358E9F52431}" colorId="22" showPageBreaks="1" printArea="1">
      <selection activeCell="F11" sqref="F11:G11"/>
      <pageMargins left="0.5" right="0.5" top="0.5" bottom="0.5" header="0" footer="0"/>
      <printOptions horizontalCentered="1" verticalCentered="1"/>
      <pageSetup scale="65" fitToHeight="2" orientation="portrait" horizontalDpi="300" verticalDpi="300" r:id="rId15"/>
      <headerFooter alignWithMargins="0"/>
    </customSheetView>
    <customSheetView guid="{665C0630-746D-4A38-99D5-558A3A80C435}" colorId="22" showPageBreaks="1" printArea="1">
      <selection activeCell="F11" sqref="F11:G11"/>
      <pageMargins left="0.5" right="0.5" top="0.5" bottom="0.5" header="0" footer="0"/>
      <printOptions horizontalCentered="1" verticalCentered="1"/>
      <pageSetup scale="65" fitToHeight="2" orientation="portrait" horizontalDpi="300" verticalDpi="300" r:id="rId16"/>
      <headerFooter alignWithMargins="0"/>
    </customSheetView>
    <customSheetView guid="{7BB49942-3332-4916-8C9A-7E0718D9BD15}" colorId="22" showPageBreaks="1" printArea="1">
      <selection activeCell="F11" sqref="F11:G11"/>
      <pageMargins left="0.5" right="0.5" top="0.5" bottom="0.5" header="0" footer="0"/>
      <printOptions horizontalCentered="1" verticalCentered="1"/>
      <pageSetup scale="65" fitToHeight="2" orientation="portrait" horizontalDpi="300" verticalDpi="300" r:id="rId17"/>
      <headerFooter alignWithMargins="0"/>
    </customSheetView>
    <customSheetView guid="{84131046-9492-4BD4-95BF-1101D54B6750}" colorId="22" showPageBreaks="1" printArea="1">
      <selection activeCell="F11" sqref="F11:G11"/>
      <pageMargins left="0.5" right="0.5" top="0.5" bottom="0.5" header="0" footer="0"/>
      <printOptions horizontalCentered="1" verticalCentered="1"/>
      <pageSetup scale="65" fitToHeight="2" orientation="portrait" horizontalDpi="300" verticalDpi="300" r:id="rId18"/>
      <headerFooter alignWithMargins="0"/>
    </customSheetView>
    <customSheetView guid="{CDDD69AD-D96A-45A7-95A3-6DE883419332}" colorId="22" showPageBreaks="1" printArea="1">
      <selection activeCell="F11" sqref="F11:G11"/>
      <pageMargins left="0.5" right="0.5" top="0.5" bottom="0.5" header="0" footer="0"/>
      <printOptions horizontalCentered="1" verticalCentered="1"/>
      <pageSetup scale="65" fitToHeight="2" orientation="portrait" horizontalDpi="300" verticalDpi="300" r:id="rId19"/>
      <headerFooter alignWithMargins="0"/>
    </customSheetView>
    <customSheetView guid="{4AA2BC72-2A29-463C-9964-91A7BC9A705D}" colorId="22" showPageBreaks="1" printArea="1">
      <selection activeCell="F11" sqref="F11:G11"/>
      <pageMargins left="0.5" right="0.5" top="0.5" bottom="0.5" header="0" footer="0"/>
      <printOptions horizontalCentered="1" verticalCentered="1"/>
      <pageSetup scale="65" fitToHeight="2" orientation="portrait" horizontalDpi="300" verticalDpi="300" r:id="rId20"/>
      <headerFooter alignWithMargins="0"/>
    </customSheetView>
  </customSheetViews>
  <mergeCells count="18">
    <mergeCell ref="A13:G13"/>
    <mergeCell ref="F9:G9"/>
    <mergeCell ref="F10:G10"/>
    <mergeCell ref="F11:G11"/>
    <mergeCell ref="F12:G12"/>
    <mergeCell ref="A9:E9"/>
    <mergeCell ref="A10:E10"/>
    <mergeCell ref="A11:E11"/>
    <mergeCell ref="A12:D12"/>
    <mergeCell ref="A4:G4"/>
    <mergeCell ref="F5:G5"/>
    <mergeCell ref="F6:G6"/>
    <mergeCell ref="F7:G7"/>
    <mergeCell ref="F8:G8"/>
    <mergeCell ref="A5:E5"/>
    <mergeCell ref="A6:E6"/>
    <mergeCell ref="A7:E7"/>
    <mergeCell ref="A8:E8"/>
  </mergeCells>
  <printOptions horizontalCentered="1" verticalCentered="1"/>
  <pageMargins left="0.5" right="0.5" top="0.5" bottom="0.5" header="0" footer="0"/>
  <pageSetup scale="65" fitToHeight="2" orientation="portrait" horizontalDpi="300" verticalDpi="300" r:id="rId2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BG189"/>
  <sheetViews>
    <sheetView defaultGridColor="0" view="pageBreakPreview" colorId="22" zoomScale="80" zoomScaleNormal="100" zoomScaleSheetLayoutView="80" workbookViewId="0">
      <selection activeCell="H69" sqref="H69"/>
    </sheetView>
  </sheetViews>
  <sheetFormatPr defaultColWidth="9.6640625" defaultRowHeight="15"/>
  <cols>
    <col min="1" max="1" width="2.6640625" style="2774" customWidth="1"/>
    <col min="2" max="2" width="3.6640625" style="2774" customWidth="1"/>
    <col min="3" max="3" width="1.6640625" style="2774" customWidth="1"/>
    <col min="4" max="4" width="39.6640625" style="2774" customWidth="1"/>
    <col min="5" max="5" width="21.44140625" style="2774" customWidth="1"/>
    <col min="6" max="8" width="15.6640625" style="2774" customWidth="1"/>
    <col min="9" max="16384" width="9.6640625" style="2774"/>
  </cols>
  <sheetData>
    <row r="1" spans="1:59" ht="17.45" customHeight="1">
      <c r="A1" s="1512"/>
      <c r="B1" s="1669" t="s">
        <v>1800</v>
      </c>
      <c r="C1" s="1669"/>
      <c r="D1" s="1513"/>
      <c r="E1" s="1669" t="s">
        <v>3290</v>
      </c>
      <c r="F1" s="1886" t="s">
        <v>1802</v>
      </c>
      <c r="G1" s="1886" t="s">
        <v>1803</v>
      </c>
      <c r="H1" s="1885"/>
      <c r="I1" s="2878"/>
      <c r="J1" s="2878"/>
      <c r="K1" s="2878"/>
      <c r="L1" s="2878"/>
      <c r="M1" s="2878"/>
      <c r="N1" s="2878"/>
      <c r="O1" s="2878"/>
      <c r="P1" s="2878"/>
      <c r="Q1" s="2878"/>
      <c r="R1" s="2878"/>
      <c r="S1" s="2878"/>
      <c r="T1" s="2878"/>
      <c r="U1" s="2878"/>
      <c r="V1" s="2878"/>
      <c r="W1" s="2878"/>
      <c r="X1" s="2878"/>
      <c r="Y1" s="2878"/>
      <c r="Z1" s="2878"/>
      <c r="AA1" s="2878"/>
      <c r="AB1" s="2878"/>
      <c r="AC1" s="2878"/>
      <c r="AD1" s="2878"/>
      <c r="AE1" s="2878"/>
      <c r="AF1" s="2878"/>
      <c r="AG1" s="2878"/>
      <c r="AH1" s="2878"/>
      <c r="AI1" s="2878"/>
      <c r="AJ1" s="2878"/>
      <c r="AK1" s="2878"/>
      <c r="AL1" s="2878"/>
      <c r="AM1" s="2878"/>
      <c r="AN1" s="2878"/>
      <c r="AO1" s="2878"/>
      <c r="AP1" s="2878"/>
      <c r="AQ1" s="2878"/>
      <c r="AR1" s="2878"/>
      <c r="AS1" s="2878"/>
      <c r="AT1" s="2878"/>
      <c r="AU1" s="2878"/>
      <c r="AV1" s="2878"/>
      <c r="AW1" s="2878"/>
      <c r="AX1" s="2878"/>
      <c r="AY1" s="2878"/>
      <c r="AZ1" s="2878"/>
      <c r="BA1" s="2878"/>
      <c r="BB1" s="2878"/>
      <c r="BC1" s="2878"/>
      <c r="BD1" s="2878"/>
      <c r="BE1" s="2878"/>
      <c r="BF1" s="2878"/>
      <c r="BG1" s="2878"/>
    </row>
    <row r="2" spans="1:59" ht="13.5" customHeight="1">
      <c r="A2" s="2877"/>
      <c r="B2" s="2878" t="str">
        <f>'Data Sheet'!$C$25</f>
        <v>CENTRAL HUDSON GAS &amp; ELECTRIC CORPORATION</v>
      </c>
      <c r="C2" s="2878"/>
      <c r="D2" s="3114"/>
      <c r="E2" s="3115" t="s">
        <v>5504</v>
      </c>
      <c r="F2" s="1790" t="s">
        <v>3308</v>
      </c>
      <c r="G2" s="2753"/>
      <c r="H2" s="1518"/>
      <c r="I2" s="2878"/>
      <c r="J2" s="2878"/>
      <c r="K2" s="2878"/>
      <c r="L2" s="2878"/>
      <c r="M2" s="2878"/>
      <c r="N2" s="2878"/>
      <c r="O2" s="2878"/>
      <c r="P2" s="2878"/>
      <c r="Q2" s="2878"/>
      <c r="R2" s="2878"/>
      <c r="S2" s="2878"/>
      <c r="T2" s="2878"/>
      <c r="U2" s="2878"/>
      <c r="V2" s="2878"/>
      <c r="W2" s="2878"/>
      <c r="X2" s="2878"/>
      <c r="Y2" s="2878"/>
      <c r="Z2" s="2878"/>
      <c r="AA2" s="2878"/>
      <c r="AB2" s="2878"/>
      <c r="AC2" s="2878"/>
      <c r="AD2" s="2878"/>
      <c r="AE2" s="2878"/>
      <c r="AF2" s="2878"/>
      <c r="AG2" s="2878"/>
      <c r="AH2" s="2878"/>
      <c r="AI2" s="2878"/>
      <c r="AJ2" s="2878"/>
      <c r="AK2" s="2878"/>
      <c r="AL2" s="2878"/>
      <c r="AM2" s="2878"/>
      <c r="AN2" s="2878"/>
      <c r="AO2" s="2878"/>
      <c r="AP2" s="2878"/>
      <c r="AQ2" s="2878"/>
      <c r="AR2" s="2878"/>
      <c r="AS2" s="2878"/>
      <c r="AT2" s="2878"/>
      <c r="AU2" s="2878"/>
      <c r="AV2" s="2878"/>
      <c r="AW2" s="2878"/>
      <c r="AX2" s="2878"/>
      <c r="AY2" s="2878"/>
      <c r="AZ2" s="2878"/>
      <c r="BA2" s="2878"/>
      <c r="BB2" s="2878"/>
      <c r="BC2" s="2878"/>
      <c r="BD2" s="2878"/>
      <c r="BE2" s="2878"/>
      <c r="BF2" s="2878"/>
      <c r="BG2" s="2878"/>
    </row>
    <row r="3" spans="1:59" ht="15" customHeight="1">
      <c r="A3" s="2877"/>
      <c r="B3" s="3047"/>
      <c r="C3" s="3047"/>
      <c r="D3" s="3116"/>
      <c r="E3" s="3117" t="s">
        <v>406</v>
      </c>
      <c r="F3" s="1989" t="str">
        <f>'Data Sheet'!$C$40</f>
        <v>4/18/2018</v>
      </c>
      <c r="G3" s="3048" t="str">
        <f>'Data Sheet'!$C$38</f>
        <v>12/31/2017</v>
      </c>
      <c r="H3" s="1889"/>
      <c r="I3" s="2878"/>
      <c r="J3" s="2878"/>
      <c r="K3" s="2878"/>
      <c r="L3" s="2878"/>
      <c r="M3" s="2878"/>
      <c r="N3" s="2878"/>
      <c r="O3" s="2878"/>
      <c r="P3" s="2878"/>
      <c r="Q3" s="2878"/>
      <c r="R3" s="2878"/>
      <c r="S3" s="2878"/>
      <c r="T3" s="2878"/>
      <c r="U3" s="2878"/>
      <c r="V3" s="2878"/>
      <c r="W3" s="2878"/>
      <c r="X3" s="2878"/>
      <c r="Y3" s="2878"/>
      <c r="Z3" s="2878"/>
      <c r="AA3" s="2878"/>
      <c r="AB3" s="2878"/>
      <c r="AC3" s="2878"/>
      <c r="AD3" s="2878"/>
      <c r="AE3" s="2878"/>
      <c r="AF3" s="2878"/>
      <c r="AG3" s="2878"/>
      <c r="AH3" s="2878"/>
      <c r="AI3" s="2878"/>
      <c r="AJ3" s="2878"/>
      <c r="AK3" s="2878"/>
      <c r="AL3" s="2878"/>
      <c r="AM3" s="2878"/>
      <c r="AN3" s="2878"/>
      <c r="AO3" s="2878"/>
      <c r="AP3" s="2878"/>
      <c r="AQ3" s="2878"/>
      <c r="AR3" s="2878"/>
      <c r="AS3" s="2878"/>
      <c r="AT3" s="2878"/>
      <c r="AU3" s="2878"/>
      <c r="AV3" s="2878"/>
      <c r="AW3" s="2878"/>
      <c r="AX3" s="2878"/>
      <c r="AY3" s="2878"/>
      <c r="AZ3" s="2878"/>
      <c r="BA3" s="2878"/>
      <c r="BB3" s="2878"/>
      <c r="BC3" s="2878"/>
      <c r="BD3" s="2878"/>
      <c r="BE3" s="2878"/>
      <c r="BF3" s="2878"/>
      <c r="BG3" s="2878"/>
    </row>
    <row r="4" spans="1:59" ht="15" customHeight="1">
      <c r="A4" s="1890" t="s">
        <v>485</v>
      </c>
      <c r="B4" s="1795"/>
      <c r="C4" s="1795"/>
      <c r="D4" s="1990"/>
      <c r="E4" s="1795"/>
      <c r="F4" s="1795"/>
      <c r="G4" s="1795"/>
      <c r="H4" s="1796"/>
      <c r="I4" s="2878"/>
      <c r="J4" s="2878"/>
      <c r="K4" s="2878"/>
      <c r="L4" s="2878"/>
      <c r="M4" s="2878"/>
      <c r="N4" s="2878"/>
      <c r="O4" s="2878"/>
      <c r="P4" s="2878"/>
      <c r="Q4" s="2878"/>
      <c r="R4" s="2878"/>
      <c r="S4" s="2878"/>
      <c r="T4" s="2878"/>
      <c r="U4" s="2878"/>
      <c r="V4" s="2878"/>
      <c r="W4" s="2878"/>
      <c r="X4" s="2878"/>
      <c r="Y4" s="2878"/>
      <c r="Z4" s="2878"/>
      <c r="AA4" s="2878"/>
      <c r="AB4" s="2878"/>
      <c r="AC4" s="2878"/>
      <c r="AD4" s="2878"/>
      <c r="AE4" s="2878"/>
      <c r="AF4" s="2878"/>
      <c r="AG4" s="2878"/>
      <c r="AH4" s="2878"/>
      <c r="AI4" s="2878"/>
      <c r="AJ4" s="2878"/>
      <c r="AK4" s="2878"/>
      <c r="AL4" s="2878"/>
      <c r="AM4" s="2878"/>
      <c r="AN4" s="2878"/>
      <c r="AO4" s="2878"/>
      <c r="AP4" s="2878"/>
      <c r="AQ4" s="2878"/>
      <c r="AR4" s="2878"/>
      <c r="AS4" s="2878"/>
      <c r="AT4" s="2878"/>
      <c r="AU4" s="2878"/>
      <c r="AV4" s="2878"/>
      <c r="AW4" s="2878"/>
      <c r="AX4" s="2878"/>
      <c r="AY4" s="2878"/>
      <c r="AZ4" s="2878"/>
      <c r="BA4" s="2878"/>
      <c r="BB4" s="2878"/>
      <c r="BC4" s="2878"/>
      <c r="BD4" s="2878"/>
      <c r="BE4" s="2878"/>
      <c r="BF4" s="2878"/>
      <c r="BG4" s="2878"/>
    </row>
    <row r="5" spans="1:59" ht="13.5" customHeight="1">
      <c r="A5" s="2877"/>
      <c r="B5" s="2878"/>
      <c r="C5" s="2878"/>
      <c r="D5" s="2878"/>
      <c r="E5" s="2878"/>
      <c r="F5" s="2878"/>
      <c r="G5" s="2878"/>
      <c r="H5" s="1518"/>
      <c r="I5" s="2878"/>
      <c r="J5" s="2878"/>
      <c r="K5" s="2878"/>
      <c r="L5" s="2878"/>
      <c r="M5" s="2878"/>
      <c r="N5" s="2878"/>
      <c r="O5" s="2878"/>
      <c r="P5" s="2878"/>
      <c r="Q5" s="2878"/>
      <c r="R5" s="2878"/>
      <c r="S5" s="2878"/>
      <c r="T5" s="2878"/>
      <c r="U5" s="2878"/>
      <c r="V5" s="2878"/>
      <c r="W5" s="2878"/>
      <c r="X5" s="2878"/>
      <c r="Y5" s="2878"/>
      <c r="Z5" s="2878"/>
      <c r="AA5" s="2878"/>
      <c r="AB5" s="2878"/>
      <c r="AC5" s="2878"/>
      <c r="AD5" s="2878"/>
      <c r="AE5" s="2878"/>
      <c r="AF5" s="2878"/>
      <c r="AG5" s="2878"/>
      <c r="AH5" s="2878"/>
      <c r="AI5" s="2878"/>
      <c r="AJ5" s="2878"/>
      <c r="AK5" s="2878"/>
      <c r="AL5" s="2878"/>
      <c r="AM5" s="2878"/>
      <c r="AN5" s="2878"/>
      <c r="AO5" s="2878"/>
      <c r="AP5" s="2878"/>
      <c r="AQ5" s="2878"/>
      <c r="AR5" s="2878"/>
      <c r="AS5" s="2878"/>
      <c r="AT5" s="2878"/>
      <c r="AU5" s="2878"/>
      <c r="AV5" s="2878"/>
      <c r="AW5" s="2878"/>
      <c r="AX5" s="2878"/>
      <c r="AY5" s="2878"/>
      <c r="AZ5" s="2878"/>
      <c r="BA5" s="2878"/>
      <c r="BB5" s="2878"/>
      <c r="BC5" s="2878"/>
      <c r="BD5" s="2878"/>
      <c r="BE5" s="2878"/>
      <c r="BF5" s="2878"/>
      <c r="BG5" s="2878"/>
    </row>
    <row r="6" spans="1:59" ht="13.5" customHeight="1">
      <c r="A6" s="2877"/>
      <c r="B6" s="1892" t="s">
        <v>486</v>
      </c>
      <c r="C6" s="1892"/>
      <c r="D6" s="1892"/>
      <c r="E6" s="1892"/>
      <c r="F6" s="1892"/>
      <c r="G6" s="1892"/>
      <c r="H6" s="1893"/>
      <c r="I6" s="2878"/>
      <c r="J6" s="2878"/>
      <c r="K6" s="2878"/>
      <c r="L6" s="2878"/>
      <c r="M6" s="2878"/>
      <c r="N6" s="2878"/>
      <c r="O6" s="2878"/>
      <c r="P6" s="2878"/>
      <c r="Q6" s="2878"/>
      <c r="R6" s="2878"/>
      <c r="S6" s="2878"/>
      <c r="T6" s="2878"/>
      <c r="U6" s="2878"/>
      <c r="V6" s="2878"/>
      <c r="W6" s="2878"/>
      <c r="X6" s="2878"/>
      <c r="Y6" s="2878"/>
      <c r="Z6" s="2878"/>
      <c r="AA6" s="2878"/>
      <c r="AB6" s="2878"/>
      <c r="AC6" s="2878"/>
      <c r="AD6" s="2878"/>
      <c r="AE6" s="2878"/>
      <c r="AF6" s="2878"/>
      <c r="AG6" s="2878"/>
      <c r="AH6" s="2878"/>
      <c r="AI6" s="2878"/>
      <c r="AJ6" s="2878"/>
      <c r="AK6" s="2878"/>
      <c r="AL6" s="2878"/>
      <c r="AM6" s="2878"/>
      <c r="AN6" s="2878"/>
      <c r="AO6" s="2878"/>
      <c r="AP6" s="2878"/>
      <c r="AQ6" s="2878"/>
      <c r="AR6" s="2878"/>
      <c r="AS6" s="2878"/>
      <c r="AT6" s="2878"/>
      <c r="AU6" s="2878"/>
      <c r="AV6" s="2878"/>
      <c r="AW6" s="2878"/>
      <c r="AX6" s="2878"/>
      <c r="AY6" s="2878"/>
      <c r="AZ6" s="2878"/>
      <c r="BA6" s="2878"/>
      <c r="BB6" s="2878"/>
      <c r="BC6" s="2878"/>
      <c r="BD6" s="2878"/>
      <c r="BE6" s="2878"/>
      <c r="BF6" s="2878"/>
      <c r="BG6" s="2878"/>
    </row>
    <row r="7" spans="1:59" ht="13.5" customHeight="1">
      <c r="A7" s="2877"/>
      <c r="B7" s="1892"/>
      <c r="C7" s="1892"/>
      <c r="D7" s="1892"/>
      <c r="E7" s="1892"/>
      <c r="F7" s="1892"/>
      <c r="G7" s="1892"/>
      <c r="H7" s="1893"/>
      <c r="I7" s="2878"/>
      <c r="J7" s="2878"/>
      <c r="K7" s="2878"/>
      <c r="L7" s="2878"/>
      <c r="M7" s="2878"/>
      <c r="N7" s="2878"/>
      <c r="O7" s="2878"/>
      <c r="P7" s="2878"/>
      <c r="Q7" s="2878"/>
      <c r="R7" s="2878"/>
      <c r="S7" s="2878"/>
      <c r="T7" s="2878"/>
      <c r="U7" s="2878"/>
      <c r="V7" s="2878"/>
      <c r="W7" s="2878"/>
      <c r="X7" s="2878"/>
      <c r="Y7" s="2878"/>
      <c r="Z7" s="2878"/>
      <c r="AA7" s="2878"/>
      <c r="AB7" s="2878"/>
      <c r="AC7" s="2878"/>
      <c r="AD7" s="2878"/>
      <c r="AE7" s="2878"/>
      <c r="AF7" s="2878"/>
      <c r="AG7" s="2878"/>
      <c r="AH7" s="2878"/>
      <c r="AI7" s="2878"/>
      <c r="AJ7" s="2878"/>
      <c r="AK7" s="2878"/>
      <c r="AL7" s="2878"/>
      <c r="AM7" s="2878"/>
      <c r="AN7" s="2878"/>
      <c r="AO7" s="2878"/>
      <c r="AP7" s="2878"/>
      <c r="AQ7" s="2878"/>
      <c r="AR7" s="2878"/>
      <c r="AS7" s="2878"/>
      <c r="AT7" s="2878"/>
      <c r="AU7" s="2878"/>
      <c r="AV7" s="2878"/>
      <c r="AW7" s="2878"/>
      <c r="AX7" s="2878"/>
      <c r="AY7" s="2878"/>
      <c r="AZ7" s="2878"/>
      <c r="BA7" s="2878"/>
      <c r="BB7" s="2878"/>
      <c r="BC7" s="2878"/>
      <c r="BD7" s="2878"/>
      <c r="BE7" s="2878"/>
      <c r="BF7" s="2878"/>
      <c r="BG7" s="2878"/>
    </row>
    <row r="8" spans="1:59" ht="13.5" customHeight="1">
      <c r="A8" s="2877"/>
      <c r="B8" s="1892" t="s">
        <v>487</v>
      </c>
      <c r="C8" s="1892"/>
      <c r="D8" s="1892"/>
      <c r="E8" s="1892"/>
      <c r="F8" s="1892"/>
      <c r="G8" s="1892"/>
      <c r="H8" s="1893"/>
      <c r="I8" s="2878"/>
      <c r="J8" s="2878"/>
      <c r="K8" s="2878"/>
      <c r="L8" s="2878"/>
      <c r="M8" s="2878"/>
      <c r="N8" s="2878"/>
      <c r="O8" s="2878"/>
      <c r="P8" s="2878"/>
      <c r="Q8" s="2878"/>
      <c r="R8" s="2878"/>
      <c r="S8" s="2878"/>
      <c r="T8" s="2878"/>
      <c r="U8" s="2878"/>
      <c r="V8" s="2878"/>
      <c r="W8" s="2878"/>
      <c r="X8" s="2878"/>
      <c r="Y8" s="2878"/>
      <c r="Z8" s="2878"/>
      <c r="AA8" s="2878"/>
      <c r="AB8" s="2878"/>
      <c r="AC8" s="2878"/>
      <c r="AD8" s="2878"/>
      <c r="AE8" s="2878"/>
      <c r="AF8" s="2878"/>
      <c r="AG8" s="2878"/>
      <c r="AH8" s="2878"/>
      <c r="AI8" s="2878"/>
      <c r="AJ8" s="2878"/>
      <c r="AK8" s="2878"/>
      <c r="AL8" s="2878"/>
      <c r="AM8" s="2878"/>
      <c r="AN8" s="2878"/>
      <c r="AO8" s="2878"/>
      <c r="AP8" s="2878"/>
      <c r="AQ8" s="2878"/>
      <c r="AR8" s="2878"/>
      <c r="AS8" s="2878"/>
      <c r="AT8" s="2878"/>
      <c r="AU8" s="2878"/>
      <c r="AV8" s="2878"/>
      <c r="AW8" s="2878"/>
      <c r="AX8" s="2878"/>
      <c r="AY8" s="2878"/>
      <c r="AZ8" s="2878"/>
      <c r="BA8" s="2878"/>
      <c r="BB8" s="2878"/>
      <c r="BC8" s="2878"/>
      <c r="BD8" s="2878"/>
      <c r="BE8" s="2878"/>
      <c r="BF8" s="2878"/>
      <c r="BG8" s="2878"/>
    </row>
    <row r="9" spans="1:59" ht="13.5" customHeight="1">
      <c r="A9" s="2877"/>
      <c r="B9" s="1892" t="s">
        <v>488</v>
      </c>
      <c r="C9" s="1892"/>
      <c r="D9" s="1892"/>
      <c r="E9" s="1892"/>
      <c r="F9" s="1892"/>
      <c r="G9" s="1892"/>
      <c r="H9" s="1893"/>
      <c r="I9" s="2878"/>
      <c r="J9" s="2878"/>
      <c r="K9" s="2878"/>
      <c r="L9" s="2878"/>
      <c r="M9" s="2878"/>
      <c r="N9" s="2878"/>
      <c r="O9" s="2878"/>
      <c r="P9" s="2878"/>
      <c r="Q9" s="2878"/>
      <c r="R9" s="2878"/>
      <c r="S9" s="2878"/>
      <c r="T9" s="2878"/>
      <c r="U9" s="2878"/>
      <c r="V9" s="2878"/>
      <c r="W9" s="2878"/>
      <c r="X9" s="2878"/>
      <c r="Y9" s="2878"/>
      <c r="Z9" s="2878"/>
      <c r="AA9" s="2878"/>
      <c r="AB9" s="2878"/>
      <c r="AC9" s="2878"/>
      <c r="AD9" s="2878"/>
      <c r="AE9" s="2878"/>
      <c r="AF9" s="2878"/>
      <c r="AG9" s="2878"/>
      <c r="AH9" s="2878"/>
      <c r="AI9" s="2878"/>
      <c r="AJ9" s="2878"/>
      <c r="AK9" s="2878"/>
      <c r="AL9" s="2878"/>
      <c r="AM9" s="2878"/>
      <c r="AN9" s="2878"/>
      <c r="AO9" s="2878"/>
      <c r="AP9" s="2878"/>
      <c r="AQ9" s="2878"/>
      <c r="AR9" s="2878"/>
      <c r="AS9" s="2878"/>
      <c r="AT9" s="2878"/>
      <c r="AU9" s="2878"/>
      <c r="AV9" s="2878"/>
      <c r="AW9" s="2878"/>
      <c r="AX9" s="2878"/>
      <c r="AY9" s="2878"/>
      <c r="AZ9" s="2878"/>
      <c r="BA9" s="2878"/>
      <c r="BB9" s="2878"/>
      <c r="BC9" s="2878"/>
      <c r="BD9" s="2878"/>
      <c r="BE9" s="2878"/>
      <c r="BF9" s="2878"/>
      <c r="BG9" s="2878"/>
    </row>
    <row r="10" spans="1:59" ht="13.5" customHeight="1">
      <c r="A10" s="2877"/>
      <c r="B10" s="1892"/>
      <c r="C10" s="1892"/>
      <c r="D10" s="1892"/>
      <c r="E10" s="1892"/>
      <c r="F10" s="1892"/>
      <c r="G10" s="1892"/>
      <c r="H10" s="1893"/>
      <c r="I10" s="2878"/>
      <c r="J10" s="2878"/>
      <c r="K10" s="2878"/>
      <c r="L10" s="2878"/>
      <c r="M10" s="2878"/>
      <c r="N10" s="2878"/>
      <c r="O10" s="2878"/>
      <c r="P10" s="2878"/>
      <c r="Q10" s="2878"/>
      <c r="R10" s="2878"/>
      <c r="S10" s="2878"/>
      <c r="T10" s="2878"/>
      <c r="U10" s="2878"/>
      <c r="V10" s="2878"/>
      <c r="W10" s="2878"/>
      <c r="X10" s="2878"/>
      <c r="Y10" s="2878"/>
      <c r="Z10" s="2878"/>
      <c r="AA10" s="2878"/>
      <c r="AB10" s="2878"/>
      <c r="AC10" s="2878"/>
      <c r="AD10" s="2878"/>
      <c r="AE10" s="2878"/>
      <c r="AF10" s="2878"/>
      <c r="AG10" s="2878"/>
      <c r="AH10" s="2878"/>
      <c r="AI10" s="2878"/>
      <c r="AJ10" s="2878"/>
      <c r="AK10" s="2878"/>
      <c r="AL10" s="2878"/>
      <c r="AM10" s="2878"/>
      <c r="AN10" s="2878"/>
      <c r="AO10" s="2878"/>
      <c r="AP10" s="2878"/>
      <c r="AQ10" s="2878"/>
      <c r="AR10" s="2878"/>
      <c r="AS10" s="2878"/>
      <c r="AT10" s="2878"/>
      <c r="AU10" s="2878"/>
      <c r="AV10" s="2878"/>
      <c r="AW10" s="2878"/>
      <c r="AX10" s="2878"/>
      <c r="AY10" s="2878"/>
      <c r="AZ10" s="2878"/>
      <c r="BA10" s="2878"/>
      <c r="BB10" s="2878"/>
      <c r="BC10" s="2878"/>
      <c r="BD10" s="2878"/>
      <c r="BE10" s="2878"/>
      <c r="BF10" s="2878"/>
      <c r="BG10" s="2878"/>
    </row>
    <row r="11" spans="1:59" ht="13.5" customHeight="1">
      <c r="A11" s="2877"/>
      <c r="B11" s="1892" t="s">
        <v>489</v>
      </c>
      <c r="C11" s="1892"/>
      <c r="D11" s="1892"/>
      <c r="E11" s="1892"/>
      <c r="F11" s="1892"/>
      <c r="G11" s="1892"/>
      <c r="H11" s="1893"/>
      <c r="I11" s="2878"/>
      <c r="J11" s="2878"/>
      <c r="K11" s="2878"/>
      <c r="L11" s="2878"/>
      <c r="M11" s="2878"/>
      <c r="N11" s="2878"/>
      <c r="O11" s="2878"/>
      <c r="P11" s="2878"/>
      <c r="Q11" s="2878"/>
      <c r="R11" s="2878"/>
      <c r="S11" s="2878"/>
      <c r="T11" s="2878"/>
      <c r="U11" s="2878"/>
      <c r="V11" s="2878"/>
      <c r="W11" s="2878"/>
      <c r="X11" s="2878"/>
      <c r="Y11" s="2878"/>
      <c r="Z11" s="2878"/>
      <c r="AA11" s="2878"/>
      <c r="AB11" s="2878"/>
      <c r="AC11" s="2878"/>
      <c r="AD11" s="2878"/>
      <c r="AE11" s="2878"/>
      <c r="AF11" s="2878"/>
      <c r="AG11" s="2878"/>
      <c r="AH11" s="2878"/>
      <c r="AI11" s="2878"/>
      <c r="AJ11" s="2878"/>
      <c r="AK11" s="2878"/>
      <c r="AL11" s="2878"/>
      <c r="AM11" s="2878"/>
      <c r="AN11" s="2878"/>
      <c r="AO11" s="2878"/>
      <c r="AP11" s="2878"/>
      <c r="AQ11" s="2878"/>
      <c r="AR11" s="2878"/>
      <c r="AS11" s="2878"/>
      <c r="AT11" s="2878"/>
      <c r="AU11" s="2878"/>
      <c r="AV11" s="2878"/>
      <c r="AW11" s="2878"/>
      <c r="AX11" s="2878"/>
      <c r="AY11" s="2878"/>
      <c r="AZ11" s="2878"/>
      <c r="BA11" s="2878"/>
      <c r="BB11" s="2878"/>
      <c r="BC11" s="2878"/>
      <c r="BD11" s="2878"/>
      <c r="BE11" s="2878"/>
      <c r="BF11" s="2878"/>
      <c r="BG11" s="2878"/>
    </row>
    <row r="12" spans="1:59" ht="13.5" customHeight="1">
      <c r="A12" s="2877"/>
      <c r="B12" s="1892" t="s">
        <v>638</v>
      </c>
      <c r="C12" s="1892"/>
      <c r="D12" s="1892"/>
      <c r="E12" s="1892"/>
      <c r="F12" s="1892"/>
      <c r="G12" s="1892"/>
      <c r="H12" s="1893"/>
      <c r="I12" s="2878"/>
      <c r="J12" s="2878"/>
      <c r="K12" s="2878"/>
      <c r="L12" s="2878"/>
      <c r="M12" s="2878"/>
      <c r="N12" s="2878"/>
      <c r="O12" s="2878"/>
      <c r="P12" s="2878"/>
      <c r="Q12" s="2878"/>
      <c r="R12" s="2878"/>
      <c r="S12" s="2878"/>
      <c r="T12" s="2878"/>
      <c r="U12" s="2878"/>
      <c r="V12" s="2878"/>
      <c r="W12" s="2878"/>
      <c r="X12" s="2878"/>
      <c r="Y12" s="2878"/>
      <c r="Z12" s="2878"/>
      <c r="AA12" s="2878"/>
      <c r="AB12" s="2878"/>
      <c r="AC12" s="2878"/>
      <c r="AD12" s="2878"/>
      <c r="AE12" s="2878"/>
      <c r="AF12" s="2878"/>
      <c r="AG12" s="2878"/>
      <c r="AH12" s="2878"/>
      <c r="AI12" s="2878"/>
      <c r="AJ12" s="2878"/>
      <c r="AK12" s="2878"/>
      <c r="AL12" s="2878"/>
      <c r="AM12" s="2878"/>
      <c r="AN12" s="2878"/>
      <c r="AO12" s="2878"/>
      <c r="AP12" s="2878"/>
      <c r="AQ12" s="2878"/>
      <c r="AR12" s="2878"/>
      <c r="AS12" s="2878"/>
      <c r="AT12" s="2878"/>
      <c r="AU12" s="2878"/>
      <c r="AV12" s="2878"/>
      <c r="AW12" s="2878"/>
      <c r="AX12" s="2878"/>
      <c r="AY12" s="2878"/>
      <c r="AZ12" s="2878"/>
      <c r="BA12" s="2878"/>
      <c r="BB12" s="2878"/>
      <c r="BC12" s="2878"/>
      <c r="BD12" s="2878"/>
      <c r="BE12" s="2878"/>
      <c r="BF12" s="2878"/>
      <c r="BG12" s="2878"/>
    </row>
    <row r="13" spans="1:59" ht="13.5" customHeight="1">
      <c r="A13" s="2877"/>
      <c r="B13" s="1892" t="s">
        <v>772</v>
      </c>
      <c r="C13" s="1892"/>
      <c r="D13" s="1892"/>
      <c r="E13" s="1892"/>
      <c r="F13" s="1892"/>
      <c r="G13" s="1892"/>
      <c r="H13" s="1893"/>
      <c r="I13" s="2878"/>
      <c r="J13" s="2878"/>
      <c r="K13" s="2878"/>
      <c r="L13" s="2878"/>
      <c r="M13" s="2878"/>
      <c r="N13" s="2878"/>
      <c r="O13" s="2878"/>
      <c r="P13" s="2878"/>
      <c r="Q13" s="2878"/>
      <c r="R13" s="2878"/>
      <c r="S13" s="2878"/>
      <c r="T13" s="2878"/>
      <c r="U13" s="2878"/>
      <c r="V13" s="2878"/>
      <c r="W13" s="2878"/>
      <c r="X13" s="2878"/>
      <c r="Y13" s="2878"/>
      <c r="Z13" s="2878"/>
      <c r="AA13" s="2878"/>
      <c r="AB13" s="2878"/>
      <c r="AC13" s="2878"/>
      <c r="AD13" s="2878"/>
      <c r="AE13" s="2878"/>
      <c r="AF13" s="2878"/>
      <c r="AG13" s="2878"/>
      <c r="AH13" s="2878"/>
      <c r="AI13" s="2878"/>
      <c r="AJ13" s="2878"/>
      <c r="AK13" s="2878"/>
      <c r="AL13" s="2878"/>
      <c r="AM13" s="2878"/>
      <c r="AN13" s="2878"/>
      <c r="AO13" s="2878"/>
      <c r="AP13" s="2878"/>
      <c r="AQ13" s="2878"/>
      <c r="AR13" s="2878"/>
      <c r="AS13" s="2878"/>
      <c r="AT13" s="2878"/>
      <c r="AU13" s="2878"/>
      <c r="AV13" s="2878"/>
      <c r="AW13" s="2878"/>
      <c r="AX13" s="2878"/>
      <c r="AY13" s="2878"/>
      <c r="AZ13" s="2878"/>
      <c r="BA13" s="2878"/>
      <c r="BB13" s="2878"/>
      <c r="BC13" s="2878"/>
      <c r="BD13" s="2878"/>
      <c r="BE13" s="2878"/>
      <c r="BF13" s="2878"/>
      <c r="BG13" s="2878"/>
    </row>
    <row r="14" spans="1:59" ht="13.5" customHeight="1">
      <c r="A14" s="2877"/>
      <c r="B14" s="1892" t="s">
        <v>773</v>
      </c>
      <c r="C14" s="1892"/>
      <c r="D14" s="1892"/>
      <c r="E14" s="1892"/>
      <c r="F14" s="1892"/>
      <c r="G14" s="1892"/>
      <c r="H14" s="1893"/>
      <c r="I14" s="2878"/>
      <c r="J14" s="2878"/>
      <c r="K14" s="2878"/>
      <c r="L14" s="2878"/>
      <c r="M14" s="2878"/>
      <c r="N14" s="2878"/>
      <c r="O14" s="2878"/>
      <c r="P14" s="2878"/>
      <c r="Q14" s="2878"/>
      <c r="R14" s="2878"/>
      <c r="S14" s="2878"/>
      <c r="T14" s="2878"/>
      <c r="U14" s="2878"/>
      <c r="V14" s="2878"/>
      <c r="W14" s="2878"/>
      <c r="X14" s="2878"/>
      <c r="Y14" s="2878"/>
      <c r="Z14" s="2878"/>
      <c r="AA14" s="2878"/>
      <c r="AB14" s="2878"/>
      <c r="AC14" s="2878"/>
      <c r="AD14" s="2878"/>
      <c r="AE14" s="2878"/>
      <c r="AF14" s="2878"/>
      <c r="AG14" s="2878"/>
      <c r="AH14" s="2878"/>
      <c r="AI14" s="2878"/>
      <c r="AJ14" s="2878"/>
      <c r="AK14" s="2878"/>
      <c r="AL14" s="2878"/>
      <c r="AM14" s="2878"/>
      <c r="AN14" s="2878"/>
      <c r="AO14" s="2878"/>
      <c r="AP14" s="2878"/>
      <c r="AQ14" s="2878"/>
      <c r="AR14" s="2878"/>
      <c r="AS14" s="2878"/>
      <c r="AT14" s="2878"/>
      <c r="AU14" s="2878"/>
      <c r="AV14" s="2878"/>
      <c r="AW14" s="2878"/>
      <c r="AX14" s="2878"/>
      <c r="AY14" s="2878"/>
      <c r="AZ14" s="2878"/>
      <c r="BA14" s="2878"/>
      <c r="BB14" s="2878"/>
      <c r="BC14" s="2878"/>
      <c r="BD14" s="2878"/>
      <c r="BE14" s="2878"/>
      <c r="BF14" s="2878"/>
      <c r="BG14" s="2878"/>
    </row>
    <row r="15" spans="1:59" ht="13.5" customHeight="1">
      <c r="A15" s="2877"/>
      <c r="B15" s="1892"/>
      <c r="C15" s="1892"/>
      <c r="D15" s="1892"/>
      <c r="E15" s="1892"/>
      <c r="F15" s="1892"/>
      <c r="G15" s="1892"/>
      <c r="H15" s="1893"/>
      <c r="I15" s="2878"/>
      <c r="J15" s="2878"/>
      <c r="K15" s="2878"/>
      <c r="L15" s="2878"/>
      <c r="M15" s="2878"/>
      <c r="N15" s="2878"/>
      <c r="O15" s="2878"/>
      <c r="P15" s="2878"/>
      <c r="Q15" s="2878"/>
      <c r="R15" s="2878"/>
      <c r="S15" s="2878"/>
      <c r="T15" s="2878"/>
      <c r="U15" s="2878"/>
      <c r="V15" s="2878"/>
      <c r="W15" s="2878"/>
      <c r="X15" s="2878"/>
      <c r="Y15" s="2878"/>
      <c r="Z15" s="2878"/>
      <c r="AA15" s="2878"/>
      <c r="AB15" s="2878"/>
      <c r="AC15" s="2878"/>
      <c r="AD15" s="2878"/>
      <c r="AE15" s="2878"/>
      <c r="AF15" s="2878"/>
      <c r="AG15" s="2878"/>
      <c r="AH15" s="2878"/>
      <c r="AI15" s="2878"/>
      <c r="AJ15" s="2878"/>
      <c r="AK15" s="2878"/>
      <c r="AL15" s="2878"/>
      <c r="AM15" s="2878"/>
      <c r="AN15" s="2878"/>
      <c r="AO15" s="2878"/>
      <c r="AP15" s="2878"/>
      <c r="AQ15" s="2878"/>
      <c r="AR15" s="2878"/>
      <c r="AS15" s="2878"/>
      <c r="AT15" s="2878"/>
      <c r="AU15" s="2878"/>
      <c r="AV15" s="2878"/>
      <c r="AW15" s="2878"/>
      <c r="AX15" s="2878"/>
      <c r="AY15" s="2878"/>
      <c r="AZ15" s="2878"/>
      <c r="BA15" s="2878"/>
      <c r="BB15" s="2878"/>
      <c r="BC15" s="2878"/>
      <c r="BD15" s="2878"/>
      <c r="BE15" s="2878"/>
      <c r="BF15" s="2878"/>
      <c r="BG15" s="2878"/>
    </row>
    <row r="16" spans="1:59" ht="13.5" customHeight="1">
      <c r="A16" s="2877"/>
      <c r="B16" s="1892" t="s">
        <v>774</v>
      </c>
      <c r="C16" s="1892"/>
      <c r="D16" s="1892"/>
      <c r="E16" s="1892"/>
      <c r="F16" s="1892"/>
      <c r="G16" s="1892"/>
      <c r="H16" s="1893"/>
      <c r="I16" s="2878"/>
      <c r="J16" s="2878"/>
      <c r="K16" s="2878"/>
      <c r="L16" s="2878"/>
      <c r="M16" s="2878"/>
      <c r="N16" s="2878"/>
      <c r="O16" s="2878"/>
      <c r="P16" s="2878"/>
      <c r="Q16" s="2878"/>
      <c r="R16" s="2878"/>
      <c r="S16" s="2878"/>
      <c r="T16" s="2878"/>
      <c r="U16" s="2878"/>
      <c r="V16" s="2878"/>
      <c r="W16" s="2878"/>
      <c r="X16" s="2878"/>
      <c r="Y16" s="2878"/>
      <c r="Z16" s="2878"/>
      <c r="AA16" s="2878"/>
      <c r="AB16" s="2878"/>
      <c r="AC16" s="2878"/>
      <c r="AD16" s="2878"/>
      <c r="AE16" s="2878"/>
      <c r="AF16" s="2878"/>
      <c r="AG16" s="2878"/>
      <c r="AH16" s="2878"/>
      <c r="AI16" s="2878"/>
      <c r="AJ16" s="2878"/>
      <c r="AK16" s="2878"/>
      <c r="AL16" s="2878"/>
      <c r="AM16" s="2878"/>
      <c r="AN16" s="2878"/>
      <c r="AO16" s="2878"/>
      <c r="AP16" s="2878"/>
      <c r="AQ16" s="2878"/>
      <c r="AR16" s="2878"/>
      <c r="AS16" s="2878"/>
      <c r="AT16" s="2878"/>
      <c r="AU16" s="2878"/>
      <c r="AV16" s="2878"/>
      <c r="AW16" s="2878"/>
      <c r="AX16" s="2878"/>
      <c r="AY16" s="2878"/>
      <c r="AZ16" s="2878"/>
      <c r="BA16" s="2878"/>
      <c r="BB16" s="2878"/>
      <c r="BC16" s="2878"/>
      <c r="BD16" s="2878"/>
      <c r="BE16" s="2878"/>
      <c r="BF16" s="2878"/>
      <c r="BG16" s="2878"/>
    </row>
    <row r="17" spans="1:59" ht="13.5" customHeight="1">
      <c r="A17" s="1519"/>
      <c r="B17" s="3047"/>
      <c r="C17" s="3047"/>
      <c r="D17" s="3047"/>
      <c r="E17" s="3047"/>
      <c r="F17" s="3047"/>
      <c r="G17" s="3047"/>
      <c r="H17" s="1889"/>
      <c r="I17" s="2878"/>
      <c r="J17" s="2878"/>
      <c r="K17" s="2878"/>
      <c r="L17" s="2878"/>
      <c r="M17" s="2878"/>
      <c r="N17" s="2878"/>
      <c r="O17" s="2878"/>
      <c r="P17" s="2878"/>
      <c r="Q17" s="2878"/>
      <c r="R17" s="2878"/>
      <c r="S17" s="2878"/>
      <c r="T17" s="2878"/>
      <c r="U17" s="2878"/>
      <c r="V17" s="2878"/>
      <c r="W17" s="2878"/>
      <c r="X17" s="2878"/>
      <c r="Y17" s="2878"/>
      <c r="Z17" s="2878"/>
      <c r="AA17" s="2878"/>
      <c r="AB17" s="2878"/>
      <c r="AC17" s="2878"/>
      <c r="AD17" s="2878"/>
      <c r="AE17" s="2878"/>
      <c r="AF17" s="2878"/>
      <c r="AG17" s="2878"/>
      <c r="AH17" s="2878"/>
      <c r="AI17" s="2878"/>
      <c r="AJ17" s="2878"/>
      <c r="AK17" s="2878"/>
      <c r="AL17" s="2878"/>
      <c r="AM17" s="2878"/>
      <c r="AN17" s="2878"/>
      <c r="AO17" s="2878"/>
      <c r="AP17" s="2878"/>
      <c r="AQ17" s="2878"/>
      <c r="AR17" s="2878"/>
      <c r="AS17" s="2878"/>
      <c r="AT17" s="2878"/>
      <c r="AU17" s="2878"/>
      <c r="AV17" s="2878"/>
      <c r="AW17" s="2878"/>
      <c r="AX17" s="2878"/>
      <c r="AY17" s="2878"/>
      <c r="AZ17" s="2878"/>
      <c r="BA17" s="2878"/>
      <c r="BB17" s="2878"/>
      <c r="BC17" s="2878"/>
      <c r="BD17" s="2878"/>
      <c r="BE17" s="2878"/>
      <c r="BF17" s="2878"/>
      <c r="BG17" s="2878"/>
    </row>
    <row r="18" spans="1:59" ht="13.5" customHeight="1">
      <c r="A18" s="1949"/>
      <c r="B18" s="1950"/>
      <c r="C18" s="1950"/>
      <c r="D18" s="1795" t="s">
        <v>0</v>
      </c>
      <c r="E18" s="1795"/>
      <c r="F18" s="1795"/>
      <c r="G18" s="1795"/>
      <c r="H18" s="1796"/>
      <c r="I18" s="2878"/>
      <c r="J18" s="2878"/>
      <c r="K18" s="2878"/>
      <c r="L18" s="2878"/>
      <c r="M18" s="2878"/>
      <c r="N18" s="2878"/>
      <c r="O18" s="2878"/>
      <c r="P18" s="2878"/>
      <c r="Q18" s="2878"/>
      <c r="R18" s="2878"/>
      <c r="S18" s="2878"/>
      <c r="T18" s="2878"/>
      <c r="U18" s="2878"/>
      <c r="V18" s="2878"/>
      <c r="W18" s="2878"/>
      <c r="X18" s="2878"/>
      <c r="Y18" s="2878"/>
      <c r="Z18" s="2878"/>
      <c r="AA18" s="2878"/>
      <c r="AB18" s="2878"/>
      <c r="AC18" s="2878"/>
      <c r="AD18" s="2878"/>
      <c r="AE18" s="2878"/>
      <c r="AF18" s="2878"/>
      <c r="AG18" s="2878"/>
      <c r="AH18" s="2878"/>
      <c r="AI18" s="2878"/>
      <c r="AJ18" s="2878"/>
      <c r="AK18" s="2878"/>
      <c r="AL18" s="2878"/>
      <c r="AM18" s="2878"/>
      <c r="AN18" s="2878"/>
      <c r="AO18" s="2878"/>
      <c r="AP18" s="2878"/>
      <c r="AQ18" s="2878"/>
      <c r="AR18" s="2878"/>
      <c r="AS18" s="2878"/>
      <c r="AT18" s="2878"/>
      <c r="AU18" s="2878"/>
      <c r="AV18" s="2878"/>
      <c r="AW18" s="2878"/>
      <c r="AX18" s="2878"/>
      <c r="AY18" s="2878"/>
      <c r="AZ18" s="2878"/>
      <c r="BA18" s="2878"/>
      <c r="BB18" s="2878"/>
      <c r="BC18" s="2878"/>
      <c r="BD18" s="2878"/>
      <c r="BE18" s="2878"/>
      <c r="BF18" s="2878"/>
      <c r="BG18" s="2878"/>
    </row>
    <row r="19" spans="1:59" ht="13.5" customHeight="1">
      <c r="A19" s="2877"/>
      <c r="B19" s="2878"/>
      <c r="C19" s="1790"/>
      <c r="D19" s="2878"/>
      <c r="E19" s="3098" t="s">
        <v>2331</v>
      </c>
      <c r="F19" s="3098" t="s">
        <v>1</v>
      </c>
      <c r="G19" s="3098" t="s">
        <v>2</v>
      </c>
      <c r="H19" s="1897" t="s">
        <v>1</v>
      </c>
      <c r="I19" s="2878"/>
      <c r="J19" s="2878"/>
      <c r="K19" s="2878"/>
      <c r="L19" s="2878"/>
      <c r="M19" s="2878"/>
      <c r="N19" s="2878"/>
      <c r="O19" s="2878"/>
      <c r="P19" s="2878"/>
      <c r="Q19" s="2878"/>
      <c r="R19" s="2878"/>
      <c r="S19" s="2878"/>
      <c r="T19" s="2878"/>
      <c r="U19" s="2878"/>
      <c r="V19" s="2878"/>
      <c r="W19" s="2878"/>
      <c r="X19" s="2878"/>
      <c r="Y19" s="2878"/>
      <c r="Z19" s="2878"/>
      <c r="AA19" s="2878"/>
      <c r="AB19" s="2878"/>
      <c r="AC19" s="2878"/>
      <c r="AD19" s="2878"/>
      <c r="AE19" s="2878"/>
      <c r="AF19" s="2878"/>
      <c r="AG19" s="2878"/>
      <c r="AH19" s="2878"/>
      <c r="AI19" s="2878"/>
      <c r="AJ19" s="2878"/>
      <c r="AK19" s="2878"/>
      <c r="AL19" s="2878"/>
      <c r="AM19" s="2878"/>
      <c r="AN19" s="2878"/>
      <c r="AO19" s="2878"/>
      <c r="AP19" s="2878"/>
      <c r="AQ19" s="2878"/>
      <c r="AR19" s="2878"/>
      <c r="AS19" s="2878"/>
      <c r="AT19" s="2878"/>
      <c r="AU19" s="2878"/>
      <c r="AV19" s="2878"/>
      <c r="AW19" s="2878"/>
      <c r="AX19" s="2878"/>
      <c r="AY19" s="2878"/>
      <c r="AZ19" s="2878"/>
      <c r="BA19" s="2878"/>
      <c r="BB19" s="2878"/>
      <c r="BC19" s="2878"/>
      <c r="BD19" s="2878"/>
      <c r="BE19" s="2878"/>
      <c r="BF19" s="2878"/>
      <c r="BG19" s="2878"/>
    </row>
    <row r="20" spans="1:59" ht="13.5" customHeight="1">
      <c r="A20" s="2877"/>
      <c r="B20" s="3097" t="s">
        <v>1729</v>
      </c>
      <c r="C20" s="1790"/>
      <c r="D20" s="3097" t="s">
        <v>1783</v>
      </c>
      <c r="E20" s="3098" t="s">
        <v>3</v>
      </c>
      <c r="F20" s="3098" t="s">
        <v>4</v>
      </c>
      <c r="G20" s="3098" t="s">
        <v>5</v>
      </c>
      <c r="H20" s="1897" t="s">
        <v>3007</v>
      </c>
      <c r="I20" s="2878"/>
      <c r="J20" s="2878"/>
      <c r="K20" s="2878"/>
      <c r="L20" s="2878"/>
      <c r="M20" s="2878"/>
      <c r="N20" s="2878"/>
      <c r="O20" s="2878"/>
      <c r="P20" s="2878"/>
      <c r="Q20" s="2878"/>
      <c r="R20" s="2878"/>
      <c r="S20" s="2878"/>
      <c r="T20" s="2878"/>
      <c r="U20" s="2878"/>
      <c r="V20" s="2878"/>
      <c r="W20" s="2878"/>
      <c r="X20" s="2878"/>
      <c r="Y20" s="2878"/>
      <c r="Z20" s="2878"/>
      <c r="AA20" s="2878"/>
      <c r="AB20" s="2878"/>
      <c r="AC20" s="2878"/>
      <c r="AD20" s="2878"/>
      <c r="AE20" s="2878"/>
      <c r="AF20" s="2878"/>
      <c r="AG20" s="2878"/>
      <c r="AH20" s="2878"/>
      <c r="AI20" s="2878"/>
      <c r="AJ20" s="2878"/>
      <c r="AK20" s="2878"/>
      <c r="AL20" s="2878"/>
      <c r="AM20" s="2878"/>
      <c r="AN20" s="2878"/>
      <c r="AO20" s="2878"/>
      <c r="AP20" s="2878"/>
      <c r="AQ20" s="2878"/>
      <c r="AR20" s="2878"/>
      <c r="AS20" s="2878"/>
      <c r="AT20" s="2878"/>
      <c r="AU20" s="2878"/>
      <c r="AV20" s="2878"/>
      <c r="AW20" s="2878"/>
      <c r="AX20" s="2878"/>
      <c r="AY20" s="2878"/>
      <c r="AZ20" s="2878"/>
      <c r="BA20" s="2878"/>
      <c r="BB20" s="2878"/>
      <c r="BC20" s="2878"/>
      <c r="BD20" s="2878"/>
      <c r="BE20" s="2878"/>
      <c r="BF20" s="2878"/>
      <c r="BG20" s="2878"/>
    </row>
    <row r="21" spans="1:59" ht="13.5" customHeight="1">
      <c r="A21" s="1519"/>
      <c r="B21" s="3097" t="s">
        <v>1732</v>
      </c>
      <c r="C21" s="3048"/>
      <c r="D21" s="3100" t="s">
        <v>3020</v>
      </c>
      <c r="E21" s="3099" t="s">
        <v>3021</v>
      </c>
      <c r="F21" s="3099" t="s">
        <v>3022</v>
      </c>
      <c r="G21" s="3099" t="s">
        <v>3023</v>
      </c>
      <c r="H21" s="1900" t="s">
        <v>2346</v>
      </c>
      <c r="I21" s="2878"/>
      <c r="J21" s="2878"/>
      <c r="K21" s="2878"/>
      <c r="L21" s="2878"/>
      <c r="M21" s="2878"/>
      <c r="N21" s="2878"/>
      <c r="O21" s="2878"/>
      <c r="P21" s="2878"/>
      <c r="Q21" s="2878"/>
      <c r="R21" s="2878"/>
      <c r="S21" s="2878"/>
      <c r="T21" s="2878"/>
      <c r="U21" s="2878"/>
      <c r="V21" s="2878"/>
      <c r="W21" s="2878"/>
      <c r="X21" s="2878"/>
      <c r="Y21" s="2878"/>
      <c r="Z21" s="2878"/>
      <c r="AA21" s="2878"/>
      <c r="AB21" s="2878"/>
      <c r="AC21" s="2878"/>
      <c r="AD21" s="2878"/>
      <c r="AE21" s="2878"/>
      <c r="AF21" s="2878"/>
      <c r="AG21" s="2878"/>
      <c r="AH21" s="2878"/>
      <c r="AI21" s="2878"/>
      <c r="AJ21" s="2878"/>
      <c r="AK21" s="2878"/>
      <c r="AL21" s="2878"/>
      <c r="AM21" s="2878"/>
      <c r="AN21" s="2878"/>
      <c r="AO21" s="2878"/>
      <c r="AP21" s="2878"/>
      <c r="AQ21" s="2878"/>
      <c r="AR21" s="2878"/>
      <c r="AS21" s="2878"/>
      <c r="AT21" s="2878"/>
      <c r="AU21" s="2878"/>
      <c r="AV21" s="2878"/>
      <c r="AW21" s="2878"/>
      <c r="AX21" s="2878"/>
      <c r="AY21" s="2878"/>
      <c r="AZ21" s="2878"/>
      <c r="BA21" s="2878"/>
      <c r="BB21" s="2878"/>
      <c r="BC21" s="2878"/>
      <c r="BD21" s="2878"/>
      <c r="BE21" s="2878"/>
      <c r="BF21" s="2878"/>
      <c r="BG21" s="2878"/>
    </row>
    <row r="22" spans="1:59" ht="20.100000000000001" customHeight="1">
      <c r="A22" s="1519"/>
      <c r="B22" s="1950">
        <v>1</v>
      </c>
      <c r="C22" s="1902"/>
      <c r="D22" s="1950" t="s">
        <v>6</v>
      </c>
      <c r="E22" s="2815">
        <f>F22+G22+H22</f>
        <v>339665763.37</v>
      </c>
      <c r="F22" s="3118">
        <v>339665763.37</v>
      </c>
      <c r="G22" s="3119"/>
      <c r="H22" s="3120"/>
      <c r="I22" s="2878"/>
      <c r="J22" s="2878"/>
      <c r="K22" s="2878"/>
      <c r="L22" s="2878"/>
      <c r="M22" s="2878"/>
      <c r="N22" s="2878"/>
      <c r="O22" s="2878"/>
      <c r="P22" s="2878"/>
      <c r="Q22" s="2878"/>
      <c r="R22" s="2878"/>
      <c r="S22" s="2878"/>
      <c r="T22" s="2878"/>
      <c r="U22" s="2878"/>
      <c r="V22" s="2878"/>
      <c r="W22" s="2878"/>
      <c r="X22" s="2878"/>
      <c r="Y22" s="2878"/>
      <c r="Z22" s="2878"/>
      <c r="AA22" s="2878"/>
      <c r="AB22" s="2878"/>
      <c r="AC22" s="2878"/>
      <c r="AD22" s="2878"/>
      <c r="AE22" s="2878"/>
      <c r="AF22" s="2878"/>
      <c r="AG22" s="2878"/>
      <c r="AH22" s="2878"/>
      <c r="AI22" s="2878"/>
      <c r="AJ22" s="2878"/>
      <c r="AK22" s="2878"/>
      <c r="AL22" s="2878"/>
      <c r="AM22" s="2878"/>
      <c r="AN22" s="2878"/>
      <c r="AO22" s="2878"/>
      <c r="AP22" s="2878"/>
      <c r="AQ22" s="2878"/>
      <c r="AR22" s="2878"/>
      <c r="AS22" s="2878"/>
      <c r="AT22" s="2878"/>
      <c r="AU22" s="2878"/>
      <c r="AV22" s="2878"/>
      <c r="AW22" s="2878"/>
      <c r="AX22" s="2878"/>
      <c r="AY22" s="2878"/>
      <c r="AZ22" s="2878"/>
      <c r="BA22" s="2878"/>
      <c r="BB22" s="2878"/>
      <c r="BC22" s="2878"/>
      <c r="BD22" s="2878"/>
      <c r="BE22" s="2878"/>
      <c r="BF22" s="2878"/>
      <c r="BG22" s="2878"/>
    </row>
    <row r="23" spans="1:59" ht="20.100000000000001" customHeight="1">
      <c r="A23" s="2877"/>
      <c r="B23" s="2778">
        <v>2</v>
      </c>
      <c r="C23" s="1895"/>
      <c r="D23" s="2778" t="s">
        <v>7</v>
      </c>
      <c r="E23" s="1920"/>
      <c r="F23" s="2852"/>
      <c r="G23" s="1920"/>
      <c r="H23" s="1991"/>
      <c r="I23" s="2878"/>
      <c r="J23" s="2878"/>
      <c r="K23" s="2878"/>
      <c r="L23" s="2878"/>
      <c r="M23" s="2878"/>
      <c r="N23" s="2878"/>
      <c r="O23" s="2878"/>
      <c r="P23" s="2878"/>
      <c r="Q23" s="2878"/>
      <c r="R23" s="2878"/>
      <c r="S23" s="2878"/>
      <c r="T23" s="2878"/>
      <c r="U23" s="2878"/>
      <c r="V23" s="2878"/>
      <c r="W23" s="2878"/>
      <c r="X23" s="2878"/>
      <c r="Y23" s="2878"/>
      <c r="Z23" s="2878"/>
      <c r="AA23" s="2878"/>
      <c r="AB23" s="2878"/>
      <c r="AC23" s="2878"/>
      <c r="AD23" s="2878"/>
      <c r="AE23" s="2878"/>
      <c r="AF23" s="2878"/>
      <c r="AG23" s="2878"/>
      <c r="AH23" s="2878"/>
      <c r="AI23" s="2878"/>
      <c r="AJ23" s="2878"/>
      <c r="AK23" s="2878"/>
      <c r="AL23" s="2878"/>
      <c r="AM23" s="2878"/>
      <c r="AN23" s="2878"/>
      <c r="AO23" s="2878"/>
      <c r="AP23" s="2878"/>
      <c r="AQ23" s="2878"/>
      <c r="AR23" s="2878"/>
      <c r="AS23" s="2878"/>
      <c r="AT23" s="2878"/>
      <c r="AU23" s="2878"/>
      <c r="AV23" s="2878"/>
      <c r="AW23" s="2878"/>
      <c r="AX23" s="2878"/>
      <c r="AY23" s="2878"/>
      <c r="AZ23" s="2878"/>
      <c r="BA23" s="2878"/>
      <c r="BB23" s="2878"/>
      <c r="BC23" s="2878"/>
      <c r="BD23" s="2878"/>
      <c r="BE23" s="2878"/>
      <c r="BF23" s="2878"/>
      <c r="BG23" s="2878"/>
    </row>
    <row r="24" spans="1:59" ht="20.100000000000001" customHeight="1">
      <c r="A24" s="1519"/>
      <c r="B24" s="3047"/>
      <c r="C24" s="3048"/>
      <c r="D24" s="3047" t="s">
        <v>8</v>
      </c>
      <c r="E24" s="1992"/>
      <c r="F24" s="2853"/>
      <c r="G24" s="1925"/>
      <c r="H24" s="1993"/>
      <c r="I24" s="2878"/>
      <c r="J24" s="2878"/>
      <c r="K24" s="2878"/>
      <c r="L24" s="2878"/>
      <c r="M24" s="2878"/>
      <c r="N24" s="2878"/>
      <c r="O24" s="2878"/>
      <c r="P24" s="2878"/>
      <c r="Q24" s="2878"/>
      <c r="R24" s="2878"/>
      <c r="S24" s="2878"/>
      <c r="T24" s="2878"/>
      <c r="U24" s="2878"/>
      <c r="V24" s="2878"/>
      <c r="W24" s="2878"/>
      <c r="X24" s="2878"/>
      <c r="Y24" s="2878"/>
      <c r="Z24" s="2878"/>
      <c r="AA24" s="2878"/>
      <c r="AB24" s="2878"/>
      <c r="AC24" s="2878"/>
      <c r="AD24" s="2878"/>
      <c r="AE24" s="2878"/>
      <c r="AF24" s="2878"/>
      <c r="AG24" s="2878"/>
      <c r="AH24" s="2878"/>
      <c r="AI24" s="2878"/>
      <c r="AJ24" s="2878"/>
      <c r="AK24" s="2878"/>
      <c r="AL24" s="2878"/>
      <c r="AM24" s="2878"/>
      <c r="AN24" s="2878"/>
      <c r="AO24" s="2878"/>
      <c r="AP24" s="2878"/>
      <c r="AQ24" s="2878"/>
      <c r="AR24" s="2878"/>
      <c r="AS24" s="2878"/>
      <c r="AT24" s="2878"/>
      <c r="AU24" s="2878"/>
      <c r="AV24" s="2878"/>
      <c r="AW24" s="2878"/>
      <c r="AX24" s="2878"/>
      <c r="AY24" s="2878"/>
      <c r="AZ24" s="2878"/>
      <c r="BA24" s="2878"/>
      <c r="BB24" s="2878"/>
      <c r="BC24" s="2878"/>
      <c r="BD24" s="2878"/>
      <c r="BE24" s="2878"/>
      <c r="BF24" s="2878"/>
      <c r="BG24" s="2878"/>
    </row>
    <row r="25" spans="1:59" ht="20.100000000000001" customHeight="1">
      <c r="A25" s="1519"/>
      <c r="B25" s="1950">
        <v>3</v>
      </c>
      <c r="C25" s="1902"/>
      <c r="D25" s="1950" t="s">
        <v>9</v>
      </c>
      <c r="E25" s="2843">
        <f>F25+G25+H25</f>
        <v>29572597.960000001</v>
      </c>
      <c r="F25" s="3121">
        <v>29572597.960000001</v>
      </c>
      <c r="G25" s="3122"/>
      <c r="H25" s="2585"/>
      <c r="I25" s="2878"/>
      <c r="J25" s="2878"/>
      <c r="K25" s="2878"/>
      <c r="L25" s="2878"/>
      <c r="M25" s="2878"/>
      <c r="N25" s="2878"/>
      <c r="O25" s="2878"/>
      <c r="P25" s="2878"/>
      <c r="Q25" s="2878"/>
      <c r="R25" s="2878"/>
      <c r="S25" s="2878"/>
      <c r="T25" s="2878"/>
      <c r="U25" s="2878"/>
      <c r="V25" s="2878"/>
      <c r="W25" s="2878"/>
      <c r="X25" s="2878"/>
      <c r="Y25" s="2878"/>
      <c r="Z25" s="2878"/>
      <c r="AA25" s="2878"/>
      <c r="AB25" s="2878"/>
      <c r="AC25" s="2878"/>
      <c r="AD25" s="2878"/>
      <c r="AE25" s="2878"/>
      <c r="AF25" s="2878"/>
      <c r="AG25" s="2878"/>
      <c r="AH25" s="2878"/>
      <c r="AI25" s="2878"/>
      <c r="AJ25" s="2878"/>
      <c r="AK25" s="2878"/>
      <c r="AL25" s="2878"/>
      <c r="AM25" s="2878"/>
      <c r="AN25" s="2878"/>
      <c r="AO25" s="2878"/>
      <c r="AP25" s="2878"/>
      <c r="AQ25" s="2878"/>
      <c r="AR25" s="2878"/>
      <c r="AS25" s="2878"/>
      <c r="AT25" s="2878"/>
      <c r="AU25" s="2878"/>
      <c r="AV25" s="2878"/>
      <c r="AW25" s="2878"/>
      <c r="AX25" s="2878"/>
      <c r="AY25" s="2878"/>
      <c r="AZ25" s="2878"/>
      <c r="BA25" s="2878"/>
      <c r="BB25" s="2878"/>
      <c r="BC25" s="2878"/>
      <c r="BD25" s="2878"/>
      <c r="BE25" s="2878"/>
      <c r="BF25" s="2878"/>
      <c r="BG25" s="2878"/>
    </row>
    <row r="26" spans="1:59" ht="30">
      <c r="A26" s="2452"/>
      <c r="B26" s="2582">
        <v>4</v>
      </c>
      <c r="C26" s="2552"/>
      <c r="D26" s="2583" t="s">
        <v>4424</v>
      </c>
      <c r="E26" s="2829">
        <f>F26+G26+H26</f>
        <v>0</v>
      </c>
      <c r="F26" s="3123">
        <v>0</v>
      </c>
      <c r="G26" s="3124"/>
      <c r="H26" s="1994"/>
      <c r="I26" s="2878"/>
      <c r="J26" s="2878"/>
      <c r="K26" s="2878"/>
      <c r="L26" s="2878"/>
      <c r="M26" s="2878"/>
      <c r="N26" s="2878"/>
      <c r="O26" s="2878"/>
      <c r="P26" s="2878"/>
      <c r="Q26" s="2878"/>
      <c r="R26" s="2878"/>
      <c r="S26" s="2878"/>
      <c r="T26" s="2878"/>
      <c r="U26" s="2878"/>
      <c r="V26" s="2878"/>
      <c r="W26" s="2878"/>
      <c r="X26" s="2878"/>
      <c r="Y26" s="2878"/>
      <c r="Z26" s="2878"/>
      <c r="AA26" s="2878"/>
      <c r="AB26" s="2878"/>
      <c r="AC26" s="2878"/>
      <c r="AD26" s="2878"/>
      <c r="AE26" s="2878"/>
      <c r="AF26" s="2878"/>
      <c r="AG26" s="2878"/>
      <c r="AH26" s="2878"/>
      <c r="AI26" s="2878"/>
      <c r="AJ26" s="2878"/>
      <c r="AK26" s="2878"/>
      <c r="AL26" s="2878"/>
      <c r="AM26" s="2878"/>
      <c r="AN26" s="2878"/>
      <c r="AO26" s="2878"/>
      <c r="AP26" s="2878"/>
      <c r="AQ26" s="2878"/>
      <c r="AR26" s="2878"/>
      <c r="AS26" s="2878"/>
      <c r="AT26" s="2878"/>
      <c r="AU26" s="2878"/>
      <c r="AV26" s="2878"/>
      <c r="AW26" s="2878"/>
      <c r="AX26" s="2878"/>
      <c r="AY26" s="2878"/>
      <c r="AZ26" s="2878"/>
      <c r="BA26" s="2878"/>
      <c r="BB26" s="2878"/>
      <c r="BC26" s="2878"/>
      <c r="BD26" s="2878"/>
      <c r="BE26" s="2878"/>
      <c r="BF26" s="2878"/>
      <c r="BG26" s="2878"/>
    </row>
    <row r="27" spans="1:59" ht="20.100000000000001" customHeight="1">
      <c r="A27" s="1519"/>
      <c r="B27" s="1950">
        <v>5</v>
      </c>
      <c r="C27" s="1902"/>
      <c r="D27" s="1950" t="s">
        <v>10</v>
      </c>
      <c r="E27" s="2843">
        <f>H27</f>
        <v>0</v>
      </c>
      <c r="F27" s="2854"/>
      <c r="G27" s="2584"/>
      <c r="H27" s="3125"/>
      <c r="I27" s="2878"/>
      <c r="J27" s="2878"/>
      <c r="K27" s="2878"/>
      <c r="L27" s="2878"/>
      <c r="M27" s="2878"/>
      <c r="N27" s="2878"/>
      <c r="O27" s="2878"/>
      <c r="P27" s="2878"/>
      <c r="Q27" s="2878"/>
      <c r="R27" s="2878"/>
      <c r="S27" s="2878"/>
      <c r="T27" s="2878"/>
      <c r="U27" s="2878"/>
      <c r="V27" s="2878"/>
      <c r="W27" s="2878"/>
      <c r="X27" s="2878"/>
      <c r="Y27" s="2878"/>
      <c r="Z27" s="2878"/>
      <c r="AA27" s="2878"/>
      <c r="AB27" s="2878"/>
      <c r="AC27" s="2878"/>
      <c r="AD27" s="2878"/>
      <c r="AE27" s="2878"/>
      <c r="AF27" s="2878"/>
      <c r="AG27" s="2878"/>
      <c r="AH27" s="2878"/>
      <c r="AI27" s="2878"/>
      <c r="AJ27" s="2878"/>
      <c r="AK27" s="2878"/>
      <c r="AL27" s="2878"/>
      <c r="AM27" s="2878"/>
      <c r="AN27" s="2878"/>
      <c r="AO27" s="2878"/>
      <c r="AP27" s="2878"/>
      <c r="AQ27" s="2878"/>
      <c r="AR27" s="2878"/>
      <c r="AS27" s="2878"/>
      <c r="AT27" s="2878"/>
      <c r="AU27" s="2878"/>
      <c r="AV27" s="2878"/>
      <c r="AW27" s="2878"/>
      <c r="AX27" s="2878"/>
      <c r="AY27" s="2878"/>
      <c r="AZ27" s="2878"/>
      <c r="BA27" s="2878"/>
      <c r="BB27" s="2878"/>
      <c r="BC27" s="2878"/>
      <c r="BD27" s="2878"/>
      <c r="BE27" s="2878"/>
      <c r="BF27" s="2878"/>
      <c r="BG27" s="2878"/>
    </row>
    <row r="28" spans="1:59" ht="20.100000000000001" customHeight="1">
      <c r="A28" s="1519"/>
      <c r="B28" s="1950">
        <v>6</v>
      </c>
      <c r="C28" s="1902"/>
      <c r="D28" s="1950" t="s">
        <v>11</v>
      </c>
      <c r="E28" s="2843">
        <v>0</v>
      </c>
      <c r="F28" s="2855"/>
      <c r="G28" s="1925"/>
      <c r="H28" s="1995"/>
      <c r="I28" s="2878"/>
      <c r="J28" s="2878"/>
      <c r="K28" s="2878"/>
      <c r="L28" s="2878"/>
      <c r="M28" s="2878"/>
      <c r="N28" s="2878"/>
      <c r="O28" s="2878"/>
      <c r="P28" s="2878"/>
      <c r="Q28" s="2878"/>
      <c r="R28" s="2878"/>
      <c r="S28" s="2878"/>
      <c r="T28" s="2878"/>
      <c r="U28" s="2878"/>
      <c r="V28" s="2878"/>
      <c r="W28" s="2878"/>
      <c r="X28" s="2878"/>
      <c r="Y28" s="2878"/>
      <c r="Z28" s="2878"/>
      <c r="AA28" s="2878"/>
      <c r="AB28" s="2878"/>
      <c r="AC28" s="2878"/>
      <c r="AD28" s="2878"/>
      <c r="AE28" s="2878"/>
      <c r="AF28" s="2878"/>
      <c r="AG28" s="2878"/>
      <c r="AH28" s="2878"/>
      <c r="AI28" s="2878"/>
      <c r="AJ28" s="2878"/>
      <c r="AK28" s="2878"/>
      <c r="AL28" s="2878"/>
      <c r="AM28" s="2878"/>
      <c r="AN28" s="2878"/>
      <c r="AO28" s="2878"/>
      <c r="AP28" s="2878"/>
      <c r="AQ28" s="2878"/>
      <c r="AR28" s="2878"/>
      <c r="AS28" s="2878"/>
      <c r="AT28" s="2878"/>
      <c r="AU28" s="2878"/>
      <c r="AV28" s="2878"/>
      <c r="AW28" s="2878"/>
      <c r="AX28" s="2878"/>
      <c r="AY28" s="2878"/>
      <c r="AZ28" s="2878"/>
      <c r="BA28" s="2878"/>
      <c r="BB28" s="2878"/>
      <c r="BC28" s="2878"/>
      <c r="BD28" s="2878"/>
      <c r="BE28" s="2878"/>
      <c r="BF28" s="2878"/>
      <c r="BG28" s="2878"/>
    </row>
    <row r="29" spans="1:59" ht="20.100000000000001" customHeight="1">
      <c r="A29" s="1519"/>
      <c r="B29" s="1950">
        <v>7</v>
      </c>
      <c r="C29" s="1902"/>
      <c r="D29" s="1950" t="s">
        <v>12</v>
      </c>
      <c r="E29" s="2843">
        <f>F29+G29+H29</f>
        <v>0</v>
      </c>
      <c r="F29" s="3121"/>
      <c r="G29" s="3122"/>
      <c r="H29" s="3125"/>
      <c r="I29" s="2878"/>
      <c r="J29" s="2878"/>
      <c r="K29" s="2878"/>
      <c r="L29" s="2878"/>
      <c r="M29" s="2878"/>
      <c r="N29" s="2878"/>
      <c r="O29" s="2878"/>
      <c r="P29" s="2878"/>
      <c r="Q29" s="2878"/>
      <c r="R29" s="2878"/>
      <c r="S29" s="2878"/>
      <c r="T29" s="2878"/>
      <c r="U29" s="2878"/>
      <c r="V29" s="2878"/>
      <c r="W29" s="2878"/>
      <c r="X29" s="2878"/>
      <c r="Y29" s="2878"/>
      <c r="Z29" s="2878"/>
      <c r="AA29" s="2878"/>
      <c r="AB29" s="2878"/>
      <c r="AC29" s="2878"/>
      <c r="AD29" s="2878"/>
      <c r="AE29" s="2878"/>
      <c r="AF29" s="2878"/>
      <c r="AG29" s="2878"/>
      <c r="AH29" s="2878"/>
      <c r="AI29" s="2878"/>
      <c r="AJ29" s="2878"/>
      <c r="AK29" s="2878"/>
      <c r="AL29" s="2878"/>
      <c r="AM29" s="2878"/>
      <c r="AN29" s="2878"/>
      <c r="AO29" s="2878"/>
      <c r="AP29" s="2878"/>
      <c r="AQ29" s="2878"/>
      <c r="AR29" s="2878"/>
      <c r="AS29" s="2878"/>
      <c r="AT29" s="2878"/>
      <c r="AU29" s="2878"/>
      <c r="AV29" s="2878"/>
      <c r="AW29" s="2878"/>
      <c r="AX29" s="2878"/>
      <c r="AY29" s="2878"/>
      <c r="AZ29" s="2878"/>
      <c r="BA29" s="2878"/>
      <c r="BB29" s="2878"/>
      <c r="BC29" s="2878"/>
      <c r="BD29" s="2878"/>
      <c r="BE29" s="2878"/>
      <c r="BF29" s="2878"/>
      <c r="BG29" s="2878"/>
    </row>
    <row r="30" spans="1:59" ht="20.100000000000001" customHeight="1">
      <c r="A30" s="1519"/>
      <c r="B30" s="1950">
        <v>8</v>
      </c>
      <c r="C30" s="1902"/>
      <c r="D30" s="1950" t="s">
        <v>13</v>
      </c>
      <c r="E30" s="2843">
        <f>F30+G30+H30</f>
        <v>34286</v>
      </c>
      <c r="F30" s="3121">
        <v>34286</v>
      </c>
      <c r="G30" s="3122"/>
      <c r="H30" s="3125"/>
      <c r="I30" s="2878"/>
      <c r="J30" s="2878"/>
      <c r="K30" s="2878"/>
      <c r="L30" s="2878"/>
      <c r="M30" s="2878"/>
      <c r="N30" s="2878"/>
      <c r="O30" s="2878"/>
      <c r="P30" s="2878"/>
      <c r="Q30" s="2878"/>
      <c r="R30" s="2878"/>
      <c r="S30" s="2878"/>
      <c r="T30" s="2878"/>
      <c r="U30" s="2878"/>
      <c r="V30" s="2878"/>
      <c r="W30" s="2878"/>
      <c r="X30" s="2878"/>
      <c r="Y30" s="2878"/>
      <c r="Z30" s="2878"/>
      <c r="AA30" s="2878"/>
      <c r="AB30" s="2878"/>
      <c r="AC30" s="2878"/>
      <c r="AD30" s="2878"/>
      <c r="AE30" s="2878"/>
      <c r="AF30" s="2878"/>
      <c r="AG30" s="2878"/>
      <c r="AH30" s="2878"/>
      <c r="AI30" s="2878"/>
      <c r="AJ30" s="2878"/>
      <c r="AK30" s="2878"/>
      <c r="AL30" s="2878"/>
      <c r="AM30" s="2878"/>
      <c r="AN30" s="2878"/>
      <c r="AO30" s="2878"/>
      <c r="AP30" s="2878"/>
      <c r="AQ30" s="2878"/>
      <c r="AR30" s="2878"/>
      <c r="AS30" s="2878"/>
      <c r="AT30" s="2878"/>
      <c r="AU30" s="2878"/>
      <c r="AV30" s="2878"/>
      <c r="AW30" s="2878"/>
      <c r="AX30" s="2878"/>
      <c r="AY30" s="2878"/>
      <c r="AZ30" s="2878"/>
      <c r="BA30" s="2878"/>
      <c r="BB30" s="2878"/>
      <c r="BC30" s="2878"/>
      <c r="BD30" s="2878"/>
      <c r="BE30" s="2878"/>
      <c r="BF30" s="2878"/>
      <c r="BG30" s="2878"/>
    </row>
    <row r="31" spans="1:59" ht="20.100000000000001" customHeight="1">
      <c r="A31" s="1519"/>
      <c r="B31" s="1950">
        <v>9</v>
      </c>
      <c r="C31" s="1902"/>
      <c r="D31" s="1950"/>
      <c r="E31" s="2843"/>
      <c r="F31" s="3122"/>
      <c r="G31" s="3122"/>
      <c r="H31" s="3125"/>
      <c r="I31" s="2878"/>
      <c r="J31" s="2878"/>
      <c r="K31" s="2878"/>
      <c r="L31" s="2878"/>
      <c r="M31" s="2878"/>
      <c r="N31" s="2878"/>
      <c r="O31" s="2878"/>
      <c r="P31" s="2878"/>
      <c r="Q31" s="2878"/>
      <c r="R31" s="2878"/>
      <c r="S31" s="2878"/>
      <c r="T31" s="2878"/>
      <c r="U31" s="2878"/>
      <c r="V31" s="2878"/>
      <c r="W31" s="2878"/>
      <c r="X31" s="2878"/>
      <c r="Y31" s="2878"/>
      <c r="Z31" s="2878"/>
      <c r="AA31" s="2878"/>
      <c r="AB31" s="2878"/>
      <c r="AC31" s="2878"/>
      <c r="AD31" s="2878"/>
      <c r="AE31" s="2878"/>
      <c r="AF31" s="2878"/>
      <c r="AG31" s="2878"/>
      <c r="AH31" s="2878"/>
      <c r="AI31" s="2878"/>
      <c r="AJ31" s="2878"/>
      <c r="AK31" s="2878"/>
      <c r="AL31" s="2878"/>
      <c r="AM31" s="2878"/>
      <c r="AN31" s="2878"/>
      <c r="AO31" s="2878"/>
      <c r="AP31" s="2878"/>
      <c r="AQ31" s="2878"/>
      <c r="AR31" s="2878"/>
      <c r="AS31" s="2878"/>
      <c r="AT31" s="2878"/>
      <c r="AU31" s="2878"/>
      <c r="AV31" s="2878"/>
      <c r="AW31" s="2878"/>
      <c r="AX31" s="2878"/>
      <c r="AY31" s="2878"/>
      <c r="AZ31" s="2878"/>
      <c r="BA31" s="2878"/>
      <c r="BB31" s="2878"/>
      <c r="BC31" s="2878"/>
      <c r="BD31" s="2878"/>
      <c r="BE31" s="2878"/>
      <c r="BF31" s="2878"/>
      <c r="BG31" s="2878"/>
    </row>
    <row r="32" spans="1:59" ht="20.100000000000001" customHeight="1">
      <c r="A32" s="2877"/>
      <c r="B32" s="2778">
        <v>10</v>
      </c>
      <c r="C32" s="1895"/>
      <c r="D32" s="2778" t="s">
        <v>14</v>
      </c>
      <c r="E32" s="1996">
        <f>F32+G32+H32</f>
        <v>29606883.960000001</v>
      </c>
      <c r="F32" s="1996">
        <f>F25+F26+F28+F29+F30+F31</f>
        <v>29606883.960000001</v>
      </c>
      <c r="G32" s="1996">
        <f>G25+G26+G29+G30+G31</f>
        <v>0</v>
      </c>
      <c r="H32" s="1982">
        <f>H27+H29+H30+H31</f>
        <v>0</v>
      </c>
      <c r="I32" s="2878"/>
      <c r="J32" s="2878"/>
      <c r="K32" s="2878"/>
      <c r="L32" s="2878"/>
      <c r="M32" s="2878"/>
      <c r="N32" s="2878"/>
      <c r="O32" s="2878"/>
      <c r="P32" s="2878"/>
      <c r="Q32" s="2878"/>
      <c r="R32" s="2878"/>
      <c r="S32" s="2878"/>
      <c r="T32" s="2878"/>
      <c r="U32" s="2878"/>
      <c r="V32" s="2878"/>
      <c r="W32" s="2878"/>
      <c r="X32" s="2878"/>
      <c r="Y32" s="2878"/>
      <c r="Z32" s="2878"/>
      <c r="AA32" s="2878"/>
      <c r="AB32" s="2878"/>
      <c r="AC32" s="2878"/>
      <c r="AD32" s="2878"/>
      <c r="AE32" s="2878"/>
      <c r="AF32" s="2878"/>
      <c r="AG32" s="2878"/>
      <c r="AH32" s="2878"/>
      <c r="AI32" s="2878"/>
      <c r="AJ32" s="2878"/>
      <c r="AK32" s="2878"/>
      <c r="AL32" s="2878"/>
      <c r="AM32" s="2878"/>
      <c r="AN32" s="2878"/>
      <c r="AO32" s="2878"/>
      <c r="AP32" s="2878"/>
      <c r="AQ32" s="2878"/>
      <c r="AR32" s="2878"/>
      <c r="AS32" s="2878"/>
      <c r="AT32" s="2878"/>
      <c r="AU32" s="2878"/>
      <c r="AV32" s="2878"/>
      <c r="AW32" s="2878"/>
      <c r="AX32" s="2878"/>
      <c r="AY32" s="2878"/>
      <c r="AZ32" s="2878"/>
      <c r="BA32" s="2878"/>
      <c r="BB32" s="2878"/>
      <c r="BC32" s="2878"/>
      <c r="BD32" s="2878"/>
      <c r="BE32" s="2878"/>
      <c r="BF32" s="2878"/>
      <c r="BG32" s="2878"/>
    </row>
    <row r="33" spans="1:59" ht="20.100000000000001" customHeight="1">
      <c r="A33" s="1519"/>
      <c r="B33" s="3047"/>
      <c r="C33" s="3048"/>
      <c r="D33" s="3047" t="s">
        <v>15</v>
      </c>
      <c r="E33" s="1997"/>
      <c r="F33" s="1997"/>
      <c r="G33" s="1997"/>
      <c r="H33" s="1887"/>
      <c r="I33" s="2878"/>
      <c r="J33" s="2878"/>
      <c r="K33" s="2878"/>
      <c r="L33" s="2878"/>
      <c r="M33" s="2878"/>
      <c r="N33" s="2878"/>
      <c r="O33" s="2878"/>
      <c r="P33" s="2878"/>
      <c r="Q33" s="2878"/>
      <c r="R33" s="2878"/>
      <c r="S33" s="2878"/>
      <c r="T33" s="2878"/>
      <c r="U33" s="2878"/>
      <c r="V33" s="2878"/>
      <c r="W33" s="2878"/>
      <c r="X33" s="2878"/>
      <c r="Y33" s="2878"/>
      <c r="Z33" s="2878"/>
      <c r="AA33" s="2878"/>
      <c r="AB33" s="2878"/>
      <c r="AC33" s="2878"/>
      <c r="AD33" s="2878"/>
      <c r="AE33" s="2878"/>
      <c r="AF33" s="2878"/>
      <c r="AG33" s="2878"/>
      <c r="AH33" s="2878"/>
      <c r="AI33" s="2878"/>
      <c r="AJ33" s="2878"/>
      <c r="AK33" s="2878"/>
      <c r="AL33" s="2878"/>
      <c r="AM33" s="2878"/>
      <c r="AN33" s="2878"/>
      <c r="AO33" s="2878"/>
      <c r="AP33" s="2878"/>
      <c r="AQ33" s="2878"/>
      <c r="AR33" s="2878"/>
      <c r="AS33" s="2878"/>
      <c r="AT33" s="2878"/>
      <c r="AU33" s="2878"/>
      <c r="AV33" s="2878"/>
      <c r="AW33" s="2878"/>
      <c r="AX33" s="2878"/>
      <c r="AY33" s="2878"/>
      <c r="AZ33" s="2878"/>
      <c r="BA33" s="2878"/>
      <c r="BB33" s="2878"/>
      <c r="BC33" s="2878"/>
      <c r="BD33" s="2878"/>
      <c r="BE33" s="2878"/>
      <c r="BF33" s="2878"/>
      <c r="BG33" s="2878"/>
    </row>
    <row r="34" spans="1:59" ht="20.100000000000001" customHeight="1">
      <c r="A34" s="1519"/>
      <c r="B34" s="1950">
        <v>11</v>
      </c>
      <c r="C34" s="1902"/>
      <c r="D34" s="1950" t="s">
        <v>16</v>
      </c>
      <c r="E34" s="1932" t="s">
        <v>1789</v>
      </c>
      <c r="F34" s="1935"/>
      <c r="G34" s="1932"/>
      <c r="H34" s="1995"/>
      <c r="I34" s="2878"/>
      <c r="J34" s="2878"/>
      <c r="K34" s="2878"/>
      <c r="L34" s="2878"/>
      <c r="M34" s="2878"/>
      <c r="N34" s="2878"/>
      <c r="O34" s="2878"/>
      <c r="P34" s="2878"/>
      <c r="Q34" s="2878"/>
      <c r="R34" s="2878"/>
      <c r="S34" s="2878"/>
      <c r="T34" s="2878"/>
      <c r="U34" s="2878"/>
      <c r="V34" s="2878"/>
      <c r="W34" s="2878"/>
      <c r="X34" s="2878"/>
      <c r="Y34" s="2878"/>
      <c r="Z34" s="2878"/>
      <c r="AA34" s="2878"/>
      <c r="AB34" s="2878"/>
      <c r="AC34" s="2878"/>
      <c r="AD34" s="2878"/>
      <c r="AE34" s="2878"/>
      <c r="AF34" s="2878"/>
      <c r="AG34" s="2878"/>
      <c r="AH34" s="2878"/>
      <c r="AI34" s="2878"/>
      <c r="AJ34" s="2878"/>
      <c r="AK34" s="2878"/>
      <c r="AL34" s="2878"/>
      <c r="AM34" s="2878"/>
      <c r="AN34" s="2878"/>
      <c r="AO34" s="2878"/>
      <c r="AP34" s="2878"/>
      <c r="AQ34" s="2878"/>
      <c r="AR34" s="2878"/>
      <c r="AS34" s="2878"/>
      <c r="AT34" s="2878"/>
      <c r="AU34" s="2878"/>
      <c r="AV34" s="2878"/>
      <c r="AW34" s="2878"/>
      <c r="AX34" s="2878"/>
      <c r="AY34" s="2878"/>
      <c r="AZ34" s="2878"/>
      <c r="BA34" s="2878"/>
      <c r="BB34" s="2878"/>
      <c r="BC34" s="2878"/>
      <c r="BD34" s="2878"/>
      <c r="BE34" s="2878"/>
      <c r="BF34" s="2878"/>
      <c r="BG34" s="2878"/>
    </row>
    <row r="35" spans="1:59" ht="20.100000000000001" customHeight="1">
      <c r="A35" s="1519"/>
      <c r="B35" s="1950">
        <v>12</v>
      </c>
      <c r="C35" s="1902"/>
      <c r="D35" s="1950" t="s">
        <v>17</v>
      </c>
      <c r="E35" s="2843">
        <f>F35+G35+H35</f>
        <v>-14471300</v>
      </c>
      <c r="F35" s="3121">
        <v>-14471300</v>
      </c>
      <c r="G35" s="3122"/>
      <c r="H35" s="3125"/>
      <c r="I35" s="2878"/>
      <c r="J35" s="2878"/>
      <c r="K35" s="2878"/>
      <c r="L35" s="2878"/>
      <c r="M35" s="2878"/>
      <c r="N35" s="2878"/>
      <c r="O35" s="2878"/>
      <c r="P35" s="2878"/>
      <c r="Q35" s="2878"/>
      <c r="R35" s="2878"/>
      <c r="S35" s="2878"/>
      <c r="T35" s="2878"/>
      <c r="U35" s="2878"/>
      <c r="V35" s="2878"/>
      <c r="W35" s="2878"/>
      <c r="X35" s="2878"/>
      <c r="Y35" s="2878"/>
      <c r="Z35" s="2878"/>
      <c r="AA35" s="2878"/>
      <c r="AB35" s="2878"/>
      <c r="AC35" s="2878"/>
      <c r="AD35" s="2878"/>
      <c r="AE35" s="2878"/>
      <c r="AF35" s="2878"/>
      <c r="AG35" s="2878"/>
      <c r="AH35" s="2878"/>
      <c r="AI35" s="2878"/>
      <c r="AJ35" s="2878"/>
      <c r="AK35" s="2878"/>
      <c r="AL35" s="2878"/>
      <c r="AM35" s="2878"/>
      <c r="AN35" s="2878"/>
      <c r="AO35" s="2878"/>
      <c r="AP35" s="2878"/>
      <c r="AQ35" s="2878"/>
      <c r="AR35" s="2878"/>
      <c r="AS35" s="2878"/>
      <c r="AT35" s="2878"/>
      <c r="AU35" s="2878"/>
      <c r="AV35" s="2878"/>
      <c r="AW35" s="2878"/>
      <c r="AX35" s="2878"/>
      <c r="AY35" s="2878"/>
      <c r="AZ35" s="2878"/>
      <c r="BA35" s="2878"/>
      <c r="BB35" s="2878"/>
      <c r="BC35" s="2878"/>
      <c r="BD35" s="2878"/>
      <c r="BE35" s="2878"/>
      <c r="BF35" s="2878"/>
      <c r="BG35" s="2878"/>
    </row>
    <row r="36" spans="1:59" ht="20.100000000000001" customHeight="1">
      <c r="A36" s="1519"/>
      <c r="B36" s="1950">
        <v>13</v>
      </c>
      <c r="C36" s="1902"/>
      <c r="D36" s="1950" t="s">
        <v>18</v>
      </c>
      <c r="E36" s="2843">
        <f>F36+G36+H36</f>
        <v>-8348028</v>
      </c>
      <c r="F36" s="3121">
        <f>-8391320+43292</f>
        <v>-8348028</v>
      </c>
      <c r="G36" s="3122"/>
      <c r="H36" s="3125"/>
      <c r="I36" s="2878"/>
      <c r="J36" s="2878"/>
      <c r="K36" s="2878"/>
      <c r="L36" s="2878"/>
      <c r="M36" s="2878"/>
      <c r="N36" s="2878"/>
      <c r="O36" s="2878"/>
      <c r="P36" s="2878"/>
      <c r="Q36" s="2878"/>
      <c r="R36" s="2878"/>
      <c r="S36" s="2878"/>
      <c r="T36" s="2878"/>
      <c r="U36" s="2878"/>
      <c r="V36" s="2878"/>
      <c r="W36" s="2878"/>
      <c r="X36" s="2878"/>
      <c r="Y36" s="2878"/>
      <c r="Z36" s="2878"/>
      <c r="AA36" s="2878"/>
      <c r="AB36" s="2878"/>
      <c r="AC36" s="2878"/>
      <c r="AD36" s="2878"/>
      <c r="AE36" s="2878"/>
      <c r="AF36" s="2878"/>
      <c r="AG36" s="2878"/>
      <c r="AH36" s="2878"/>
      <c r="AI36" s="2878"/>
      <c r="AJ36" s="2878"/>
      <c r="AK36" s="2878"/>
      <c r="AL36" s="2878"/>
      <c r="AM36" s="2878"/>
      <c r="AN36" s="2878"/>
      <c r="AO36" s="2878"/>
      <c r="AP36" s="2878"/>
      <c r="AQ36" s="2878"/>
      <c r="AR36" s="2878"/>
      <c r="AS36" s="2878"/>
      <c r="AT36" s="2878"/>
      <c r="AU36" s="2878"/>
      <c r="AV36" s="2878"/>
      <c r="AW36" s="2878"/>
      <c r="AX36" s="2878"/>
      <c r="AY36" s="2878"/>
      <c r="AZ36" s="2878"/>
      <c r="BA36" s="2878"/>
      <c r="BB36" s="2878"/>
      <c r="BC36" s="2878"/>
      <c r="BD36" s="2878"/>
      <c r="BE36" s="2878"/>
      <c r="BF36" s="2878"/>
      <c r="BG36" s="2878"/>
    </row>
    <row r="37" spans="1:59" ht="20.100000000000001" customHeight="1">
      <c r="A37" s="1519"/>
      <c r="B37" s="1950">
        <v>14</v>
      </c>
      <c r="C37" s="1902"/>
      <c r="D37" s="1950" t="s">
        <v>19</v>
      </c>
      <c r="E37" s="2843">
        <f>F37+G37+H37</f>
        <v>2771729</v>
      </c>
      <c r="F37" s="3121">
        <f>2815021-43292</f>
        <v>2771729</v>
      </c>
      <c r="G37" s="3122"/>
      <c r="H37" s="3125"/>
      <c r="I37" s="2878"/>
      <c r="J37" s="2878"/>
      <c r="K37" s="2878"/>
      <c r="L37" s="2878"/>
      <c r="M37" s="2878"/>
      <c r="N37" s="2878"/>
      <c r="O37" s="2878"/>
      <c r="P37" s="2878"/>
      <c r="Q37" s="2878"/>
      <c r="R37" s="2878"/>
      <c r="S37" s="2878"/>
      <c r="T37" s="2878"/>
      <c r="U37" s="2878"/>
      <c r="V37" s="2878"/>
      <c r="W37" s="2878"/>
      <c r="X37" s="2878"/>
      <c r="Y37" s="2878"/>
      <c r="Z37" s="2878"/>
      <c r="AA37" s="2878"/>
      <c r="AB37" s="2878"/>
      <c r="AC37" s="2878"/>
      <c r="AD37" s="2878"/>
      <c r="AE37" s="2878"/>
      <c r="AF37" s="2878"/>
      <c r="AG37" s="2878"/>
      <c r="AH37" s="2878"/>
      <c r="AI37" s="2878"/>
      <c r="AJ37" s="2878"/>
      <c r="AK37" s="2878"/>
      <c r="AL37" s="2878"/>
      <c r="AM37" s="2878"/>
      <c r="AN37" s="2878"/>
      <c r="AO37" s="2878"/>
      <c r="AP37" s="2878"/>
      <c r="AQ37" s="2878"/>
      <c r="AR37" s="2878"/>
      <c r="AS37" s="2878"/>
      <c r="AT37" s="2878"/>
      <c r="AU37" s="2878"/>
      <c r="AV37" s="2878"/>
      <c r="AW37" s="2878"/>
      <c r="AX37" s="2878"/>
      <c r="AY37" s="2878"/>
      <c r="AZ37" s="2878"/>
      <c r="BA37" s="2878"/>
      <c r="BB37" s="2878"/>
      <c r="BC37" s="2878"/>
      <c r="BD37" s="2878"/>
      <c r="BE37" s="2878"/>
      <c r="BF37" s="2878"/>
      <c r="BG37" s="2878"/>
    </row>
    <row r="38" spans="1:59" ht="20.100000000000001" customHeight="1">
      <c r="A38" s="2877"/>
      <c r="B38" s="2778">
        <v>15</v>
      </c>
      <c r="C38" s="1895"/>
      <c r="D38" s="2778" t="s">
        <v>20</v>
      </c>
      <c r="E38" s="1996">
        <f>F38+G38+H38</f>
        <v>-20047599</v>
      </c>
      <c r="F38" s="1996">
        <f>F35+F36+F37</f>
        <v>-20047599</v>
      </c>
      <c r="G38" s="1996">
        <f>G35+G36+G37</f>
        <v>0</v>
      </c>
      <c r="H38" s="1982">
        <f>H35+H36+H37</f>
        <v>0</v>
      </c>
      <c r="I38" s="2878"/>
      <c r="J38" s="2878"/>
      <c r="K38" s="2878"/>
      <c r="L38" s="2878"/>
      <c r="M38" s="2878"/>
      <c r="N38" s="2878"/>
      <c r="O38" s="2878"/>
      <c r="P38" s="2878"/>
      <c r="Q38" s="2878"/>
      <c r="R38" s="2878"/>
      <c r="S38" s="2878"/>
      <c r="T38" s="2878"/>
      <c r="U38" s="2878"/>
      <c r="V38" s="2878"/>
      <c r="W38" s="2878"/>
      <c r="X38" s="2878"/>
      <c r="Y38" s="2878"/>
      <c r="Z38" s="2878"/>
      <c r="AA38" s="2878"/>
      <c r="AB38" s="2878"/>
      <c r="AC38" s="2878"/>
      <c r="AD38" s="2878"/>
      <c r="AE38" s="2878"/>
      <c r="AF38" s="2878"/>
      <c r="AG38" s="2878"/>
      <c r="AH38" s="2878"/>
      <c r="AI38" s="2878"/>
      <c r="AJ38" s="2878"/>
      <c r="AK38" s="2878"/>
      <c r="AL38" s="2878"/>
      <c r="AM38" s="2878"/>
      <c r="AN38" s="2878"/>
      <c r="AO38" s="2878"/>
      <c r="AP38" s="2878"/>
      <c r="AQ38" s="2878"/>
      <c r="AR38" s="2878"/>
      <c r="AS38" s="2878"/>
      <c r="AT38" s="2878"/>
      <c r="AU38" s="2878"/>
      <c r="AV38" s="2878"/>
      <c r="AW38" s="2878"/>
      <c r="AX38" s="2878"/>
      <c r="AY38" s="2878"/>
      <c r="AZ38" s="2878"/>
      <c r="BA38" s="2878"/>
      <c r="BB38" s="2878"/>
      <c r="BC38" s="2878"/>
      <c r="BD38" s="2878"/>
      <c r="BE38" s="2878"/>
      <c r="BF38" s="2878"/>
      <c r="BG38" s="2878"/>
    </row>
    <row r="39" spans="1:59" ht="20.100000000000001" customHeight="1">
      <c r="A39" s="1519"/>
      <c r="B39" s="3047"/>
      <c r="C39" s="2454"/>
      <c r="D39" s="2453" t="s">
        <v>4611</v>
      </c>
      <c r="E39" s="1997"/>
      <c r="F39" s="1997"/>
      <c r="G39" s="1997"/>
      <c r="H39" s="1887"/>
      <c r="I39" s="2878"/>
      <c r="J39" s="2878"/>
      <c r="K39" s="2878"/>
      <c r="L39" s="2878"/>
      <c r="M39" s="2878"/>
      <c r="N39" s="2878"/>
      <c r="O39" s="2878"/>
      <c r="P39" s="2878"/>
      <c r="Q39" s="2878"/>
      <c r="R39" s="2878"/>
      <c r="S39" s="2878"/>
      <c r="T39" s="2878"/>
      <c r="U39" s="2878"/>
      <c r="V39" s="2878"/>
      <c r="W39" s="2878"/>
      <c r="X39" s="2878"/>
      <c r="Y39" s="2878"/>
      <c r="Z39" s="2878"/>
      <c r="AA39" s="2878"/>
      <c r="AB39" s="2878"/>
      <c r="AC39" s="2878"/>
      <c r="AD39" s="2878"/>
      <c r="AE39" s="2878"/>
      <c r="AF39" s="2878"/>
      <c r="AG39" s="2878"/>
      <c r="AH39" s="2878"/>
      <c r="AI39" s="2878"/>
      <c r="AJ39" s="2878"/>
      <c r="AK39" s="2878"/>
      <c r="AL39" s="2878"/>
      <c r="AM39" s="2878"/>
      <c r="AN39" s="2878"/>
      <c r="AO39" s="2878"/>
      <c r="AP39" s="2878"/>
      <c r="AQ39" s="2878"/>
      <c r="AR39" s="2878"/>
      <c r="AS39" s="2878"/>
      <c r="AT39" s="2878"/>
      <c r="AU39" s="2878"/>
      <c r="AV39" s="2878"/>
      <c r="AW39" s="2878"/>
      <c r="AX39" s="2878"/>
      <c r="AY39" s="2878"/>
      <c r="AZ39" s="2878"/>
      <c r="BA39" s="2878"/>
      <c r="BB39" s="2878"/>
      <c r="BC39" s="2878"/>
      <c r="BD39" s="2878"/>
      <c r="BE39" s="2878"/>
      <c r="BF39" s="2878"/>
      <c r="BG39" s="2878"/>
    </row>
    <row r="40" spans="1:59" ht="20.100000000000001" customHeight="1">
      <c r="A40" s="1519"/>
      <c r="B40" s="1950">
        <v>16</v>
      </c>
      <c r="C40" s="1902"/>
      <c r="D40" s="1950" t="s">
        <v>1365</v>
      </c>
      <c r="E40" s="2843">
        <f>F40+G40+H40</f>
        <v>-297210</v>
      </c>
      <c r="F40" s="3121">
        <f>-297229+19</f>
        <v>-297210</v>
      </c>
      <c r="G40" s="3122"/>
      <c r="H40" s="3125"/>
      <c r="I40" s="2878"/>
      <c r="J40" s="2878"/>
      <c r="K40" s="2878"/>
      <c r="L40" s="2878"/>
      <c r="M40" s="2878"/>
      <c r="N40" s="2878"/>
      <c r="O40" s="2878"/>
      <c r="P40" s="2878"/>
      <c r="Q40" s="2878"/>
      <c r="R40" s="2878"/>
      <c r="S40" s="2878"/>
      <c r="T40" s="2878"/>
      <c r="U40" s="2878"/>
      <c r="V40" s="2878"/>
      <c r="W40" s="2878"/>
      <c r="X40" s="2878"/>
      <c r="Y40" s="2878"/>
      <c r="Z40" s="2878"/>
      <c r="AA40" s="2878"/>
      <c r="AB40" s="2878"/>
      <c r="AC40" s="2878"/>
      <c r="AD40" s="2878"/>
      <c r="AE40" s="2878"/>
      <c r="AF40" s="2878"/>
      <c r="AG40" s="2878"/>
      <c r="AH40" s="2878"/>
      <c r="AI40" s="2878"/>
      <c r="AJ40" s="2878"/>
      <c r="AK40" s="2878"/>
      <c r="AL40" s="2878"/>
      <c r="AM40" s="2878"/>
      <c r="AN40" s="2878"/>
      <c r="AO40" s="2878"/>
      <c r="AP40" s="2878"/>
      <c r="AQ40" s="2878"/>
      <c r="AR40" s="2878"/>
      <c r="AS40" s="2878"/>
      <c r="AT40" s="2878"/>
      <c r="AU40" s="2878"/>
      <c r="AV40" s="2878"/>
      <c r="AW40" s="2878"/>
      <c r="AX40" s="2878"/>
      <c r="AY40" s="2878"/>
      <c r="AZ40" s="2878"/>
      <c r="BA40" s="2878"/>
      <c r="BB40" s="2878"/>
      <c r="BC40" s="2878"/>
      <c r="BD40" s="2878"/>
      <c r="BE40" s="2878"/>
      <c r="BF40" s="2878"/>
      <c r="BG40" s="2878"/>
    </row>
    <row r="41" spans="1:59" ht="20.100000000000001" customHeight="1">
      <c r="A41" s="1519"/>
      <c r="B41" s="1950">
        <v>17</v>
      </c>
      <c r="C41" s="1902"/>
      <c r="D41" s="1950"/>
      <c r="E41" s="2843"/>
      <c r="F41" s="3121"/>
      <c r="G41" s="3122"/>
      <c r="H41" s="3125"/>
      <c r="I41" s="2878"/>
      <c r="J41" s="2878"/>
      <c r="K41" s="2878"/>
      <c r="L41" s="2878"/>
      <c r="M41" s="2878"/>
      <c r="N41" s="2878"/>
      <c r="O41" s="2878"/>
      <c r="P41" s="2878"/>
      <c r="Q41" s="2878"/>
      <c r="R41" s="2878"/>
      <c r="S41" s="2878"/>
      <c r="T41" s="2878"/>
      <c r="U41" s="2878"/>
      <c r="V41" s="2878"/>
      <c r="W41" s="2878"/>
      <c r="X41" s="2878"/>
      <c r="Y41" s="2878"/>
      <c r="Z41" s="2878"/>
      <c r="AA41" s="2878"/>
      <c r="AB41" s="2878"/>
      <c r="AC41" s="2878"/>
      <c r="AD41" s="2878"/>
      <c r="AE41" s="2878"/>
      <c r="AF41" s="2878"/>
      <c r="AG41" s="2878"/>
      <c r="AH41" s="2878"/>
      <c r="AI41" s="2878"/>
      <c r="AJ41" s="2878"/>
      <c r="AK41" s="2878"/>
      <c r="AL41" s="2878"/>
      <c r="AM41" s="2878"/>
      <c r="AN41" s="2878"/>
      <c r="AO41" s="2878"/>
      <c r="AP41" s="2878"/>
      <c r="AQ41" s="2878"/>
      <c r="AR41" s="2878"/>
      <c r="AS41" s="2878"/>
      <c r="AT41" s="2878"/>
      <c r="AU41" s="2878"/>
      <c r="AV41" s="2878"/>
      <c r="AW41" s="2878"/>
      <c r="AX41" s="2878"/>
      <c r="AY41" s="2878"/>
      <c r="AZ41" s="2878"/>
      <c r="BA41" s="2878"/>
      <c r="BB41" s="2878"/>
      <c r="BC41" s="2878"/>
      <c r="BD41" s="2878"/>
      <c r="BE41" s="2878"/>
      <c r="BF41" s="2878"/>
      <c r="BG41" s="2878"/>
    </row>
    <row r="42" spans="1:59" ht="20.100000000000001" customHeight="1">
      <c r="A42" s="2452"/>
      <c r="B42" s="2566">
        <v>18</v>
      </c>
      <c r="C42" s="2586"/>
      <c r="D42" s="2566" t="s">
        <v>3951</v>
      </c>
      <c r="E42" s="2587"/>
      <c r="F42" s="3126">
        <v>-31937</v>
      </c>
      <c r="G42" s="3127"/>
      <c r="H42" s="3128"/>
      <c r="I42" s="2878"/>
      <c r="J42" s="2878"/>
      <c r="K42" s="2878"/>
      <c r="L42" s="2878"/>
      <c r="M42" s="2878"/>
      <c r="N42" s="2878"/>
      <c r="O42" s="2878"/>
      <c r="P42" s="2878"/>
      <c r="Q42" s="2878"/>
      <c r="R42" s="2878"/>
      <c r="S42" s="2878"/>
      <c r="T42" s="2878"/>
      <c r="U42" s="2878"/>
      <c r="V42" s="2878"/>
      <c r="W42" s="2878"/>
      <c r="X42" s="2878"/>
      <c r="Y42" s="2878"/>
      <c r="Z42" s="2878"/>
      <c r="AA42" s="2878"/>
      <c r="AB42" s="2878"/>
      <c r="AC42" s="2878"/>
      <c r="AD42" s="2878"/>
      <c r="AE42" s="2878"/>
      <c r="AF42" s="2878"/>
      <c r="AG42" s="2878"/>
      <c r="AH42" s="2878"/>
      <c r="AI42" s="2878"/>
      <c r="AJ42" s="2878"/>
      <c r="AK42" s="2878"/>
      <c r="AL42" s="2878"/>
      <c r="AM42" s="2878"/>
      <c r="AN42" s="2878"/>
      <c r="AO42" s="2878"/>
      <c r="AP42" s="2878"/>
      <c r="AQ42" s="2878"/>
      <c r="AR42" s="2878"/>
      <c r="AS42" s="2878"/>
      <c r="AT42" s="2878"/>
      <c r="AU42" s="2878"/>
      <c r="AV42" s="2878"/>
      <c r="AW42" s="2878"/>
      <c r="AX42" s="2878"/>
      <c r="AY42" s="2878"/>
      <c r="AZ42" s="2878"/>
      <c r="BA42" s="2878"/>
      <c r="BB42" s="2878"/>
      <c r="BC42" s="2878"/>
      <c r="BD42" s="2878"/>
      <c r="BE42" s="2878"/>
      <c r="BF42" s="2878"/>
      <c r="BG42" s="2878"/>
    </row>
    <row r="43" spans="1:59" ht="20.100000000000001" customHeight="1">
      <c r="A43" s="2877"/>
      <c r="B43" s="2778">
        <v>19</v>
      </c>
      <c r="C43" s="1895"/>
      <c r="D43" s="2778" t="s">
        <v>1366</v>
      </c>
      <c r="E43" s="1998">
        <f>F43+G43+H43</f>
        <v>348895901.32999998</v>
      </c>
      <c r="F43" s="1998">
        <f>F22+F32+F38+F40+F41+F42</f>
        <v>348895901.32999998</v>
      </c>
      <c r="G43" s="1998">
        <f>G22+G32+G38+G40+G41+G42</f>
        <v>0</v>
      </c>
      <c r="H43" s="1999">
        <f>H22+H32+H38+H40+H41+H42</f>
        <v>0</v>
      </c>
      <c r="I43" s="2878"/>
      <c r="J43" s="2878"/>
      <c r="K43" s="2878"/>
      <c r="L43" s="2878"/>
      <c r="M43" s="2878"/>
      <c r="N43" s="2878"/>
      <c r="O43" s="2878"/>
      <c r="P43" s="2878"/>
      <c r="Q43" s="2878"/>
      <c r="R43" s="2878"/>
      <c r="S43" s="2878"/>
      <c r="T43" s="2878"/>
      <c r="U43" s="2878"/>
      <c r="V43" s="2878"/>
      <c r="W43" s="2878"/>
      <c r="X43" s="2878"/>
      <c r="Y43" s="2878"/>
      <c r="Z43" s="2878"/>
      <c r="AA43" s="2878"/>
      <c r="AB43" s="2878"/>
      <c r="AC43" s="2878"/>
      <c r="AD43" s="2878"/>
      <c r="AE43" s="2878"/>
      <c r="AF43" s="2878"/>
      <c r="AG43" s="2878"/>
      <c r="AH43" s="2878"/>
      <c r="AI43" s="2878"/>
      <c r="AJ43" s="2878"/>
      <c r="AK43" s="2878"/>
      <c r="AL43" s="2878"/>
      <c r="AM43" s="2878"/>
      <c r="AN43" s="2878"/>
      <c r="AO43" s="2878"/>
      <c r="AP43" s="2878"/>
      <c r="AQ43" s="2878"/>
      <c r="AR43" s="2878"/>
      <c r="AS43" s="2878"/>
      <c r="AT43" s="2878"/>
      <c r="AU43" s="2878"/>
      <c r="AV43" s="2878"/>
      <c r="AW43" s="2878"/>
      <c r="AX43" s="2878"/>
      <c r="AY43" s="2878"/>
      <c r="AZ43" s="2878"/>
      <c r="BA43" s="2878"/>
      <c r="BB43" s="2878"/>
      <c r="BC43" s="2878"/>
      <c r="BD43" s="2878"/>
      <c r="BE43" s="2878"/>
      <c r="BF43" s="2878"/>
      <c r="BG43" s="2878"/>
    </row>
    <row r="44" spans="1:59" ht="20.100000000000001" customHeight="1">
      <c r="A44" s="1519"/>
      <c r="B44" s="3047"/>
      <c r="C44" s="2454"/>
      <c r="D44" s="2453" t="s">
        <v>4612</v>
      </c>
      <c r="E44" s="1997"/>
      <c r="F44" s="1997"/>
      <c r="G44" s="1997"/>
      <c r="H44" s="1887"/>
      <c r="I44" s="2878"/>
      <c r="J44" s="2878"/>
      <c r="K44" s="2878"/>
      <c r="L44" s="2878"/>
      <c r="M44" s="2878"/>
      <c r="N44" s="2878"/>
      <c r="O44" s="2878"/>
      <c r="P44" s="2878"/>
      <c r="Q44" s="2878"/>
      <c r="R44" s="2878"/>
      <c r="S44" s="2878"/>
      <c r="T44" s="2878"/>
      <c r="U44" s="2878"/>
      <c r="V44" s="2878"/>
      <c r="W44" s="2878"/>
      <c r="X44" s="2878"/>
      <c r="Y44" s="2878"/>
      <c r="Z44" s="2878"/>
      <c r="AA44" s="2878"/>
      <c r="AB44" s="2878"/>
      <c r="AC44" s="2878"/>
      <c r="AD44" s="2878"/>
      <c r="AE44" s="2878"/>
      <c r="AF44" s="2878"/>
      <c r="AG44" s="2878"/>
      <c r="AH44" s="2878"/>
      <c r="AI44" s="2878"/>
      <c r="AJ44" s="2878"/>
      <c r="AK44" s="2878"/>
      <c r="AL44" s="2878"/>
      <c r="AM44" s="2878"/>
      <c r="AN44" s="2878"/>
      <c r="AO44" s="2878"/>
      <c r="AP44" s="2878"/>
      <c r="AQ44" s="2878"/>
      <c r="AR44" s="2878"/>
      <c r="AS44" s="2878"/>
      <c r="AT44" s="2878"/>
      <c r="AU44" s="2878"/>
      <c r="AV44" s="2878"/>
      <c r="AW44" s="2878"/>
      <c r="AX44" s="2878"/>
      <c r="AY44" s="2878"/>
      <c r="AZ44" s="2878"/>
      <c r="BA44" s="2878"/>
      <c r="BB44" s="2878"/>
      <c r="BC44" s="2878"/>
      <c r="BD44" s="2878"/>
      <c r="BE44" s="2878"/>
      <c r="BF44" s="2878"/>
      <c r="BG44" s="2878"/>
    </row>
    <row r="45" spans="1:59" ht="20.100000000000001" customHeight="1">
      <c r="A45" s="1519"/>
      <c r="B45" s="1950"/>
      <c r="C45" s="2878"/>
      <c r="D45" s="2878" t="s">
        <v>1367</v>
      </c>
      <c r="E45" s="2000"/>
      <c r="F45" s="2000"/>
      <c r="G45" s="2001"/>
      <c r="H45" s="1947"/>
      <c r="I45" s="2878"/>
      <c r="J45" s="2878"/>
      <c r="K45" s="2878"/>
      <c r="L45" s="2878"/>
      <c r="M45" s="2878"/>
      <c r="N45" s="2878"/>
      <c r="O45" s="2878"/>
      <c r="P45" s="2878"/>
      <c r="Q45" s="2878"/>
      <c r="R45" s="2878"/>
      <c r="S45" s="2878"/>
      <c r="T45" s="2878"/>
      <c r="U45" s="2878"/>
      <c r="V45" s="2878"/>
      <c r="W45" s="2878"/>
      <c r="X45" s="2878"/>
      <c r="Y45" s="2878"/>
      <c r="Z45" s="2878"/>
      <c r="AA45" s="2878"/>
      <c r="AB45" s="2878"/>
      <c r="AC45" s="2878"/>
      <c r="AD45" s="2878"/>
      <c r="AE45" s="2878"/>
      <c r="AF45" s="2878"/>
      <c r="AG45" s="2878"/>
      <c r="AH45" s="2878"/>
      <c r="AI45" s="2878"/>
      <c r="AJ45" s="2878"/>
      <c r="AK45" s="2878"/>
      <c r="AL45" s="2878"/>
      <c r="AM45" s="2878"/>
      <c r="AN45" s="2878"/>
      <c r="AO45" s="2878"/>
      <c r="AP45" s="2878"/>
      <c r="AQ45" s="2878"/>
      <c r="AR45" s="2878"/>
      <c r="AS45" s="2878"/>
      <c r="AT45" s="2878"/>
      <c r="AU45" s="2878"/>
      <c r="AV45" s="2878"/>
      <c r="AW45" s="2878"/>
      <c r="AX45" s="2878"/>
      <c r="AY45" s="2878"/>
      <c r="AZ45" s="2878"/>
      <c r="BA45" s="2878"/>
      <c r="BB45" s="2878"/>
      <c r="BC45" s="2878"/>
      <c r="BD45" s="2878"/>
      <c r="BE45" s="2878"/>
      <c r="BF45" s="2878"/>
      <c r="BG45" s="2878"/>
    </row>
    <row r="46" spans="1:59" ht="20.100000000000001" customHeight="1">
      <c r="A46" s="1519"/>
      <c r="B46" s="1950">
        <v>20</v>
      </c>
      <c r="C46" s="1902"/>
      <c r="D46" s="1950" t="s">
        <v>1368</v>
      </c>
      <c r="E46" s="2815">
        <f t="shared" ref="E46:E55" si="0">F46+G46+H46</f>
        <v>0</v>
      </c>
      <c r="F46" s="3118"/>
      <c r="G46" s="3119" t="s">
        <v>1789</v>
      </c>
      <c r="H46" s="3120"/>
      <c r="I46" s="2878"/>
      <c r="J46" s="2878"/>
      <c r="K46" s="2878"/>
      <c r="L46" s="2878"/>
      <c r="M46" s="2878"/>
      <c r="N46" s="2878"/>
      <c r="O46" s="2878"/>
      <c r="P46" s="2878"/>
      <c r="Q46" s="2878"/>
      <c r="R46" s="2878"/>
      <c r="S46" s="2878"/>
      <c r="T46" s="2878"/>
      <c r="U46" s="2878"/>
      <c r="V46" s="2878"/>
      <c r="W46" s="2878"/>
      <c r="X46" s="2878"/>
      <c r="Y46" s="2878"/>
      <c r="Z46" s="2878"/>
      <c r="AA46" s="2878"/>
      <c r="AB46" s="2878"/>
      <c r="AC46" s="2878"/>
      <c r="AD46" s="2878"/>
      <c r="AE46" s="2878"/>
      <c r="AF46" s="2878"/>
      <c r="AG46" s="2878"/>
      <c r="AH46" s="2878"/>
      <c r="AI46" s="2878"/>
      <c r="AJ46" s="2878"/>
      <c r="AK46" s="2878"/>
      <c r="AL46" s="2878"/>
      <c r="AM46" s="2878"/>
      <c r="AN46" s="2878"/>
      <c r="AO46" s="2878"/>
      <c r="AP46" s="2878"/>
      <c r="AQ46" s="2878"/>
      <c r="AR46" s="2878"/>
      <c r="AS46" s="2878"/>
      <c r="AT46" s="2878"/>
      <c r="AU46" s="2878"/>
      <c r="AV46" s="2878"/>
      <c r="AW46" s="2878"/>
      <c r="AX46" s="2878"/>
      <c r="AY46" s="2878"/>
      <c r="AZ46" s="2878"/>
      <c r="BA46" s="2878"/>
      <c r="BB46" s="2878"/>
      <c r="BC46" s="2878"/>
      <c r="BD46" s="2878"/>
      <c r="BE46" s="2878"/>
      <c r="BF46" s="2878"/>
      <c r="BG46" s="2878"/>
    </row>
    <row r="47" spans="1:59" ht="20.100000000000001" customHeight="1">
      <c r="A47" s="1519"/>
      <c r="B47" s="1950">
        <v>21</v>
      </c>
      <c r="C47" s="1902"/>
      <c r="D47" s="1950" t="s">
        <v>1369</v>
      </c>
      <c r="E47" s="2843">
        <f t="shared" si="0"/>
        <v>0</v>
      </c>
      <c r="F47" s="3121"/>
      <c r="G47" s="3122"/>
      <c r="H47" s="3125"/>
      <c r="I47" s="2878"/>
      <c r="J47" s="2878"/>
      <c r="K47" s="2878"/>
      <c r="L47" s="2878"/>
      <c r="M47" s="2878"/>
      <c r="N47" s="2878"/>
      <c r="O47" s="2878"/>
      <c r="P47" s="2878"/>
      <c r="Q47" s="2878"/>
      <c r="R47" s="2878"/>
      <c r="S47" s="2878"/>
      <c r="T47" s="2878"/>
      <c r="U47" s="2878"/>
      <c r="V47" s="2878"/>
      <c r="W47" s="2878"/>
      <c r="X47" s="2878"/>
      <c r="Y47" s="2878"/>
      <c r="Z47" s="2878"/>
      <c r="AA47" s="2878"/>
      <c r="AB47" s="2878"/>
      <c r="AC47" s="2878"/>
      <c r="AD47" s="2878"/>
      <c r="AE47" s="2878"/>
      <c r="AF47" s="2878"/>
      <c r="AG47" s="2878"/>
      <c r="AH47" s="2878"/>
      <c r="AI47" s="2878"/>
      <c r="AJ47" s="2878"/>
      <c r="AK47" s="2878"/>
      <c r="AL47" s="2878"/>
      <c r="AM47" s="2878"/>
      <c r="AN47" s="2878"/>
      <c r="AO47" s="2878"/>
      <c r="AP47" s="2878"/>
      <c r="AQ47" s="2878"/>
      <c r="AR47" s="2878"/>
      <c r="AS47" s="2878"/>
      <c r="AT47" s="2878"/>
      <c r="AU47" s="2878"/>
      <c r="AV47" s="2878"/>
      <c r="AW47" s="2878"/>
      <c r="AX47" s="2878"/>
      <c r="AY47" s="2878"/>
      <c r="AZ47" s="2878"/>
      <c r="BA47" s="2878"/>
      <c r="BB47" s="2878"/>
      <c r="BC47" s="2878"/>
      <c r="BD47" s="2878"/>
      <c r="BE47" s="2878"/>
      <c r="BF47" s="2878"/>
      <c r="BG47" s="2878"/>
    </row>
    <row r="48" spans="1:59" ht="20.100000000000001" customHeight="1">
      <c r="A48" s="1519"/>
      <c r="B48" s="1950">
        <v>22</v>
      </c>
      <c r="C48" s="1902"/>
      <c r="D48" s="1950" t="s">
        <v>1370</v>
      </c>
      <c r="E48" s="2843">
        <f t="shared" si="0"/>
        <v>15592677</v>
      </c>
      <c r="F48" s="3121">
        <v>15592677</v>
      </c>
      <c r="G48" s="3122"/>
      <c r="H48" s="3125"/>
      <c r="I48" s="2878"/>
      <c r="J48" s="2878"/>
      <c r="K48" s="2878"/>
      <c r="L48" s="2878"/>
      <c r="M48" s="2878"/>
      <c r="N48" s="2878"/>
      <c r="O48" s="2878"/>
      <c r="P48" s="2878"/>
      <c r="Q48" s="2878"/>
      <c r="R48" s="2878"/>
      <c r="S48" s="2878"/>
      <c r="T48" s="2878"/>
      <c r="U48" s="2878"/>
      <c r="V48" s="2878"/>
      <c r="W48" s="2878"/>
      <c r="X48" s="2878"/>
      <c r="Y48" s="2878"/>
      <c r="Z48" s="2878"/>
      <c r="AA48" s="2878"/>
      <c r="AB48" s="2878"/>
      <c r="AC48" s="2878"/>
      <c r="AD48" s="2878"/>
      <c r="AE48" s="2878"/>
      <c r="AF48" s="2878"/>
      <c r="AG48" s="2878"/>
      <c r="AH48" s="2878"/>
      <c r="AI48" s="2878"/>
      <c r="AJ48" s="2878"/>
      <c r="AK48" s="2878"/>
      <c r="AL48" s="2878"/>
      <c r="AM48" s="2878"/>
      <c r="AN48" s="2878"/>
      <c r="AO48" s="2878"/>
      <c r="AP48" s="2878"/>
      <c r="AQ48" s="2878"/>
      <c r="AR48" s="2878"/>
      <c r="AS48" s="2878"/>
      <c r="AT48" s="2878"/>
      <c r="AU48" s="2878"/>
      <c r="AV48" s="2878"/>
      <c r="AW48" s="2878"/>
      <c r="AX48" s="2878"/>
      <c r="AY48" s="2878"/>
      <c r="AZ48" s="2878"/>
      <c r="BA48" s="2878"/>
      <c r="BB48" s="2878"/>
      <c r="BC48" s="2878"/>
      <c r="BD48" s="2878"/>
      <c r="BE48" s="2878"/>
      <c r="BF48" s="2878"/>
      <c r="BG48" s="2878"/>
    </row>
    <row r="49" spans="1:59" ht="20.100000000000001" customHeight="1">
      <c r="A49" s="1519"/>
      <c r="B49" s="1950">
        <v>23</v>
      </c>
      <c r="C49" s="1902"/>
      <c r="D49" s="1950" t="s">
        <v>1371</v>
      </c>
      <c r="E49" s="2843">
        <f t="shared" si="0"/>
        <v>0</v>
      </c>
      <c r="F49" s="3121"/>
      <c r="G49" s="3122"/>
      <c r="H49" s="3125"/>
      <c r="I49" s="2878"/>
      <c r="J49" s="2878"/>
      <c r="K49" s="2878"/>
      <c r="L49" s="2878"/>
      <c r="M49" s="2878"/>
      <c r="N49" s="2878"/>
      <c r="O49" s="2878"/>
      <c r="P49" s="2878"/>
      <c r="Q49" s="2878"/>
      <c r="R49" s="2878"/>
      <c r="S49" s="2878"/>
      <c r="T49" s="2878"/>
      <c r="U49" s="2878"/>
      <c r="V49" s="2878"/>
      <c r="W49" s="2878"/>
      <c r="X49" s="2878"/>
      <c r="Y49" s="2878"/>
      <c r="Z49" s="2878"/>
      <c r="AA49" s="2878"/>
      <c r="AB49" s="2878"/>
      <c r="AC49" s="2878"/>
      <c r="AD49" s="2878"/>
      <c r="AE49" s="2878"/>
      <c r="AF49" s="2878"/>
      <c r="AG49" s="2878"/>
      <c r="AH49" s="2878"/>
      <c r="AI49" s="2878"/>
      <c r="AJ49" s="2878"/>
      <c r="AK49" s="2878"/>
      <c r="AL49" s="2878"/>
      <c r="AM49" s="2878"/>
      <c r="AN49" s="2878"/>
      <c r="AO49" s="2878"/>
      <c r="AP49" s="2878"/>
      <c r="AQ49" s="2878"/>
      <c r="AR49" s="2878"/>
      <c r="AS49" s="2878"/>
      <c r="AT49" s="2878"/>
      <c r="AU49" s="2878"/>
      <c r="AV49" s="2878"/>
      <c r="AW49" s="2878"/>
      <c r="AX49" s="2878"/>
      <c r="AY49" s="2878"/>
      <c r="AZ49" s="2878"/>
      <c r="BA49" s="2878"/>
      <c r="BB49" s="2878"/>
      <c r="BC49" s="2878"/>
      <c r="BD49" s="2878"/>
      <c r="BE49" s="2878"/>
      <c r="BF49" s="2878"/>
      <c r="BG49" s="2878"/>
    </row>
    <row r="50" spans="1:59" ht="20.100000000000001" customHeight="1">
      <c r="A50" s="1519"/>
      <c r="B50" s="1950">
        <v>24</v>
      </c>
      <c r="C50" s="1902"/>
      <c r="D50" s="1950" t="s">
        <v>1372</v>
      </c>
      <c r="E50" s="2843">
        <f t="shared" si="0"/>
        <v>2608747</v>
      </c>
      <c r="F50" s="3121">
        <v>2608747</v>
      </c>
      <c r="G50" s="3122"/>
      <c r="H50" s="3125"/>
      <c r="I50" s="2878"/>
      <c r="J50" s="2878"/>
      <c r="K50" s="2878"/>
      <c r="L50" s="2878"/>
      <c r="M50" s="2878"/>
      <c r="N50" s="2878"/>
      <c r="O50" s="2878"/>
      <c r="P50" s="2878"/>
      <c r="Q50" s="2878"/>
      <c r="R50" s="2878"/>
      <c r="S50" s="2878"/>
      <c r="T50" s="2878"/>
      <c r="U50" s="2878"/>
      <c r="V50" s="2878"/>
      <c r="W50" s="2878"/>
      <c r="X50" s="2878"/>
      <c r="Y50" s="2878"/>
      <c r="Z50" s="2878"/>
      <c r="AA50" s="2878"/>
      <c r="AB50" s="2878"/>
      <c r="AC50" s="2878"/>
      <c r="AD50" s="2878"/>
      <c r="AE50" s="2878"/>
      <c r="AF50" s="2878"/>
      <c r="AG50" s="2878"/>
      <c r="AH50" s="2878"/>
      <c r="AI50" s="2878"/>
      <c r="AJ50" s="2878"/>
      <c r="AK50" s="2878"/>
      <c r="AL50" s="2878"/>
      <c r="AM50" s="2878"/>
      <c r="AN50" s="2878"/>
      <c r="AO50" s="2878"/>
      <c r="AP50" s="2878"/>
      <c r="AQ50" s="2878"/>
      <c r="AR50" s="2878"/>
      <c r="AS50" s="2878"/>
      <c r="AT50" s="2878"/>
      <c r="AU50" s="2878"/>
      <c r="AV50" s="2878"/>
      <c r="AW50" s="2878"/>
      <c r="AX50" s="2878"/>
      <c r="AY50" s="2878"/>
      <c r="AZ50" s="2878"/>
      <c r="BA50" s="2878"/>
      <c r="BB50" s="2878"/>
      <c r="BC50" s="2878"/>
      <c r="BD50" s="2878"/>
      <c r="BE50" s="2878"/>
      <c r="BF50" s="2878"/>
      <c r="BG50" s="2878"/>
    </row>
    <row r="51" spans="1:59" ht="20.100000000000001" customHeight="1">
      <c r="A51" s="1519"/>
      <c r="B51" s="1950">
        <v>25</v>
      </c>
      <c r="C51" s="1902"/>
      <c r="D51" s="1950" t="s">
        <v>1373</v>
      </c>
      <c r="E51" s="2843">
        <f t="shared" si="0"/>
        <v>86645699</v>
      </c>
      <c r="F51" s="3121">
        <v>86645699</v>
      </c>
      <c r="G51" s="3122"/>
      <c r="H51" s="3125"/>
      <c r="I51" s="2878"/>
      <c r="J51" s="2878"/>
      <c r="K51" s="2878"/>
      <c r="L51" s="2878"/>
      <c r="M51" s="2878"/>
      <c r="N51" s="2878"/>
      <c r="O51" s="2878"/>
      <c r="P51" s="2878"/>
      <c r="Q51" s="2878"/>
      <c r="R51" s="2878"/>
      <c r="S51" s="2878"/>
      <c r="T51" s="2878"/>
      <c r="U51" s="2878"/>
      <c r="V51" s="2878"/>
      <c r="W51" s="2878"/>
      <c r="X51" s="2878"/>
      <c r="Y51" s="2878"/>
      <c r="Z51" s="2878"/>
      <c r="AA51" s="2878"/>
      <c r="AB51" s="2878"/>
      <c r="AC51" s="2878"/>
      <c r="AD51" s="2878"/>
      <c r="AE51" s="2878"/>
      <c r="AF51" s="2878"/>
      <c r="AG51" s="2878"/>
      <c r="AH51" s="2878"/>
      <c r="AI51" s="2878"/>
      <c r="AJ51" s="2878"/>
      <c r="AK51" s="2878"/>
      <c r="AL51" s="2878"/>
      <c r="AM51" s="2878"/>
      <c r="AN51" s="2878"/>
      <c r="AO51" s="2878"/>
      <c r="AP51" s="2878"/>
      <c r="AQ51" s="2878"/>
      <c r="AR51" s="2878"/>
      <c r="AS51" s="2878"/>
      <c r="AT51" s="2878"/>
      <c r="AU51" s="2878"/>
      <c r="AV51" s="2878"/>
      <c r="AW51" s="2878"/>
      <c r="AX51" s="2878"/>
      <c r="AY51" s="2878"/>
      <c r="AZ51" s="2878"/>
      <c r="BA51" s="2878"/>
      <c r="BB51" s="2878"/>
      <c r="BC51" s="2878"/>
      <c r="BD51" s="2878"/>
      <c r="BE51" s="2878"/>
      <c r="BF51" s="2878"/>
      <c r="BG51" s="2878"/>
    </row>
    <row r="52" spans="1:59" ht="20.100000000000001" customHeight="1">
      <c r="A52" s="1519"/>
      <c r="B52" s="1950">
        <v>26</v>
      </c>
      <c r="C52" s="1902"/>
      <c r="D52" s="1950" t="s">
        <v>1374</v>
      </c>
      <c r="E52" s="2843">
        <f t="shared" si="0"/>
        <v>243462092</v>
      </c>
      <c r="F52" s="3121">
        <v>243462092</v>
      </c>
      <c r="G52" s="3122"/>
      <c r="H52" s="3125"/>
      <c r="I52" s="2878"/>
      <c r="J52" s="2878"/>
      <c r="K52" s="2878"/>
      <c r="L52" s="2878"/>
      <c r="M52" s="2878"/>
      <c r="N52" s="2878"/>
      <c r="O52" s="2878"/>
      <c r="P52" s="2878"/>
      <c r="Q52" s="2878"/>
      <c r="R52" s="2878"/>
      <c r="S52" s="2878"/>
      <c r="T52" s="2878"/>
      <c r="U52" s="2878"/>
      <c r="V52" s="2878"/>
      <c r="W52" s="2878"/>
      <c r="X52" s="2878"/>
      <c r="Y52" s="2878"/>
      <c r="Z52" s="2878"/>
      <c r="AA52" s="2878"/>
      <c r="AB52" s="2878"/>
      <c r="AC52" s="2878"/>
      <c r="AD52" s="2878"/>
      <c r="AE52" s="2878"/>
      <c r="AF52" s="2878"/>
      <c r="AG52" s="2878"/>
      <c r="AH52" s="2878"/>
      <c r="AI52" s="2878"/>
      <c r="AJ52" s="2878"/>
      <c r="AK52" s="2878"/>
      <c r="AL52" s="2878"/>
      <c r="AM52" s="2878"/>
      <c r="AN52" s="2878"/>
      <c r="AO52" s="2878"/>
      <c r="AP52" s="2878"/>
      <c r="AQ52" s="2878"/>
      <c r="AR52" s="2878"/>
      <c r="AS52" s="2878"/>
      <c r="AT52" s="2878"/>
      <c r="AU52" s="2878"/>
      <c r="AV52" s="2878"/>
      <c r="AW52" s="2878"/>
      <c r="AX52" s="2878"/>
      <c r="AY52" s="2878"/>
      <c r="AZ52" s="2878"/>
      <c r="BA52" s="2878"/>
      <c r="BB52" s="2878"/>
      <c r="BC52" s="2878"/>
      <c r="BD52" s="2878"/>
      <c r="BE52" s="2878"/>
      <c r="BF52" s="2878"/>
      <c r="BG52" s="2878"/>
    </row>
    <row r="53" spans="1:59" ht="20.100000000000001" customHeight="1">
      <c r="A53" s="2452"/>
      <c r="B53" s="2566">
        <v>27</v>
      </c>
      <c r="C53" s="2586"/>
      <c r="D53" s="2566" t="s">
        <v>3952</v>
      </c>
      <c r="E53" s="2587">
        <f t="shared" si="0"/>
        <v>0</v>
      </c>
      <c r="F53" s="3126"/>
      <c r="G53" s="3127"/>
      <c r="H53" s="3128"/>
      <c r="I53" s="2878"/>
      <c r="J53" s="2878"/>
      <c r="K53" s="2878"/>
      <c r="L53" s="2878"/>
      <c r="M53" s="2878"/>
      <c r="N53" s="2878"/>
      <c r="O53" s="2878"/>
      <c r="P53" s="2878"/>
      <c r="Q53" s="2878"/>
      <c r="R53" s="2878"/>
      <c r="S53" s="2878"/>
      <c r="T53" s="2878"/>
      <c r="U53" s="2878"/>
      <c r="V53" s="2878"/>
      <c r="W53" s="2878"/>
      <c r="X53" s="2878"/>
      <c r="Y53" s="2878"/>
      <c r="Z53" s="2878"/>
      <c r="AA53" s="2878"/>
      <c r="AB53" s="2878"/>
      <c r="AC53" s="2878"/>
      <c r="AD53" s="2878"/>
      <c r="AE53" s="2878"/>
      <c r="AF53" s="2878"/>
      <c r="AG53" s="2878"/>
      <c r="AH53" s="2878"/>
      <c r="AI53" s="2878"/>
      <c r="AJ53" s="2878"/>
      <c r="AK53" s="2878"/>
      <c r="AL53" s="2878"/>
      <c r="AM53" s="2878"/>
      <c r="AN53" s="2878"/>
      <c r="AO53" s="2878"/>
      <c r="AP53" s="2878"/>
      <c r="AQ53" s="2878"/>
      <c r="AR53" s="2878"/>
      <c r="AS53" s="2878"/>
      <c r="AT53" s="2878"/>
      <c r="AU53" s="2878"/>
      <c r="AV53" s="2878"/>
      <c r="AW53" s="2878"/>
      <c r="AX53" s="2878"/>
      <c r="AY53" s="2878"/>
      <c r="AZ53" s="2878"/>
      <c r="BA53" s="2878"/>
      <c r="BB53" s="2878"/>
      <c r="BC53" s="2878"/>
      <c r="BD53" s="2878"/>
      <c r="BE53" s="2878"/>
      <c r="BF53" s="2878"/>
      <c r="BG53" s="2878"/>
    </row>
    <row r="54" spans="1:59" ht="20.100000000000001" customHeight="1">
      <c r="A54" s="1519"/>
      <c r="B54" s="1950">
        <v>28</v>
      </c>
      <c r="C54" s="1902"/>
      <c r="D54" s="1950" t="s">
        <v>1375</v>
      </c>
      <c r="E54" s="2843">
        <f t="shared" si="0"/>
        <v>586686</v>
      </c>
      <c r="F54" s="3121">
        <v>586686</v>
      </c>
      <c r="G54" s="3122"/>
      <c r="H54" s="3125"/>
      <c r="I54" s="2878"/>
      <c r="J54" s="2878"/>
      <c r="K54" s="2878"/>
      <c r="L54" s="2878"/>
      <c r="M54" s="2878"/>
      <c r="N54" s="2878"/>
      <c r="O54" s="2878"/>
      <c r="P54" s="2878"/>
      <c r="Q54" s="2878"/>
      <c r="R54" s="2878"/>
      <c r="S54" s="2878"/>
      <c r="T54" s="2878"/>
      <c r="U54" s="2878"/>
      <c r="V54" s="2878"/>
      <c r="W54" s="2878"/>
      <c r="X54" s="2878"/>
      <c r="Y54" s="2878"/>
      <c r="Z54" s="2878"/>
      <c r="AA54" s="2878"/>
      <c r="AB54" s="2878"/>
      <c r="AC54" s="2878"/>
      <c r="AD54" s="2878"/>
      <c r="AE54" s="2878"/>
      <c r="AF54" s="2878"/>
      <c r="AG54" s="2878"/>
      <c r="AH54" s="2878"/>
      <c r="AI54" s="2878"/>
      <c r="AJ54" s="2878"/>
      <c r="AK54" s="2878"/>
      <c r="AL54" s="2878"/>
      <c r="AM54" s="2878"/>
      <c r="AN54" s="2878"/>
      <c r="AO54" s="2878"/>
      <c r="AP54" s="2878"/>
      <c r="AQ54" s="2878"/>
      <c r="AR54" s="2878"/>
      <c r="AS54" s="2878"/>
      <c r="AT54" s="2878"/>
      <c r="AU54" s="2878"/>
      <c r="AV54" s="2878"/>
      <c r="AW54" s="2878"/>
      <c r="AX54" s="2878"/>
      <c r="AY54" s="2878"/>
      <c r="AZ54" s="2878"/>
      <c r="BA54" s="2878"/>
      <c r="BB54" s="2878"/>
      <c r="BC54" s="2878"/>
      <c r="BD54" s="2878"/>
      <c r="BE54" s="2878"/>
      <c r="BF54" s="2878"/>
      <c r="BG54" s="2878"/>
    </row>
    <row r="55" spans="1:59" ht="20.100000000000001" customHeight="1" thickBot="1">
      <c r="A55" s="1753"/>
      <c r="B55" s="1968">
        <v>29</v>
      </c>
      <c r="C55" s="2565"/>
      <c r="D55" s="2588" t="s">
        <v>4613</v>
      </c>
      <c r="E55" s="1967">
        <f t="shared" si="0"/>
        <v>348895901</v>
      </c>
      <c r="F55" s="2002">
        <f>SUM(F46:F54)</f>
        <v>348895901</v>
      </c>
      <c r="G55" s="2002">
        <f>SUM(G46:G54)</f>
        <v>0</v>
      </c>
      <c r="H55" s="1977">
        <f>SUM(H46:H54)</f>
        <v>0</v>
      </c>
      <c r="I55" s="2878"/>
      <c r="J55" s="2878"/>
      <c r="K55" s="2878"/>
      <c r="L55" s="2878"/>
      <c r="M55" s="2878"/>
      <c r="N55" s="2878"/>
      <c r="O55" s="2878"/>
      <c r="P55" s="2878"/>
      <c r="Q55" s="2878"/>
      <c r="R55" s="2878"/>
      <c r="S55" s="2878"/>
      <c r="T55" s="2878"/>
      <c r="U55" s="2878"/>
      <c r="V55" s="2878"/>
      <c r="W55" s="2878"/>
      <c r="X55" s="2878"/>
      <c r="Y55" s="2878"/>
      <c r="Z55" s="2878"/>
      <c r="AA55" s="2878"/>
      <c r="AB55" s="2878"/>
      <c r="AC55" s="2878"/>
      <c r="AD55" s="2878"/>
      <c r="AE55" s="2878"/>
      <c r="AF55" s="2878"/>
      <c r="AG55" s="2878"/>
      <c r="AH55" s="2878"/>
      <c r="AI55" s="2878"/>
      <c r="AJ55" s="2878"/>
      <c r="AK55" s="2878"/>
      <c r="AL55" s="2878"/>
      <c r="AM55" s="2878"/>
      <c r="AN55" s="2878"/>
      <c r="AO55" s="2878"/>
      <c r="AP55" s="2878"/>
      <c r="AQ55" s="2878"/>
      <c r="AR55" s="2878"/>
      <c r="AS55" s="2878"/>
      <c r="AT55" s="2878"/>
      <c r="AU55" s="2878"/>
      <c r="AV55" s="2878"/>
      <c r="AW55" s="2878"/>
      <c r="AX55" s="2878"/>
      <c r="AY55" s="2878"/>
      <c r="AZ55" s="2878"/>
      <c r="BA55" s="2878"/>
      <c r="BB55" s="2878"/>
      <c r="BC55" s="2878"/>
      <c r="BD55" s="2878"/>
      <c r="BE55" s="2878"/>
      <c r="BF55" s="2878"/>
      <c r="BG55" s="2878"/>
    </row>
    <row r="56" spans="1:59">
      <c r="A56" s="2878"/>
      <c r="B56" s="2878"/>
      <c r="C56" s="2878"/>
      <c r="D56" s="2878"/>
      <c r="E56" s="2878"/>
      <c r="F56" s="2000"/>
      <c r="G56" s="2000"/>
      <c r="H56" s="2878"/>
      <c r="I56" s="2878"/>
      <c r="J56" s="2878"/>
      <c r="K56" s="2878"/>
      <c r="L56" s="2878"/>
      <c r="M56" s="2878"/>
      <c r="N56" s="2878"/>
      <c r="O56" s="2878"/>
      <c r="P56" s="2878"/>
      <c r="Q56" s="2878"/>
      <c r="R56" s="2878"/>
      <c r="S56" s="2878"/>
      <c r="T56" s="2878"/>
      <c r="U56" s="2878"/>
      <c r="V56" s="2878"/>
      <c r="W56" s="2878"/>
      <c r="X56" s="2878"/>
      <c r="Y56" s="2878"/>
      <c r="Z56" s="2878"/>
      <c r="AA56" s="2878"/>
      <c r="AB56" s="2878"/>
      <c r="AC56" s="2878"/>
      <c r="AD56" s="2878"/>
      <c r="AE56" s="2878"/>
      <c r="AF56" s="2878"/>
      <c r="AG56" s="2878"/>
      <c r="AH56" s="2878"/>
      <c r="AI56" s="2878"/>
      <c r="AJ56" s="2878"/>
      <c r="AK56" s="2878"/>
      <c r="AL56" s="2878"/>
      <c r="AM56" s="2878"/>
      <c r="AN56" s="2878"/>
      <c r="AO56" s="2878"/>
      <c r="AP56" s="2878"/>
      <c r="AQ56" s="2878"/>
      <c r="AR56" s="2878"/>
      <c r="AS56" s="2878"/>
      <c r="AT56" s="2878"/>
      <c r="AU56" s="2878"/>
      <c r="AV56" s="2878"/>
      <c r="AW56" s="2878"/>
      <c r="AX56" s="2878"/>
      <c r="AY56" s="2878"/>
      <c r="AZ56" s="2878"/>
      <c r="BA56" s="2878"/>
      <c r="BB56" s="2878"/>
      <c r="BC56" s="2878"/>
      <c r="BD56" s="2878"/>
      <c r="BE56" s="2878"/>
      <c r="BF56" s="2878"/>
      <c r="BG56" s="2878"/>
    </row>
    <row r="57" spans="1:59">
      <c r="A57" s="2929" t="s">
        <v>4668</v>
      </c>
      <c r="B57" s="1930"/>
      <c r="C57" s="2929"/>
      <c r="D57" s="2929"/>
      <c r="E57" s="2878"/>
      <c r="F57" s="2878"/>
      <c r="G57" s="2878"/>
      <c r="H57" s="1970" t="s">
        <v>1376</v>
      </c>
      <c r="I57" s="2878"/>
      <c r="J57" s="2878"/>
      <c r="K57" s="2878"/>
      <c r="L57" s="2878"/>
      <c r="M57" s="2878"/>
      <c r="N57" s="2878"/>
      <c r="O57" s="2878"/>
      <c r="P57" s="2878"/>
      <c r="Q57" s="2878"/>
      <c r="R57" s="2878"/>
      <c r="S57" s="2878"/>
      <c r="T57" s="2878"/>
      <c r="U57" s="2878"/>
      <c r="V57" s="2878"/>
      <c r="W57" s="2878"/>
      <c r="X57" s="2878"/>
      <c r="Y57" s="2878"/>
      <c r="Z57" s="2878"/>
      <c r="AA57" s="2878"/>
      <c r="AB57" s="2878"/>
      <c r="AC57" s="2878"/>
      <c r="AD57" s="2878"/>
      <c r="AE57" s="2878"/>
      <c r="AF57" s="2878"/>
      <c r="AG57" s="2878"/>
      <c r="AH57" s="2878"/>
      <c r="AI57" s="2878"/>
      <c r="AJ57" s="2878"/>
      <c r="AK57" s="2878"/>
      <c r="AL57" s="2878"/>
      <c r="AM57" s="2878"/>
      <c r="AN57" s="2878"/>
      <c r="AO57" s="2878"/>
      <c r="AP57" s="2878"/>
      <c r="AQ57" s="2878"/>
      <c r="AR57" s="2878"/>
      <c r="AS57" s="2878"/>
      <c r="AT57" s="2878"/>
      <c r="AU57" s="2878"/>
      <c r="AV57" s="2878"/>
      <c r="AW57" s="2878"/>
      <c r="AX57" s="2878"/>
      <c r="AY57" s="2878"/>
      <c r="AZ57" s="2878"/>
      <c r="BA57" s="2878"/>
      <c r="BB57" s="2878"/>
      <c r="BC57" s="2878"/>
      <c r="BD57" s="2878"/>
      <c r="BE57" s="2878"/>
      <c r="BF57" s="2878"/>
      <c r="BG57" s="2878"/>
    </row>
    <row r="58" spans="1:59">
      <c r="A58" s="2878"/>
      <c r="B58" s="1553" t="s">
        <v>1377</v>
      </c>
      <c r="C58" s="1553"/>
      <c r="D58" s="1553"/>
      <c r="E58" s="1553"/>
      <c r="F58" s="1553"/>
      <c r="G58" s="1553"/>
      <c r="H58" s="1553"/>
      <c r="I58" s="2878"/>
      <c r="J58" s="2878"/>
      <c r="K58" s="2878"/>
      <c r="L58" s="2878"/>
      <c r="M58" s="2878"/>
      <c r="N58" s="2878"/>
      <c r="O58" s="2878"/>
      <c r="P58" s="2878"/>
      <c r="Q58" s="2878"/>
      <c r="R58" s="2878"/>
      <c r="S58" s="2878"/>
      <c r="T58" s="2878"/>
      <c r="U58" s="2878"/>
      <c r="V58" s="2878"/>
      <c r="W58" s="2878"/>
      <c r="X58" s="2878"/>
      <c r="Y58" s="2878"/>
      <c r="Z58" s="2878"/>
      <c r="AA58" s="2878"/>
      <c r="AB58" s="2878"/>
      <c r="AC58" s="2878"/>
      <c r="AD58" s="2878"/>
      <c r="AE58" s="2878"/>
      <c r="AF58" s="2878"/>
      <c r="AG58" s="2878"/>
      <c r="AH58" s="2878"/>
      <c r="AI58" s="2878"/>
      <c r="AJ58" s="2878"/>
      <c r="AK58" s="2878"/>
      <c r="AL58" s="2878"/>
      <c r="AM58" s="2878"/>
      <c r="AN58" s="2878"/>
      <c r="AO58" s="2878"/>
      <c r="AP58" s="2878"/>
      <c r="AQ58" s="2878"/>
      <c r="AR58" s="2878"/>
      <c r="AS58" s="2878"/>
      <c r="AT58" s="2878"/>
      <c r="AU58" s="2878"/>
      <c r="AV58" s="2878"/>
      <c r="AW58" s="2878"/>
      <c r="AX58" s="2878"/>
      <c r="AY58" s="2878"/>
      <c r="AZ58" s="2878"/>
      <c r="BA58" s="2878"/>
      <c r="BB58" s="2878"/>
      <c r="BC58" s="2878"/>
      <c r="BD58" s="2878"/>
      <c r="BE58" s="2878"/>
      <c r="BF58" s="2878"/>
      <c r="BG58" s="2878"/>
    </row>
    <row r="59" spans="1:59" ht="1.35" customHeight="1">
      <c r="A59" s="2878"/>
      <c r="B59" s="2878"/>
      <c r="C59" s="2878"/>
      <c r="D59" s="2878"/>
      <c r="E59" s="2878"/>
      <c r="F59" s="2878"/>
      <c r="G59" s="2878"/>
      <c r="H59" s="2878"/>
      <c r="I59" s="2878"/>
      <c r="J59" s="2878"/>
      <c r="K59" s="2878"/>
      <c r="L59" s="2878"/>
      <c r="M59" s="2878"/>
      <c r="N59" s="2878"/>
      <c r="O59" s="2878"/>
      <c r="P59" s="2878"/>
      <c r="Q59" s="2878"/>
      <c r="R59" s="2878"/>
      <c r="S59" s="2878"/>
      <c r="T59" s="2878"/>
      <c r="U59" s="2878"/>
      <c r="V59" s="2878"/>
      <c r="W59" s="2878"/>
      <c r="X59" s="2878"/>
      <c r="Y59" s="2878"/>
      <c r="Z59" s="2878"/>
      <c r="AA59" s="2878"/>
      <c r="AB59" s="2878"/>
      <c r="AC59" s="2878"/>
      <c r="AD59" s="2878"/>
      <c r="AE59" s="2878"/>
      <c r="AF59" s="2878"/>
      <c r="AG59" s="2878"/>
      <c r="AH59" s="2878"/>
      <c r="AI59" s="2878"/>
      <c r="AJ59" s="2878"/>
      <c r="AK59" s="2878"/>
      <c r="AL59" s="2878"/>
      <c r="AM59" s="2878"/>
      <c r="AN59" s="2878"/>
      <c r="AO59" s="2878"/>
      <c r="AP59" s="2878"/>
      <c r="AQ59" s="2878"/>
      <c r="AR59" s="2878"/>
      <c r="AS59" s="2878"/>
      <c r="AT59" s="2878"/>
      <c r="AU59" s="2878"/>
      <c r="AV59" s="2878"/>
      <c r="AW59" s="2878"/>
      <c r="AX59" s="2878"/>
      <c r="AY59" s="2878"/>
      <c r="AZ59" s="2878"/>
      <c r="BA59" s="2878"/>
      <c r="BB59" s="2878"/>
      <c r="BC59" s="2878"/>
      <c r="BD59" s="2878"/>
      <c r="BE59" s="2878"/>
      <c r="BF59" s="2878"/>
      <c r="BG59" s="2878"/>
    </row>
    <row r="60" spans="1:59" ht="15.75">
      <c r="A60" s="2880" t="s">
        <v>1193</v>
      </c>
      <c r="B60" s="1553"/>
      <c r="C60" s="1553"/>
      <c r="D60" s="1553"/>
      <c r="E60" s="1553"/>
      <c r="F60" s="1553"/>
      <c r="G60" s="1553"/>
      <c r="H60" s="1553"/>
      <c r="I60" s="2878"/>
      <c r="J60" s="2878"/>
      <c r="K60" s="2878"/>
      <c r="L60" s="2878"/>
      <c r="M60" s="2878"/>
      <c r="N60" s="2878"/>
      <c r="O60" s="2878"/>
      <c r="P60" s="2878"/>
      <c r="Q60" s="2878"/>
      <c r="R60" s="2878"/>
      <c r="S60" s="2878"/>
      <c r="T60" s="2878"/>
      <c r="U60" s="2878"/>
      <c r="V60" s="2878"/>
      <c r="W60" s="2878"/>
      <c r="X60" s="2878"/>
      <c r="Y60" s="2878"/>
      <c r="Z60" s="2878"/>
      <c r="AA60" s="2878"/>
      <c r="AB60" s="2878"/>
      <c r="AC60" s="2878"/>
      <c r="AD60" s="2878"/>
      <c r="AE60" s="2878"/>
      <c r="AF60" s="2878"/>
      <c r="AG60" s="2878"/>
      <c r="AH60" s="2878"/>
      <c r="AI60" s="2878"/>
      <c r="AJ60" s="2878"/>
      <c r="AK60" s="2878"/>
      <c r="AL60" s="2878"/>
      <c r="AM60" s="2878"/>
      <c r="AN60" s="2878"/>
      <c r="AO60" s="2878"/>
      <c r="AP60" s="2878"/>
      <c r="AQ60" s="2878"/>
      <c r="AR60" s="2878"/>
      <c r="AS60" s="2878"/>
      <c r="AT60" s="2878"/>
      <c r="AU60" s="2878"/>
      <c r="AV60" s="2878"/>
      <c r="AW60" s="2878"/>
      <c r="AX60" s="2878"/>
      <c r="AY60" s="2878"/>
      <c r="AZ60" s="2878"/>
      <c r="BA60" s="2878"/>
      <c r="BB60" s="2878"/>
      <c r="BC60" s="2878"/>
      <c r="BD60" s="2878"/>
      <c r="BE60" s="2878"/>
      <c r="BF60" s="2878"/>
      <c r="BG60" s="2878"/>
    </row>
    <row r="61" spans="1:59">
      <c r="A61" s="2878"/>
      <c r="B61" s="2878"/>
      <c r="C61" s="2878"/>
      <c r="D61" s="2878"/>
      <c r="E61" s="2878"/>
      <c r="F61" s="2878"/>
      <c r="G61" s="2878"/>
      <c r="H61" s="2878"/>
      <c r="I61" s="2878"/>
      <c r="J61" s="2878"/>
      <c r="K61" s="2878"/>
      <c r="L61" s="2878"/>
      <c r="M61" s="2878"/>
      <c r="N61" s="2878"/>
      <c r="O61" s="2878"/>
      <c r="P61" s="2878"/>
      <c r="Q61" s="2878"/>
      <c r="R61" s="2878"/>
      <c r="S61" s="2878"/>
      <c r="T61" s="2878"/>
      <c r="U61" s="2878"/>
      <c r="V61" s="2878"/>
      <c r="W61" s="2878"/>
      <c r="X61" s="2878"/>
      <c r="Y61" s="2878"/>
      <c r="Z61" s="2878"/>
      <c r="AA61" s="2878"/>
      <c r="AB61" s="2878"/>
      <c r="AC61" s="2878"/>
      <c r="AD61" s="2878"/>
      <c r="AE61" s="2878"/>
      <c r="AF61" s="2878"/>
      <c r="AG61" s="2878"/>
      <c r="AH61" s="2878"/>
      <c r="AI61" s="2878"/>
      <c r="AJ61" s="2878"/>
      <c r="AK61" s="2878"/>
      <c r="AL61" s="2878"/>
      <c r="AM61" s="2878"/>
      <c r="AN61" s="2878"/>
      <c r="AO61" s="2878"/>
      <c r="AP61" s="2878"/>
      <c r="AQ61" s="2878"/>
      <c r="AR61" s="2878"/>
      <c r="AS61" s="2878"/>
      <c r="AT61" s="2878"/>
      <c r="AU61" s="2878"/>
      <c r="AV61" s="2878"/>
      <c r="AW61" s="2878"/>
      <c r="AX61" s="2878"/>
      <c r="AY61" s="2878"/>
      <c r="AZ61" s="2878"/>
      <c r="BA61" s="2878"/>
      <c r="BB61" s="2878"/>
      <c r="BC61" s="2878"/>
      <c r="BD61" s="2878"/>
      <c r="BE61" s="2878"/>
      <c r="BF61" s="2878"/>
      <c r="BG61" s="2878"/>
    </row>
    <row r="62" spans="1:59" ht="15.75" thickBot="1">
      <c r="A62" s="2878" t="str">
        <f>'Data Sheet'!$C$25</f>
        <v>CENTRAL HUDSON GAS &amp; ELECTRIC CORPORATION</v>
      </c>
      <c r="B62" s="2878"/>
      <c r="C62" s="2878"/>
      <c r="D62" s="2878"/>
      <c r="E62" s="2878"/>
      <c r="F62" s="1979" t="str">
        <f>'Data Sheet'!$C$40</f>
        <v>4/18/2018</v>
      </c>
      <c r="G62" s="2878" t="str">
        <f>'Data Sheet'!$C$38</f>
        <v>12/31/2017</v>
      </c>
      <c r="H62" s="2878"/>
      <c r="I62" s="2878"/>
      <c r="J62" s="2878"/>
      <c r="K62" s="2878"/>
      <c r="L62" s="2878"/>
      <c r="M62" s="2878"/>
      <c r="N62" s="2878"/>
      <c r="O62" s="2878"/>
      <c r="P62" s="2878"/>
      <c r="Q62" s="2878"/>
      <c r="R62" s="2878"/>
      <c r="S62" s="2878"/>
      <c r="T62" s="2878"/>
      <c r="U62" s="2878"/>
      <c r="V62" s="2878"/>
      <c r="W62" s="2878"/>
      <c r="X62" s="2878"/>
      <c r="Y62" s="2878"/>
      <c r="Z62" s="2878"/>
      <c r="AA62" s="2878"/>
      <c r="AB62" s="2878"/>
      <c r="AC62" s="2878"/>
      <c r="AD62" s="2878"/>
      <c r="AE62" s="2878"/>
      <c r="AF62" s="2878"/>
      <c r="AG62" s="2878"/>
      <c r="AH62" s="2878"/>
      <c r="AI62" s="2878"/>
      <c r="AJ62" s="2878"/>
      <c r="AK62" s="2878"/>
      <c r="AL62" s="2878"/>
      <c r="AM62" s="2878"/>
      <c r="AN62" s="2878"/>
      <c r="AO62" s="2878"/>
      <c r="AP62" s="2878"/>
      <c r="AQ62" s="2878"/>
      <c r="AR62" s="2878"/>
      <c r="AS62" s="2878"/>
      <c r="AT62" s="2878"/>
      <c r="AU62" s="2878"/>
      <c r="AV62" s="2878"/>
      <c r="AW62" s="2878"/>
      <c r="AX62" s="2878"/>
      <c r="AY62" s="2878"/>
      <c r="AZ62" s="2878"/>
      <c r="BA62" s="2878"/>
      <c r="BB62" s="2878"/>
      <c r="BC62" s="2878"/>
      <c r="BD62" s="2878"/>
      <c r="BE62" s="2878"/>
      <c r="BF62" s="2878"/>
      <c r="BG62" s="2878"/>
    </row>
    <row r="63" spans="1:59">
      <c r="A63" s="1512"/>
      <c r="B63" s="1669"/>
      <c r="C63" s="1669"/>
      <c r="D63" s="1669"/>
      <c r="E63" s="1669"/>
      <c r="F63" s="1669"/>
      <c r="G63" s="1669"/>
      <c r="H63" s="1885"/>
      <c r="I63" s="2878"/>
      <c r="J63" s="2878"/>
      <c r="K63" s="2878"/>
      <c r="L63" s="2878"/>
      <c r="M63" s="2878"/>
      <c r="N63" s="2878"/>
      <c r="O63" s="2878"/>
      <c r="P63" s="2878"/>
      <c r="Q63" s="2878"/>
      <c r="R63" s="2878"/>
      <c r="S63" s="2878"/>
      <c r="T63" s="2878"/>
      <c r="U63" s="2878"/>
      <c r="V63" s="2878"/>
      <c r="W63" s="2878"/>
      <c r="X63" s="2878"/>
      <c r="Y63" s="2878"/>
      <c r="Z63" s="2878"/>
      <c r="AA63" s="2878"/>
      <c r="AB63" s="2878"/>
      <c r="AC63" s="2878"/>
      <c r="AD63" s="2878"/>
      <c r="AE63" s="2878"/>
      <c r="AF63" s="2878"/>
      <c r="AG63" s="2878"/>
      <c r="AH63" s="2878"/>
      <c r="AI63" s="2878"/>
      <c r="AJ63" s="2878"/>
      <c r="AK63" s="2878"/>
      <c r="AL63" s="2878"/>
      <c r="AM63" s="2878"/>
      <c r="AN63" s="2878"/>
      <c r="AO63" s="2878"/>
      <c r="AP63" s="2878"/>
      <c r="AQ63" s="2878"/>
      <c r="AR63" s="2878"/>
      <c r="AS63" s="2878"/>
      <c r="AT63" s="2878"/>
      <c r="AU63" s="2878"/>
      <c r="AV63" s="2878"/>
      <c r="AW63" s="2878"/>
      <c r="AX63" s="2878"/>
      <c r="AY63" s="2878"/>
      <c r="AZ63" s="2878"/>
      <c r="BA63" s="2878"/>
      <c r="BB63" s="2878"/>
      <c r="BC63" s="2878"/>
      <c r="BD63" s="2878"/>
      <c r="BE63" s="2878"/>
      <c r="BF63" s="2878"/>
      <c r="BG63" s="2878"/>
    </row>
    <row r="64" spans="1:59">
      <c r="A64" s="2003" t="s">
        <v>485</v>
      </c>
      <c r="B64" s="1553"/>
      <c r="C64" s="1553"/>
      <c r="D64" s="1553"/>
      <c r="E64" s="1553"/>
      <c r="F64" s="1553"/>
      <c r="G64" s="1553"/>
      <c r="H64" s="1981"/>
      <c r="I64" s="2878"/>
      <c r="J64" s="2878"/>
      <c r="K64" s="2878"/>
      <c r="L64" s="2878"/>
      <c r="M64" s="2878"/>
      <c r="N64" s="2878"/>
      <c r="O64" s="2878"/>
      <c r="P64" s="2878"/>
      <c r="Q64" s="2878"/>
      <c r="R64" s="2878"/>
      <c r="S64" s="2878"/>
      <c r="T64" s="2878"/>
      <c r="U64" s="2878"/>
      <c r="V64" s="2878"/>
      <c r="W64" s="2878"/>
      <c r="X64" s="2878"/>
      <c r="Y64" s="2878"/>
      <c r="Z64" s="2878"/>
      <c r="AA64" s="2878"/>
      <c r="AB64" s="2878"/>
      <c r="AC64" s="2878"/>
      <c r="AD64" s="2878"/>
      <c r="AE64" s="2878"/>
      <c r="AF64" s="2878"/>
      <c r="AG64" s="2878"/>
      <c r="AH64" s="2878"/>
      <c r="AI64" s="2878"/>
      <c r="AJ64" s="2878"/>
      <c r="AK64" s="2878"/>
      <c r="AL64" s="2878"/>
      <c r="AM64" s="2878"/>
      <c r="AN64" s="2878"/>
      <c r="AO64" s="2878"/>
      <c r="AP64" s="2878"/>
      <c r="AQ64" s="2878"/>
      <c r="AR64" s="2878"/>
      <c r="AS64" s="2878"/>
      <c r="AT64" s="2878"/>
      <c r="AU64" s="2878"/>
      <c r="AV64" s="2878"/>
      <c r="AW64" s="2878"/>
      <c r="AX64" s="2878"/>
      <c r="AY64" s="2878"/>
      <c r="AZ64" s="2878"/>
      <c r="BA64" s="2878"/>
      <c r="BB64" s="2878"/>
      <c r="BC64" s="2878"/>
      <c r="BD64" s="2878"/>
      <c r="BE64" s="2878"/>
      <c r="BF64" s="2878"/>
      <c r="BG64" s="2878"/>
    </row>
    <row r="65" spans="1:59">
      <c r="A65" s="1519"/>
      <c r="B65" s="3047"/>
      <c r="C65" s="3047"/>
      <c r="D65" s="3047"/>
      <c r="E65" s="3047"/>
      <c r="F65" s="3047"/>
      <c r="G65" s="3047"/>
      <c r="H65" s="1889"/>
      <c r="I65" s="2878"/>
      <c r="J65" s="2878"/>
      <c r="K65" s="2878"/>
      <c r="L65" s="2878"/>
      <c r="M65" s="2878"/>
      <c r="N65" s="2878"/>
      <c r="O65" s="2878"/>
      <c r="P65" s="2878"/>
      <c r="Q65" s="2878"/>
      <c r="R65" s="2878"/>
      <c r="S65" s="2878"/>
      <c r="T65" s="2878"/>
      <c r="U65" s="2878"/>
      <c r="V65" s="2878"/>
      <c r="W65" s="2878"/>
      <c r="X65" s="2878"/>
      <c r="Y65" s="2878"/>
      <c r="Z65" s="2878"/>
      <c r="AA65" s="2878"/>
      <c r="AB65" s="2878"/>
      <c r="AC65" s="2878"/>
      <c r="AD65" s="2878"/>
      <c r="AE65" s="2878"/>
      <c r="AF65" s="2878"/>
      <c r="AG65" s="2878"/>
      <c r="AH65" s="2878"/>
      <c r="AI65" s="2878"/>
      <c r="AJ65" s="2878"/>
      <c r="AK65" s="2878"/>
      <c r="AL65" s="2878"/>
      <c r="AM65" s="2878"/>
      <c r="AN65" s="2878"/>
      <c r="AO65" s="2878"/>
      <c r="AP65" s="2878"/>
      <c r="AQ65" s="2878"/>
      <c r="AR65" s="2878"/>
      <c r="AS65" s="2878"/>
      <c r="AT65" s="2878"/>
      <c r="AU65" s="2878"/>
      <c r="AV65" s="2878"/>
      <c r="AW65" s="2878"/>
      <c r="AX65" s="2878"/>
      <c r="AY65" s="2878"/>
      <c r="AZ65" s="2878"/>
      <c r="BA65" s="2878"/>
      <c r="BB65" s="2878"/>
      <c r="BC65" s="2878"/>
      <c r="BD65" s="2878"/>
      <c r="BE65" s="2878"/>
      <c r="BF65" s="2878"/>
      <c r="BG65" s="2878"/>
    </row>
    <row r="66" spans="1:59">
      <c r="A66" s="2877"/>
      <c r="B66" s="2878"/>
      <c r="C66" s="2878"/>
      <c r="D66" s="2878"/>
      <c r="E66" s="2878"/>
      <c r="F66" s="2878"/>
      <c r="G66" s="2878"/>
      <c r="H66" s="1518"/>
      <c r="I66" s="2878"/>
      <c r="J66" s="2878"/>
      <c r="K66" s="2878"/>
      <c r="L66" s="2878"/>
      <c r="M66" s="2878"/>
      <c r="N66" s="2878"/>
      <c r="O66" s="2878"/>
      <c r="P66" s="2878"/>
      <c r="Q66" s="2878"/>
      <c r="R66" s="2878"/>
      <c r="S66" s="2878"/>
      <c r="T66" s="2878"/>
      <c r="U66" s="2878"/>
      <c r="V66" s="2878"/>
      <c r="W66" s="2878"/>
      <c r="X66" s="2878"/>
      <c r="Y66" s="2878"/>
      <c r="Z66" s="2878"/>
      <c r="AA66" s="2878"/>
      <c r="AB66" s="2878"/>
      <c r="AC66" s="2878"/>
      <c r="AD66" s="2878"/>
      <c r="AE66" s="2878"/>
      <c r="AF66" s="2878"/>
      <c r="AG66" s="2878"/>
      <c r="AH66" s="2878"/>
      <c r="AI66" s="2878"/>
      <c r="AJ66" s="2878"/>
      <c r="AK66" s="2878"/>
      <c r="AL66" s="2878"/>
      <c r="AM66" s="2878"/>
      <c r="AN66" s="2878"/>
      <c r="AO66" s="2878"/>
      <c r="AP66" s="2878"/>
      <c r="AQ66" s="2878"/>
      <c r="AR66" s="2878"/>
      <c r="AS66" s="2878"/>
      <c r="AT66" s="2878"/>
      <c r="AU66" s="2878"/>
      <c r="AV66" s="2878"/>
      <c r="AW66" s="2878"/>
      <c r="AX66" s="2878"/>
      <c r="AY66" s="2878"/>
      <c r="AZ66" s="2878"/>
      <c r="BA66" s="2878"/>
      <c r="BB66" s="2878"/>
      <c r="BC66" s="2878"/>
      <c r="BD66" s="2878"/>
      <c r="BE66" s="2878"/>
      <c r="BF66" s="2878"/>
      <c r="BG66" s="2878"/>
    </row>
    <row r="67" spans="1:59" ht="15.75">
      <c r="A67" s="2879" t="s">
        <v>1378</v>
      </c>
      <c r="B67" s="2880"/>
      <c r="C67" s="2880"/>
      <c r="D67" s="2880"/>
      <c r="E67" s="2880"/>
      <c r="F67" s="2880"/>
      <c r="G67" s="2880"/>
      <c r="H67" s="1558"/>
      <c r="I67" s="2878"/>
      <c r="J67" s="2878"/>
      <c r="K67" s="2878"/>
      <c r="L67" s="2878"/>
      <c r="M67" s="2878"/>
      <c r="N67" s="2878"/>
      <c r="O67" s="2878"/>
      <c r="P67" s="2878"/>
      <c r="Q67" s="2878"/>
      <c r="R67" s="2878"/>
      <c r="S67" s="2878"/>
      <c r="T67" s="2878"/>
      <c r="U67" s="2878"/>
      <c r="V67" s="2878"/>
      <c r="W67" s="2878"/>
      <c r="X67" s="2878"/>
      <c r="Y67" s="2878"/>
      <c r="Z67" s="2878"/>
      <c r="AA67" s="2878"/>
      <c r="AB67" s="2878"/>
      <c r="AC67" s="2878"/>
      <c r="AD67" s="2878"/>
      <c r="AE67" s="2878"/>
      <c r="AF67" s="2878"/>
      <c r="AG67" s="2878"/>
      <c r="AH67" s="2878"/>
      <c r="AI67" s="2878"/>
      <c r="AJ67" s="2878"/>
      <c r="AK67" s="2878"/>
      <c r="AL67" s="2878"/>
      <c r="AM67" s="2878"/>
      <c r="AN67" s="2878"/>
      <c r="AO67" s="2878"/>
      <c r="AP67" s="2878"/>
      <c r="AQ67" s="2878"/>
      <c r="AR67" s="2878"/>
      <c r="AS67" s="2878"/>
      <c r="AT67" s="2878"/>
      <c r="AU67" s="2878"/>
      <c r="AV67" s="2878"/>
      <c r="AW67" s="2878"/>
      <c r="AX67" s="2878"/>
      <c r="AY67" s="2878"/>
      <c r="AZ67" s="2878"/>
      <c r="BA67" s="2878"/>
      <c r="BB67" s="2878"/>
      <c r="BC67" s="2878"/>
      <c r="BD67" s="2878"/>
      <c r="BE67" s="2878"/>
      <c r="BF67" s="2878"/>
      <c r="BG67" s="2878"/>
    </row>
    <row r="68" spans="1:59">
      <c r="A68" s="2856"/>
      <c r="B68" s="2857"/>
      <c r="C68" s="2857"/>
      <c r="D68" s="2857"/>
      <c r="E68" s="2857"/>
      <c r="F68" s="2857"/>
      <c r="G68" s="2857"/>
      <c r="H68" s="2858"/>
      <c r="I68" s="2878"/>
      <c r="J68" s="2878"/>
      <c r="K68" s="2878"/>
      <c r="L68" s="2878"/>
      <c r="M68" s="2878"/>
      <c r="N68" s="2878"/>
      <c r="O68" s="2878"/>
      <c r="P68" s="2878"/>
      <c r="Q68" s="2878"/>
      <c r="R68" s="2878"/>
      <c r="S68" s="2878"/>
      <c r="T68" s="2878"/>
      <c r="U68" s="2878"/>
      <c r="V68" s="2878"/>
      <c r="W68" s="2878"/>
      <c r="X68" s="2878"/>
      <c r="Y68" s="2878"/>
      <c r="Z68" s="2878"/>
      <c r="AA68" s="2878"/>
      <c r="AB68" s="2878"/>
      <c r="AC68" s="2878"/>
      <c r="AD68" s="2878"/>
      <c r="AE68" s="2878"/>
      <c r="AF68" s="2878"/>
      <c r="AG68" s="2878"/>
      <c r="AH68" s="2878"/>
      <c r="AI68" s="2878"/>
      <c r="AJ68" s="2878"/>
      <c r="AK68" s="2878"/>
      <c r="AL68" s="2878"/>
      <c r="AM68" s="2878"/>
      <c r="AN68" s="2878"/>
      <c r="AO68" s="2878"/>
      <c r="AP68" s="2878"/>
      <c r="AQ68" s="2878"/>
      <c r="AR68" s="2878"/>
      <c r="AS68" s="2878"/>
      <c r="AT68" s="2878"/>
      <c r="AU68" s="2878"/>
      <c r="AV68" s="2878"/>
      <c r="AW68" s="2878"/>
      <c r="AX68" s="2878"/>
      <c r="AY68" s="2878"/>
      <c r="AZ68" s="2878"/>
      <c r="BA68" s="2878"/>
      <c r="BB68" s="2878"/>
      <c r="BC68" s="2878"/>
      <c r="BD68" s="2878"/>
      <c r="BE68" s="2878"/>
      <c r="BF68" s="2878"/>
      <c r="BG68" s="2878"/>
    </row>
    <row r="69" spans="1:59">
      <c r="A69" s="2856"/>
      <c r="B69" s="2857"/>
      <c r="C69" s="2857"/>
      <c r="D69" s="2857"/>
      <c r="E69" s="2857"/>
      <c r="F69" s="2857"/>
      <c r="G69" s="2857"/>
      <c r="H69" s="2858"/>
      <c r="I69" s="2878"/>
      <c r="J69" s="2878"/>
      <c r="K69" s="2878"/>
      <c r="L69" s="2878"/>
      <c r="M69" s="2878"/>
      <c r="N69" s="2878"/>
      <c r="O69" s="2878"/>
      <c r="P69" s="2878"/>
      <c r="Q69" s="2878"/>
      <c r="R69" s="2878"/>
      <c r="S69" s="2878"/>
      <c r="T69" s="2878"/>
      <c r="U69" s="2878"/>
      <c r="V69" s="2878"/>
      <c r="W69" s="2878"/>
      <c r="X69" s="2878"/>
      <c r="Y69" s="2878"/>
      <c r="Z69" s="2878"/>
      <c r="AA69" s="2878"/>
      <c r="AB69" s="2878"/>
      <c r="AC69" s="2878"/>
      <c r="AD69" s="2878"/>
      <c r="AE69" s="2878"/>
      <c r="AF69" s="2878"/>
      <c r="AG69" s="2878"/>
      <c r="AH69" s="2878"/>
      <c r="AI69" s="2878"/>
      <c r="AJ69" s="2878"/>
      <c r="AK69" s="2878"/>
      <c r="AL69" s="2878"/>
      <c r="AM69" s="2878"/>
      <c r="AN69" s="2878"/>
      <c r="AO69" s="2878"/>
      <c r="AP69" s="2878"/>
      <c r="AQ69" s="2878"/>
      <c r="AR69" s="2878"/>
      <c r="AS69" s="2878"/>
      <c r="AT69" s="2878"/>
      <c r="AU69" s="2878"/>
      <c r="AV69" s="2878"/>
      <c r="AW69" s="2878"/>
      <c r="AX69" s="2878"/>
      <c r="AY69" s="2878"/>
      <c r="AZ69" s="2878"/>
      <c r="BA69" s="2878"/>
      <c r="BB69" s="2878"/>
      <c r="BC69" s="2878"/>
      <c r="BD69" s="2878"/>
      <c r="BE69" s="2878"/>
      <c r="BF69" s="2878"/>
      <c r="BG69" s="2878"/>
    </row>
    <row r="70" spans="1:59">
      <c r="A70" s="2856"/>
      <c r="B70" s="2857"/>
      <c r="C70" s="2857"/>
      <c r="D70" s="2857"/>
      <c r="E70" s="2857"/>
      <c r="F70" s="2857"/>
      <c r="G70" s="2857"/>
      <c r="H70" s="2858"/>
      <c r="I70" s="2878"/>
      <c r="J70" s="2878"/>
      <c r="K70" s="2878"/>
      <c r="L70" s="2878"/>
      <c r="M70" s="2878"/>
      <c r="N70" s="2878"/>
      <c r="O70" s="2878"/>
      <c r="P70" s="2878"/>
      <c r="Q70" s="2878"/>
      <c r="R70" s="2878"/>
      <c r="S70" s="2878"/>
      <c r="T70" s="2878"/>
      <c r="U70" s="2878"/>
      <c r="V70" s="2878"/>
      <c r="W70" s="2878"/>
      <c r="X70" s="2878"/>
      <c r="Y70" s="2878"/>
      <c r="Z70" s="2878"/>
      <c r="AA70" s="2878"/>
      <c r="AB70" s="2878"/>
      <c r="AC70" s="2878"/>
      <c r="AD70" s="2878"/>
      <c r="AE70" s="2878"/>
      <c r="AF70" s="2878"/>
      <c r="AG70" s="2878"/>
      <c r="AH70" s="2878"/>
      <c r="AI70" s="2878"/>
      <c r="AJ70" s="2878"/>
      <c r="AK70" s="2878"/>
      <c r="AL70" s="2878"/>
      <c r="AM70" s="2878"/>
      <c r="AN70" s="2878"/>
      <c r="AO70" s="2878"/>
      <c r="AP70" s="2878"/>
      <c r="AQ70" s="2878"/>
      <c r="AR70" s="2878"/>
      <c r="AS70" s="2878"/>
      <c r="AT70" s="2878"/>
      <c r="AU70" s="2878"/>
      <c r="AV70" s="2878"/>
      <c r="AW70" s="2878"/>
      <c r="AX70" s="2878"/>
      <c r="AY70" s="2878"/>
      <c r="AZ70" s="2878"/>
      <c r="BA70" s="2878"/>
      <c r="BB70" s="2878"/>
      <c r="BC70" s="2878"/>
      <c r="BD70" s="2878"/>
      <c r="BE70" s="2878"/>
      <c r="BF70" s="2878"/>
      <c r="BG70" s="2878"/>
    </row>
    <row r="71" spans="1:59">
      <c r="A71" s="2856"/>
      <c r="B71" s="2857"/>
      <c r="C71" s="2857"/>
      <c r="D71" s="2857"/>
      <c r="E71" s="2857"/>
      <c r="F71" s="2857"/>
      <c r="G71" s="2857"/>
      <c r="H71" s="2858"/>
      <c r="I71" s="2878"/>
      <c r="J71" s="2878"/>
      <c r="K71" s="2878"/>
      <c r="L71" s="2878"/>
      <c r="M71" s="2878"/>
      <c r="N71" s="2878"/>
      <c r="O71" s="2878"/>
      <c r="P71" s="2878"/>
      <c r="Q71" s="2878"/>
      <c r="R71" s="2878"/>
      <c r="S71" s="2878"/>
      <c r="T71" s="2878"/>
      <c r="U71" s="2878"/>
      <c r="V71" s="2878"/>
      <c r="W71" s="2878"/>
      <c r="X71" s="2878"/>
      <c r="Y71" s="2878"/>
      <c r="Z71" s="2878"/>
      <c r="AA71" s="2878"/>
      <c r="AB71" s="2878"/>
      <c r="AC71" s="2878"/>
      <c r="AD71" s="2878"/>
      <c r="AE71" s="2878"/>
      <c r="AF71" s="2878"/>
      <c r="AG71" s="2878"/>
      <c r="AH71" s="2878"/>
      <c r="AI71" s="2878"/>
      <c r="AJ71" s="2878"/>
      <c r="AK71" s="2878"/>
      <c r="AL71" s="2878"/>
      <c r="AM71" s="2878"/>
      <c r="AN71" s="2878"/>
      <c r="AO71" s="2878"/>
      <c r="AP71" s="2878"/>
      <c r="AQ71" s="2878"/>
      <c r="AR71" s="2878"/>
      <c r="AS71" s="2878"/>
      <c r="AT71" s="2878"/>
      <c r="AU71" s="2878"/>
      <c r="AV71" s="2878"/>
      <c r="AW71" s="2878"/>
      <c r="AX71" s="2878"/>
      <c r="AY71" s="2878"/>
      <c r="AZ71" s="2878"/>
      <c r="BA71" s="2878"/>
      <c r="BB71" s="2878"/>
      <c r="BC71" s="2878"/>
      <c r="BD71" s="2878"/>
      <c r="BE71" s="2878"/>
      <c r="BF71" s="2878"/>
      <c r="BG71" s="2878"/>
    </row>
    <row r="72" spans="1:59">
      <c r="A72" s="2856"/>
      <c r="B72" s="2857"/>
      <c r="C72" s="2857"/>
      <c r="D72" s="17" t="s">
        <v>4845</v>
      </c>
      <c r="E72" s="17"/>
      <c r="F72" s="17"/>
      <c r="G72" s="17"/>
      <c r="H72" s="2858"/>
      <c r="I72" s="2878"/>
      <c r="J72" s="2878"/>
      <c r="K72" s="2878"/>
      <c r="L72" s="2878"/>
      <c r="M72" s="2878"/>
      <c r="N72" s="2878"/>
      <c r="O72" s="2878"/>
      <c r="P72" s="2878"/>
      <c r="Q72" s="2878"/>
      <c r="R72" s="2878"/>
      <c r="S72" s="2878"/>
      <c r="T72" s="2878"/>
      <c r="U72" s="2878"/>
      <c r="V72" s="2878"/>
      <c r="W72" s="2878"/>
      <c r="X72" s="2878"/>
      <c r="Y72" s="2878"/>
      <c r="Z72" s="2878"/>
      <c r="AA72" s="2878"/>
      <c r="AB72" s="2878"/>
      <c r="AC72" s="2878"/>
      <c r="AD72" s="2878"/>
      <c r="AE72" s="2878"/>
      <c r="AF72" s="2878"/>
      <c r="AG72" s="2878"/>
      <c r="AH72" s="2878"/>
      <c r="AI72" s="2878"/>
      <c r="AJ72" s="2878"/>
      <c r="AK72" s="2878"/>
      <c r="AL72" s="2878"/>
      <c r="AM72" s="2878"/>
      <c r="AN72" s="2878"/>
      <c r="AO72" s="2878"/>
      <c r="AP72" s="2878"/>
      <c r="AQ72" s="2878"/>
      <c r="AR72" s="2878"/>
      <c r="AS72" s="2878"/>
      <c r="AT72" s="2878"/>
      <c r="AU72" s="2878"/>
      <c r="AV72" s="2878"/>
      <c r="AW72" s="2878"/>
      <c r="AX72" s="2878"/>
      <c r="AY72" s="2878"/>
      <c r="AZ72" s="2878"/>
      <c r="BA72" s="2878"/>
      <c r="BB72" s="2878"/>
      <c r="BC72" s="2878"/>
      <c r="BD72" s="2878"/>
      <c r="BE72" s="2878"/>
      <c r="BF72" s="2878"/>
      <c r="BG72" s="2878"/>
    </row>
    <row r="73" spans="1:59">
      <c r="A73" s="2856"/>
      <c r="B73" s="2857"/>
      <c r="C73" s="2857"/>
      <c r="D73" s="17"/>
      <c r="E73" s="17"/>
      <c r="F73" s="17"/>
      <c r="G73" s="17"/>
      <c r="H73" s="2858"/>
      <c r="I73" s="2878"/>
      <c r="J73" s="2878"/>
      <c r="K73" s="2878"/>
      <c r="L73" s="2878"/>
      <c r="M73" s="2878"/>
      <c r="N73" s="2878"/>
      <c r="O73" s="2878"/>
      <c r="P73" s="2878"/>
      <c r="Q73" s="2878"/>
      <c r="R73" s="2878"/>
      <c r="S73" s="2878"/>
      <c r="T73" s="2878"/>
      <c r="U73" s="2878"/>
      <c r="V73" s="2878"/>
      <c r="W73" s="2878"/>
      <c r="X73" s="2878"/>
      <c r="Y73" s="2878"/>
      <c r="Z73" s="2878"/>
      <c r="AA73" s="2878"/>
      <c r="AB73" s="2878"/>
      <c r="AC73" s="2878"/>
      <c r="AD73" s="2878"/>
      <c r="AE73" s="2878"/>
      <c r="AF73" s="2878"/>
      <c r="AG73" s="2878"/>
      <c r="AH73" s="2878"/>
      <c r="AI73" s="2878"/>
      <c r="AJ73" s="2878"/>
      <c r="AK73" s="2878"/>
      <c r="AL73" s="2878"/>
      <c r="AM73" s="2878"/>
      <c r="AN73" s="2878"/>
      <c r="AO73" s="2878"/>
      <c r="AP73" s="2878"/>
      <c r="AQ73" s="2878"/>
      <c r="AR73" s="2878"/>
      <c r="AS73" s="2878"/>
      <c r="AT73" s="2878"/>
      <c r="AU73" s="2878"/>
      <c r="AV73" s="2878"/>
      <c r="AW73" s="2878"/>
      <c r="AX73" s="2878"/>
      <c r="AY73" s="2878"/>
      <c r="AZ73" s="2878"/>
      <c r="BA73" s="2878"/>
      <c r="BB73" s="2878"/>
      <c r="BC73" s="2878"/>
      <c r="BD73" s="2878"/>
      <c r="BE73" s="2878"/>
      <c r="BF73" s="2878"/>
      <c r="BG73" s="2878"/>
    </row>
    <row r="74" spans="1:59">
      <c r="A74" s="2856"/>
      <c r="B74" s="2857"/>
      <c r="C74" s="2859"/>
      <c r="D74" s="17" t="s">
        <v>4841</v>
      </c>
      <c r="E74" s="17"/>
      <c r="F74" s="17"/>
      <c r="G74" s="2860">
        <v>43100</v>
      </c>
      <c r="H74" s="2858"/>
      <c r="I74" s="2878"/>
      <c r="J74" s="2878"/>
      <c r="K74" s="2878"/>
      <c r="L74" s="2878"/>
      <c r="M74" s="2878"/>
      <c r="N74" s="2878"/>
      <c r="O74" s="2878"/>
      <c r="P74" s="2878"/>
      <c r="Q74" s="2878"/>
      <c r="R74" s="2878"/>
      <c r="S74" s="2878"/>
      <c r="T74" s="2878"/>
      <c r="U74" s="2878"/>
      <c r="V74" s="2878"/>
      <c r="W74" s="2878"/>
      <c r="X74" s="2878"/>
      <c r="Y74" s="2878"/>
      <c r="Z74" s="2878"/>
      <c r="AA74" s="2878"/>
      <c r="AB74" s="2878"/>
      <c r="AC74" s="2878"/>
      <c r="AD74" s="2878"/>
      <c r="AE74" s="2878"/>
      <c r="AF74" s="2878"/>
      <c r="AG74" s="2878"/>
      <c r="AH74" s="2878"/>
      <c r="AI74" s="2878"/>
      <c r="AJ74" s="2878"/>
      <c r="AK74" s="2878"/>
      <c r="AL74" s="2878"/>
      <c r="AM74" s="2878"/>
      <c r="AN74" s="2878"/>
      <c r="AO74" s="2878"/>
      <c r="AP74" s="2878"/>
      <c r="AQ74" s="2878"/>
      <c r="AR74" s="2878"/>
      <c r="AS74" s="2878"/>
      <c r="AT74" s="2878"/>
      <c r="AU74" s="2878"/>
      <c r="AV74" s="2878"/>
      <c r="AW74" s="2878"/>
      <c r="AX74" s="2878"/>
      <c r="AY74" s="2878"/>
      <c r="AZ74" s="2878"/>
      <c r="BA74" s="2878"/>
      <c r="BB74" s="2878"/>
      <c r="BC74" s="2878"/>
      <c r="BD74" s="2878"/>
      <c r="BE74" s="2878"/>
      <c r="BF74" s="2878"/>
      <c r="BG74" s="2878"/>
    </row>
    <row r="75" spans="1:59">
      <c r="A75" s="2856"/>
      <c r="B75" s="2857"/>
      <c r="C75" s="2857"/>
      <c r="D75" s="17"/>
      <c r="E75" s="17"/>
      <c r="F75" s="17"/>
      <c r="G75" s="17"/>
      <c r="H75" s="2858"/>
      <c r="I75" s="2878"/>
      <c r="J75" s="2878"/>
      <c r="K75" s="2878"/>
      <c r="L75" s="2878"/>
      <c r="M75" s="2878"/>
      <c r="N75" s="2878"/>
      <c r="O75" s="2878"/>
      <c r="P75" s="2878"/>
      <c r="Q75" s="2878"/>
      <c r="R75" s="2878"/>
      <c r="S75" s="2878"/>
      <c r="T75" s="2878"/>
      <c r="U75" s="2878"/>
      <c r="V75" s="2878"/>
      <c r="W75" s="2878"/>
      <c r="X75" s="2878"/>
      <c r="Y75" s="2878"/>
      <c r="Z75" s="2878"/>
      <c r="AA75" s="2878"/>
      <c r="AB75" s="2878"/>
      <c r="AC75" s="2878"/>
      <c r="AD75" s="2878"/>
      <c r="AE75" s="2878"/>
      <c r="AF75" s="2878"/>
      <c r="AG75" s="2878"/>
      <c r="AH75" s="2878"/>
      <c r="AI75" s="2878"/>
      <c r="AJ75" s="2878"/>
      <c r="AK75" s="2878"/>
      <c r="AL75" s="2878"/>
      <c r="AM75" s="2878"/>
      <c r="AN75" s="2878"/>
      <c r="AO75" s="2878"/>
      <c r="AP75" s="2878"/>
      <c r="AQ75" s="2878"/>
      <c r="AR75" s="2878"/>
      <c r="AS75" s="2878"/>
      <c r="AT75" s="2878"/>
      <c r="AU75" s="2878"/>
      <c r="AV75" s="2878"/>
      <c r="AW75" s="2878"/>
      <c r="AX75" s="2878"/>
      <c r="AY75" s="2878"/>
      <c r="AZ75" s="2878"/>
      <c r="BA75" s="2878"/>
      <c r="BB75" s="2878"/>
      <c r="BC75" s="2878"/>
      <c r="BD75" s="2878"/>
      <c r="BE75" s="2878"/>
      <c r="BF75" s="2878"/>
      <c r="BG75" s="2878"/>
    </row>
    <row r="76" spans="1:59">
      <c r="A76" s="2856"/>
      <c r="B76" s="2857"/>
      <c r="C76" s="2857"/>
      <c r="D76" s="17" t="s">
        <v>4842</v>
      </c>
      <c r="E76" s="17"/>
      <c r="F76" s="17"/>
      <c r="G76" s="2861">
        <v>-297228.34000000003</v>
      </c>
      <c r="H76" s="2858"/>
      <c r="I76" s="2878"/>
      <c r="J76" s="2878"/>
      <c r="K76" s="2878"/>
      <c r="L76" s="2878"/>
      <c r="M76" s="2878"/>
      <c r="N76" s="2878"/>
      <c r="O76" s="2878"/>
      <c r="P76" s="2878"/>
      <c r="Q76" s="2878"/>
      <c r="R76" s="2878"/>
      <c r="S76" s="2878"/>
      <c r="T76" s="2878"/>
      <c r="U76" s="2878"/>
      <c r="V76" s="2878"/>
      <c r="W76" s="2878"/>
      <c r="X76" s="2878"/>
      <c r="Y76" s="2878"/>
      <c r="Z76" s="2878"/>
      <c r="AA76" s="2878"/>
      <c r="AB76" s="2878"/>
      <c r="AC76" s="2878"/>
      <c r="AD76" s="2878"/>
      <c r="AE76" s="2878"/>
      <c r="AF76" s="2878"/>
      <c r="AG76" s="2878"/>
      <c r="AH76" s="2878"/>
      <c r="AI76" s="2878"/>
      <c r="AJ76" s="2878"/>
      <c r="AK76" s="2878"/>
      <c r="AL76" s="2878"/>
      <c r="AM76" s="2878"/>
      <c r="AN76" s="2878"/>
      <c r="AO76" s="2878"/>
      <c r="AP76" s="2878"/>
      <c r="AQ76" s="2878"/>
      <c r="AR76" s="2878"/>
      <c r="AS76" s="2878"/>
      <c r="AT76" s="2878"/>
      <c r="AU76" s="2878"/>
      <c r="AV76" s="2878"/>
      <c r="AW76" s="2878"/>
      <c r="AX76" s="2878"/>
      <c r="AY76" s="2878"/>
      <c r="AZ76" s="2878"/>
      <c r="BA76" s="2878"/>
      <c r="BB76" s="2878"/>
      <c r="BC76" s="2878"/>
      <c r="BD76" s="2878"/>
      <c r="BE76" s="2878"/>
      <c r="BF76" s="2878"/>
      <c r="BG76" s="2878"/>
    </row>
    <row r="77" spans="1:59">
      <c r="A77" s="2856"/>
      <c r="B77" s="2857"/>
      <c r="C77" s="2857"/>
      <c r="D77" s="17"/>
      <c r="E77" s="17"/>
      <c r="F77" s="17"/>
      <c r="G77" s="2861"/>
      <c r="H77" s="2858"/>
      <c r="I77" s="2878"/>
      <c r="J77" s="2878"/>
      <c r="K77" s="2878"/>
      <c r="L77" s="2878"/>
      <c r="M77" s="2878"/>
      <c r="N77" s="2878"/>
      <c r="O77" s="2878"/>
      <c r="P77" s="2878"/>
      <c r="Q77" s="2878"/>
      <c r="R77" s="2878"/>
      <c r="S77" s="2878"/>
      <c r="T77" s="2878"/>
      <c r="U77" s="2878"/>
      <c r="V77" s="2878"/>
      <c r="W77" s="2878"/>
      <c r="X77" s="2878"/>
      <c r="Y77" s="2878"/>
      <c r="Z77" s="2878"/>
      <c r="AA77" s="2878"/>
      <c r="AB77" s="2878"/>
      <c r="AC77" s="2878"/>
      <c r="AD77" s="2878"/>
      <c r="AE77" s="2878"/>
      <c r="AF77" s="2878"/>
      <c r="AG77" s="2878"/>
      <c r="AH77" s="2878"/>
      <c r="AI77" s="2878"/>
      <c r="AJ77" s="2878"/>
      <c r="AK77" s="2878"/>
      <c r="AL77" s="2878"/>
      <c r="AM77" s="2878"/>
      <c r="AN77" s="2878"/>
      <c r="AO77" s="2878"/>
      <c r="AP77" s="2878"/>
      <c r="AQ77" s="2878"/>
      <c r="AR77" s="2878"/>
      <c r="AS77" s="2878"/>
      <c r="AT77" s="2878"/>
      <c r="AU77" s="2878"/>
      <c r="AV77" s="2878"/>
      <c r="AW77" s="2878"/>
      <c r="AX77" s="2878"/>
      <c r="AY77" s="2878"/>
      <c r="AZ77" s="2878"/>
      <c r="BA77" s="2878"/>
      <c r="BB77" s="2878"/>
      <c r="BC77" s="2878"/>
      <c r="BD77" s="2878"/>
      <c r="BE77" s="2878"/>
      <c r="BF77" s="2878"/>
      <c r="BG77" s="2878"/>
    </row>
    <row r="78" spans="1:59">
      <c r="A78" s="2856"/>
      <c r="B78" s="2857"/>
      <c r="C78" s="2857"/>
      <c r="D78" s="17" t="s">
        <v>4843</v>
      </c>
      <c r="E78" s="2862"/>
      <c r="F78" s="2862"/>
      <c r="G78" s="2863">
        <v>18.66</v>
      </c>
      <c r="H78" s="2858"/>
      <c r="I78" s="2878"/>
      <c r="J78" s="2878"/>
      <c r="K78" s="2878"/>
      <c r="L78" s="2878"/>
      <c r="M78" s="2878"/>
      <c r="N78" s="2878"/>
      <c r="O78" s="2878"/>
      <c r="P78" s="2878"/>
      <c r="Q78" s="2878"/>
      <c r="R78" s="2878"/>
      <c r="S78" s="2878"/>
      <c r="T78" s="2878"/>
      <c r="U78" s="2878"/>
      <c r="V78" s="2878"/>
      <c r="W78" s="2878"/>
      <c r="X78" s="2878"/>
      <c r="Y78" s="2878"/>
      <c r="Z78" s="2878"/>
      <c r="AA78" s="2878"/>
      <c r="AB78" s="2878"/>
      <c r="AC78" s="2878"/>
      <c r="AD78" s="2878"/>
      <c r="AE78" s="2878"/>
      <c r="AF78" s="2878"/>
      <c r="AG78" s="2878"/>
      <c r="AH78" s="2878"/>
      <c r="AI78" s="2878"/>
      <c r="AJ78" s="2878"/>
      <c r="AK78" s="2878"/>
      <c r="AL78" s="2878"/>
      <c r="AM78" s="2878"/>
      <c r="AN78" s="2878"/>
      <c r="AO78" s="2878"/>
      <c r="AP78" s="2878"/>
      <c r="AQ78" s="2878"/>
      <c r="AR78" s="2878"/>
      <c r="AS78" s="2878"/>
      <c r="AT78" s="2878"/>
      <c r="AU78" s="2878"/>
      <c r="AV78" s="2878"/>
      <c r="AW78" s="2878"/>
      <c r="AX78" s="2878"/>
      <c r="AY78" s="2878"/>
      <c r="AZ78" s="2878"/>
      <c r="BA78" s="2878"/>
      <c r="BB78" s="2878"/>
      <c r="BC78" s="2878"/>
      <c r="BD78" s="2878"/>
      <c r="BE78" s="2878"/>
      <c r="BF78" s="2878"/>
      <c r="BG78" s="2878"/>
    </row>
    <row r="79" spans="1:59" ht="15.75" thickBot="1">
      <c r="A79" s="2856"/>
      <c r="B79" s="2857"/>
      <c r="C79" s="2857"/>
      <c r="D79" s="17" t="s">
        <v>4844</v>
      </c>
      <c r="E79" s="17"/>
      <c r="F79" s="17"/>
      <c r="G79" s="2864">
        <f>+G76+G78</f>
        <v>-297209.68000000005</v>
      </c>
      <c r="H79" s="2858"/>
      <c r="I79" s="2878"/>
      <c r="J79" s="2878"/>
      <c r="K79" s="2878"/>
      <c r="L79" s="2878"/>
      <c r="M79" s="2878"/>
      <c r="N79" s="2878"/>
      <c r="O79" s="2878"/>
      <c r="P79" s="2878"/>
      <c r="Q79" s="2878"/>
      <c r="R79" s="2878"/>
      <c r="S79" s="2878"/>
      <c r="T79" s="2878"/>
      <c r="U79" s="2878"/>
      <c r="V79" s="2878"/>
      <c r="W79" s="2878"/>
      <c r="X79" s="2878"/>
      <c r="Y79" s="2878"/>
      <c r="Z79" s="2878"/>
      <c r="AA79" s="2878"/>
      <c r="AB79" s="2878"/>
      <c r="AC79" s="2878"/>
      <c r="AD79" s="2878"/>
      <c r="AE79" s="2878"/>
      <c r="AF79" s="2878"/>
      <c r="AG79" s="2878"/>
      <c r="AH79" s="2878"/>
      <c r="AI79" s="2878"/>
      <c r="AJ79" s="2878"/>
      <c r="AK79" s="2878"/>
      <c r="AL79" s="2878"/>
      <c r="AM79" s="2878"/>
      <c r="AN79" s="2878"/>
      <c r="AO79" s="2878"/>
      <c r="AP79" s="2878"/>
      <c r="AQ79" s="2878"/>
      <c r="AR79" s="2878"/>
      <c r="AS79" s="2878"/>
      <c r="AT79" s="2878"/>
      <c r="AU79" s="2878"/>
      <c r="AV79" s="2878"/>
      <c r="AW79" s="2878"/>
      <c r="AX79" s="2878"/>
      <c r="AY79" s="2878"/>
      <c r="AZ79" s="2878"/>
      <c r="BA79" s="2878"/>
      <c r="BB79" s="2878"/>
      <c r="BC79" s="2878"/>
      <c r="BD79" s="2878"/>
      <c r="BE79" s="2878"/>
      <c r="BF79" s="2878"/>
      <c r="BG79" s="2878"/>
    </row>
    <row r="80" spans="1:59" ht="15.75" thickTop="1">
      <c r="A80" s="2877"/>
      <c r="B80" s="2878"/>
      <c r="C80" s="2878"/>
      <c r="D80" s="2878"/>
      <c r="E80" s="2878"/>
      <c r="F80" s="2878"/>
      <c r="G80" s="2878"/>
      <c r="H80" s="1518"/>
      <c r="I80" s="2878"/>
      <c r="J80" s="2878"/>
      <c r="K80" s="2878"/>
      <c r="L80" s="2878"/>
      <c r="M80" s="2878"/>
      <c r="N80" s="2878"/>
      <c r="O80" s="2878"/>
      <c r="P80" s="2878"/>
      <c r="Q80" s="2878"/>
      <c r="R80" s="2878"/>
      <c r="S80" s="2878"/>
      <c r="T80" s="2878"/>
      <c r="U80" s="2878"/>
      <c r="V80" s="2878"/>
      <c r="W80" s="2878"/>
      <c r="X80" s="2878"/>
      <c r="Y80" s="2878"/>
      <c r="Z80" s="2878"/>
      <c r="AA80" s="2878"/>
      <c r="AB80" s="2878"/>
      <c r="AC80" s="2878"/>
      <c r="AD80" s="2878"/>
      <c r="AE80" s="2878"/>
      <c r="AF80" s="2878"/>
      <c r="AG80" s="2878"/>
      <c r="AH80" s="2878"/>
      <c r="AI80" s="2878"/>
      <c r="AJ80" s="2878"/>
      <c r="AK80" s="2878"/>
      <c r="AL80" s="2878"/>
      <c r="AM80" s="2878"/>
      <c r="AN80" s="2878"/>
      <c r="AO80" s="2878"/>
      <c r="AP80" s="2878"/>
      <c r="AQ80" s="2878"/>
      <c r="AR80" s="2878"/>
      <c r="AS80" s="2878"/>
      <c r="AT80" s="2878"/>
      <c r="AU80" s="2878"/>
      <c r="AV80" s="2878"/>
      <c r="AW80" s="2878"/>
      <c r="AX80" s="2878"/>
      <c r="AY80" s="2878"/>
      <c r="AZ80" s="2878"/>
      <c r="BA80" s="2878"/>
      <c r="BB80" s="2878"/>
      <c r="BC80" s="2878"/>
      <c r="BD80" s="2878"/>
      <c r="BE80" s="2878"/>
      <c r="BF80" s="2878"/>
      <c r="BG80" s="2878"/>
    </row>
    <row r="81" spans="1:59">
      <c r="A81" s="2877"/>
      <c r="B81" s="2878"/>
      <c r="C81" s="2878"/>
      <c r="D81" s="2878"/>
      <c r="E81" s="2878"/>
      <c r="F81" s="2878"/>
      <c r="G81" s="2878"/>
      <c r="H81" s="1518"/>
      <c r="I81" s="2878"/>
      <c r="J81" s="2878"/>
      <c r="K81" s="2878"/>
      <c r="L81" s="2878"/>
      <c r="M81" s="2878"/>
      <c r="N81" s="2878"/>
      <c r="O81" s="2878"/>
      <c r="P81" s="2878"/>
      <c r="Q81" s="2878"/>
      <c r="R81" s="2878"/>
      <c r="S81" s="2878"/>
      <c r="T81" s="2878"/>
      <c r="U81" s="2878"/>
      <c r="V81" s="2878"/>
      <c r="W81" s="2878"/>
      <c r="X81" s="2878"/>
      <c r="Y81" s="2878"/>
      <c r="Z81" s="2878"/>
      <c r="AA81" s="2878"/>
      <c r="AB81" s="2878"/>
      <c r="AC81" s="2878"/>
      <c r="AD81" s="2878"/>
      <c r="AE81" s="2878"/>
      <c r="AF81" s="2878"/>
      <c r="AG81" s="2878"/>
      <c r="AH81" s="2878"/>
      <c r="AI81" s="2878"/>
      <c r="AJ81" s="2878"/>
      <c r="AK81" s="2878"/>
      <c r="AL81" s="2878"/>
      <c r="AM81" s="2878"/>
      <c r="AN81" s="2878"/>
      <c r="AO81" s="2878"/>
      <c r="AP81" s="2878"/>
      <c r="AQ81" s="2878"/>
      <c r="AR81" s="2878"/>
      <c r="AS81" s="2878"/>
      <c r="AT81" s="2878"/>
      <c r="AU81" s="2878"/>
      <c r="AV81" s="2878"/>
      <c r="AW81" s="2878"/>
      <c r="AX81" s="2878"/>
      <c r="AY81" s="2878"/>
      <c r="AZ81" s="2878"/>
      <c r="BA81" s="2878"/>
      <c r="BB81" s="2878"/>
      <c r="BC81" s="2878"/>
      <c r="BD81" s="2878"/>
      <c r="BE81" s="2878"/>
      <c r="BF81" s="2878"/>
      <c r="BG81" s="2878"/>
    </row>
    <row r="82" spans="1:59">
      <c r="A82" s="2877"/>
      <c r="B82" s="2878"/>
      <c r="C82" s="2878"/>
      <c r="D82" s="2878"/>
      <c r="E82" s="2878"/>
      <c r="F82" s="2878"/>
      <c r="G82" s="2878"/>
      <c r="H82" s="1518"/>
      <c r="I82" s="2878"/>
      <c r="J82" s="2878"/>
      <c r="K82" s="2878"/>
      <c r="L82" s="2878"/>
      <c r="M82" s="2878"/>
      <c r="N82" s="2878"/>
      <c r="O82" s="2878"/>
      <c r="P82" s="2878"/>
      <c r="Q82" s="2878"/>
      <c r="R82" s="2878"/>
      <c r="S82" s="2878"/>
      <c r="T82" s="2878"/>
      <c r="U82" s="2878"/>
      <c r="V82" s="2878"/>
      <c r="W82" s="2878"/>
      <c r="X82" s="2878"/>
      <c r="Y82" s="2878"/>
      <c r="Z82" s="2878"/>
      <c r="AA82" s="2878"/>
      <c r="AB82" s="2878"/>
      <c r="AC82" s="2878"/>
      <c r="AD82" s="2878"/>
      <c r="AE82" s="2878"/>
      <c r="AF82" s="2878"/>
      <c r="AG82" s="2878"/>
      <c r="AH82" s="2878"/>
      <c r="AI82" s="2878"/>
      <c r="AJ82" s="2878"/>
      <c r="AK82" s="2878"/>
      <c r="AL82" s="2878"/>
      <c r="AM82" s="2878"/>
      <c r="AN82" s="2878"/>
      <c r="AO82" s="2878"/>
      <c r="AP82" s="2878"/>
      <c r="AQ82" s="2878"/>
      <c r="AR82" s="2878"/>
      <c r="AS82" s="2878"/>
      <c r="AT82" s="2878"/>
      <c r="AU82" s="2878"/>
      <c r="AV82" s="2878"/>
      <c r="AW82" s="2878"/>
      <c r="AX82" s="2878"/>
      <c r="AY82" s="2878"/>
      <c r="AZ82" s="2878"/>
      <c r="BA82" s="2878"/>
      <c r="BB82" s="2878"/>
      <c r="BC82" s="2878"/>
      <c r="BD82" s="2878"/>
      <c r="BE82" s="2878"/>
      <c r="BF82" s="2878"/>
      <c r="BG82" s="2878"/>
    </row>
    <row r="83" spans="1:59">
      <c r="A83" s="2877"/>
      <c r="B83" s="2878"/>
      <c r="C83" s="2878"/>
      <c r="D83" s="2878"/>
      <c r="E83" s="2878"/>
      <c r="F83" s="2878"/>
      <c r="G83" s="2878"/>
      <c r="H83" s="1518"/>
      <c r="I83" s="2878"/>
      <c r="J83" s="2878"/>
      <c r="K83" s="2878"/>
      <c r="L83" s="2878"/>
      <c r="M83" s="2878"/>
      <c r="N83" s="2878"/>
      <c r="O83" s="2878"/>
      <c r="P83" s="2878"/>
      <c r="Q83" s="2878"/>
      <c r="R83" s="2878"/>
      <c r="S83" s="2878"/>
      <c r="T83" s="2878"/>
      <c r="U83" s="2878"/>
      <c r="V83" s="2878"/>
      <c r="W83" s="2878"/>
      <c r="X83" s="2878"/>
      <c r="Y83" s="2878"/>
      <c r="Z83" s="2878"/>
      <c r="AA83" s="2878"/>
      <c r="AB83" s="2878"/>
      <c r="AC83" s="2878"/>
      <c r="AD83" s="2878"/>
      <c r="AE83" s="2878"/>
      <c r="AF83" s="2878"/>
      <c r="AG83" s="2878"/>
      <c r="AH83" s="2878"/>
      <c r="AI83" s="2878"/>
      <c r="AJ83" s="2878"/>
      <c r="AK83" s="2878"/>
      <c r="AL83" s="2878"/>
      <c r="AM83" s="2878"/>
      <c r="AN83" s="2878"/>
      <c r="AO83" s="2878"/>
      <c r="AP83" s="2878"/>
      <c r="AQ83" s="2878"/>
      <c r="AR83" s="2878"/>
      <c r="AS83" s="2878"/>
      <c r="AT83" s="2878"/>
      <c r="AU83" s="2878"/>
      <c r="AV83" s="2878"/>
      <c r="AW83" s="2878"/>
      <c r="AX83" s="2878"/>
      <c r="AY83" s="2878"/>
      <c r="AZ83" s="2878"/>
      <c r="BA83" s="2878"/>
      <c r="BB83" s="2878"/>
      <c r="BC83" s="2878"/>
      <c r="BD83" s="2878"/>
      <c r="BE83" s="2878"/>
      <c r="BF83" s="2878"/>
      <c r="BG83" s="2878"/>
    </row>
    <row r="84" spans="1:59">
      <c r="A84" s="2877"/>
      <c r="B84" s="2878"/>
      <c r="C84" s="2878"/>
      <c r="D84" s="2878"/>
      <c r="E84" s="2878"/>
      <c r="F84" s="2878"/>
      <c r="G84" s="2878"/>
      <c r="H84" s="1518"/>
      <c r="I84" s="2878"/>
      <c r="J84" s="2878"/>
      <c r="K84" s="2878"/>
      <c r="L84" s="2878"/>
      <c r="M84" s="2878"/>
      <c r="N84" s="2878"/>
      <c r="O84" s="2878"/>
      <c r="P84" s="2878"/>
      <c r="Q84" s="2878"/>
      <c r="R84" s="2878"/>
      <c r="S84" s="2878"/>
      <c r="T84" s="2878"/>
      <c r="U84" s="2878"/>
      <c r="V84" s="2878"/>
      <c r="W84" s="2878"/>
      <c r="X84" s="2878"/>
      <c r="Y84" s="2878"/>
      <c r="Z84" s="2878"/>
      <c r="AA84" s="2878"/>
      <c r="AB84" s="2878"/>
      <c r="AC84" s="2878"/>
      <c r="AD84" s="2878"/>
      <c r="AE84" s="2878"/>
      <c r="AF84" s="2878"/>
      <c r="AG84" s="2878"/>
      <c r="AH84" s="2878"/>
      <c r="AI84" s="2878"/>
      <c r="AJ84" s="2878"/>
      <c r="AK84" s="2878"/>
      <c r="AL84" s="2878"/>
      <c r="AM84" s="2878"/>
      <c r="AN84" s="2878"/>
      <c r="AO84" s="2878"/>
      <c r="AP84" s="2878"/>
      <c r="AQ84" s="2878"/>
      <c r="AR84" s="2878"/>
      <c r="AS84" s="2878"/>
      <c r="AT84" s="2878"/>
      <c r="AU84" s="2878"/>
      <c r="AV84" s="2878"/>
      <c r="AW84" s="2878"/>
      <c r="AX84" s="2878"/>
      <c r="AY84" s="2878"/>
      <c r="AZ84" s="2878"/>
      <c r="BA84" s="2878"/>
      <c r="BB84" s="2878"/>
      <c r="BC84" s="2878"/>
      <c r="BD84" s="2878"/>
      <c r="BE84" s="2878"/>
      <c r="BF84" s="2878"/>
      <c r="BG84" s="2878"/>
    </row>
    <row r="85" spans="1:59">
      <c r="A85" s="2877"/>
      <c r="B85" s="2878"/>
      <c r="C85" s="2878"/>
      <c r="D85" s="2878"/>
      <c r="E85" s="2878"/>
      <c r="F85" s="2878"/>
      <c r="G85" s="2878"/>
      <c r="H85" s="1518"/>
      <c r="I85" s="2878"/>
      <c r="J85" s="2878"/>
      <c r="K85" s="2878"/>
      <c r="L85" s="2878"/>
      <c r="M85" s="2878"/>
      <c r="N85" s="2878"/>
      <c r="O85" s="2878"/>
      <c r="P85" s="2878"/>
      <c r="Q85" s="2878"/>
      <c r="R85" s="2878"/>
      <c r="S85" s="2878"/>
      <c r="T85" s="2878"/>
      <c r="U85" s="2878"/>
      <c r="V85" s="2878"/>
      <c r="W85" s="2878"/>
      <c r="X85" s="2878"/>
      <c r="Y85" s="2878"/>
      <c r="Z85" s="2878"/>
      <c r="AA85" s="2878"/>
      <c r="AB85" s="2878"/>
      <c r="AC85" s="2878"/>
      <c r="AD85" s="2878"/>
      <c r="AE85" s="2878"/>
      <c r="AF85" s="2878"/>
      <c r="AG85" s="2878"/>
      <c r="AH85" s="2878"/>
      <c r="AI85" s="2878"/>
      <c r="AJ85" s="2878"/>
      <c r="AK85" s="2878"/>
      <c r="AL85" s="2878"/>
      <c r="AM85" s="2878"/>
      <c r="AN85" s="2878"/>
      <c r="AO85" s="2878"/>
      <c r="AP85" s="2878"/>
      <c r="AQ85" s="2878"/>
      <c r="AR85" s="2878"/>
      <c r="AS85" s="2878"/>
      <c r="AT85" s="2878"/>
      <c r="AU85" s="2878"/>
      <c r="AV85" s="2878"/>
      <c r="AW85" s="2878"/>
      <c r="AX85" s="2878"/>
      <c r="AY85" s="2878"/>
      <c r="AZ85" s="2878"/>
      <c r="BA85" s="2878"/>
      <c r="BB85" s="2878"/>
      <c r="BC85" s="2878"/>
      <c r="BD85" s="2878"/>
      <c r="BE85" s="2878"/>
      <c r="BF85" s="2878"/>
      <c r="BG85" s="2878"/>
    </row>
    <row r="86" spans="1:59">
      <c r="A86" s="2877"/>
      <c r="B86" s="2878"/>
      <c r="C86" s="2878"/>
      <c r="D86" s="2878"/>
      <c r="E86" s="2878"/>
      <c r="F86" s="2878"/>
      <c r="G86" s="2878"/>
      <c r="H86" s="1518"/>
      <c r="I86" s="2878"/>
      <c r="J86" s="2878"/>
      <c r="K86" s="2878"/>
      <c r="L86" s="2878"/>
      <c r="M86" s="2878"/>
      <c r="N86" s="2878"/>
      <c r="O86" s="2878"/>
      <c r="P86" s="2878"/>
      <c r="Q86" s="2878"/>
      <c r="R86" s="2878"/>
      <c r="S86" s="2878"/>
      <c r="T86" s="2878"/>
      <c r="U86" s="2878"/>
      <c r="V86" s="2878"/>
      <c r="W86" s="2878"/>
      <c r="X86" s="2878"/>
      <c r="Y86" s="2878"/>
      <c r="Z86" s="2878"/>
      <c r="AA86" s="2878"/>
      <c r="AB86" s="2878"/>
      <c r="AC86" s="2878"/>
      <c r="AD86" s="2878"/>
      <c r="AE86" s="2878"/>
      <c r="AF86" s="2878"/>
      <c r="AG86" s="2878"/>
      <c r="AH86" s="2878"/>
      <c r="AI86" s="2878"/>
      <c r="AJ86" s="2878"/>
      <c r="AK86" s="2878"/>
      <c r="AL86" s="2878"/>
      <c r="AM86" s="2878"/>
      <c r="AN86" s="2878"/>
      <c r="AO86" s="2878"/>
      <c r="AP86" s="2878"/>
      <c r="AQ86" s="2878"/>
      <c r="AR86" s="2878"/>
      <c r="AS86" s="2878"/>
      <c r="AT86" s="2878"/>
      <c r="AU86" s="2878"/>
      <c r="AV86" s="2878"/>
      <c r="AW86" s="2878"/>
      <c r="AX86" s="2878"/>
      <c r="AY86" s="2878"/>
      <c r="AZ86" s="2878"/>
      <c r="BA86" s="2878"/>
      <c r="BB86" s="2878"/>
      <c r="BC86" s="2878"/>
      <c r="BD86" s="2878"/>
      <c r="BE86" s="2878"/>
      <c r="BF86" s="2878"/>
      <c r="BG86" s="2878"/>
    </row>
    <row r="87" spans="1:59">
      <c r="A87" s="2877"/>
      <c r="B87" s="2878"/>
      <c r="C87" s="2878"/>
      <c r="D87" s="2878"/>
      <c r="E87" s="2878"/>
      <c r="F87" s="2878"/>
      <c r="G87" s="2878"/>
      <c r="H87" s="1518"/>
      <c r="I87" s="2878"/>
      <c r="J87" s="2878"/>
      <c r="K87" s="2878"/>
      <c r="L87" s="2878"/>
      <c r="M87" s="2878"/>
      <c r="N87" s="2878"/>
      <c r="O87" s="2878"/>
      <c r="P87" s="2878"/>
      <c r="Q87" s="2878"/>
      <c r="R87" s="2878"/>
      <c r="S87" s="2878"/>
      <c r="T87" s="2878"/>
      <c r="U87" s="2878"/>
      <c r="V87" s="2878"/>
      <c r="W87" s="2878"/>
      <c r="X87" s="2878"/>
      <c r="Y87" s="2878"/>
      <c r="Z87" s="2878"/>
      <c r="AA87" s="2878"/>
      <c r="AB87" s="2878"/>
      <c r="AC87" s="2878"/>
      <c r="AD87" s="2878"/>
      <c r="AE87" s="2878"/>
      <c r="AF87" s="2878"/>
      <c r="AG87" s="2878"/>
      <c r="AH87" s="2878"/>
      <c r="AI87" s="2878"/>
      <c r="AJ87" s="2878"/>
      <c r="AK87" s="2878"/>
      <c r="AL87" s="2878"/>
      <c r="AM87" s="2878"/>
      <c r="AN87" s="2878"/>
      <c r="AO87" s="2878"/>
      <c r="AP87" s="2878"/>
      <c r="AQ87" s="2878"/>
      <c r="AR87" s="2878"/>
      <c r="AS87" s="2878"/>
      <c r="AT87" s="2878"/>
      <c r="AU87" s="2878"/>
      <c r="AV87" s="2878"/>
      <c r="AW87" s="2878"/>
      <c r="AX87" s="2878"/>
      <c r="AY87" s="2878"/>
      <c r="AZ87" s="2878"/>
      <c r="BA87" s="2878"/>
      <c r="BB87" s="2878"/>
      <c r="BC87" s="2878"/>
      <c r="BD87" s="2878"/>
      <c r="BE87" s="2878"/>
      <c r="BF87" s="2878"/>
      <c r="BG87" s="2878"/>
    </row>
    <row r="88" spans="1:59">
      <c r="A88" s="2877"/>
      <c r="B88" s="2878"/>
      <c r="C88" s="2878"/>
      <c r="D88" s="2878"/>
      <c r="E88" s="2878"/>
      <c r="F88" s="2878"/>
      <c r="G88" s="2878"/>
      <c r="H88" s="1518"/>
      <c r="I88" s="2878"/>
      <c r="J88" s="2878"/>
      <c r="K88" s="2878"/>
      <c r="L88" s="2878"/>
      <c r="M88" s="2878"/>
      <c r="N88" s="2878"/>
      <c r="O88" s="2878"/>
      <c r="P88" s="2878"/>
      <c r="Q88" s="2878"/>
      <c r="R88" s="2878"/>
      <c r="S88" s="2878"/>
      <c r="T88" s="2878"/>
      <c r="U88" s="2878"/>
      <c r="V88" s="2878"/>
      <c r="W88" s="2878"/>
      <c r="X88" s="2878"/>
      <c r="Y88" s="2878"/>
      <c r="Z88" s="2878"/>
      <c r="AA88" s="2878"/>
      <c r="AB88" s="2878"/>
      <c r="AC88" s="2878"/>
      <c r="AD88" s="2878"/>
      <c r="AE88" s="2878"/>
      <c r="AF88" s="2878"/>
      <c r="AG88" s="2878"/>
      <c r="AH88" s="2878"/>
      <c r="AI88" s="2878"/>
      <c r="AJ88" s="2878"/>
      <c r="AK88" s="2878"/>
      <c r="AL88" s="2878"/>
      <c r="AM88" s="2878"/>
      <c r="AN88" s="2878"/>
      <c r="AO88" s="2878"/>
      <c r="AP88" s="2878"/>
      <c r="AQ88" s="2878"/>
      <c r="AR88" s="2878"/>
      <c r="AS88" s="2878"/>
      <c r="AT88" s="2878"/>
      <c r="AU88" s="2878"/>
      <c r="AV88" s="2878"/>
      <c r="AW88" s="2878"/>
      <c r="AX88" s="2878"/>
      <c r="AY88" s="2878"/>
      <c r="AZ88" s="2878"/>
      <c r="BA88" s="2878"/>
      <c r="BB88" s="2878"/>
      <c r="BC88" s="2878"/>
      <c r="BD88" s="2878"/>
      <c r="BE88" s="2878"/>
      <c r="BF88" s="2878"/>
      <c r="BG88" s="2878"/>
    </row>
    <row r="89" spans="1:59">
      <c r="A89" s="2877"/>
      <c r="B89" s="2878"/>
      <c r="C89" s="2878"/>
      <c r="D89" s="2878"/>
      <c r="E89" s="2878"/>
      <c r="F89" s="2878"/>
      <c r="G89" s="2878"/>
      <c r="H89" s="1518"/>
      <c r="I89" s="2878"/>
      <c r="J89" s="2878"/>
      <c r="K89" s="2878"/>
      <c r="L89" s="2878"/>
      <c r="M89" s="2878"/>
      <c r="N89" s="2878"/>
      <c r="O89" s="2878"/>
      <c r="P89" s="2878"/>
      <c r="Q89" s="2878"/>
      <c r="R89" s="2878"/>
      <c r="S89" s="2878"/>
      <c r="T89" s="2878"/>
      <c r="U89" s="2878"/>
      <c r="V89" s="2878"/>
      <c r="W89" s="2878"/>
      <c r="X89" s="2878"/>
      <c r="Y89" s="2878"/>
      <c r="Z89" s="2878"/>
      <c r="AA89" s="2878"/>
      <c r="AB89" s="2878"/>
      <c r="AC89" s="2878"/>
      <c r="AD89" s="2878"/>
      <c r="AE89" s="2878"/>
      <c r="AF89" s="2878"/>
      <c r="AG89" s="2878"/>
      <c r="AH89" s="2878"/>
      <c r="AI89" s="2878"/>
      <c r="AJ89" s="2878"/>
      <c r="AK89" s="2878"/>
      <c r="AL89" s="2878"/>
      <c r="AM89" s="2878"/>
      <c r="AN89" s="2878"/>
      <c r="AO89" s="2878"/>
      <c r="AP89" s="2878"/>
      <c r="AQ89" s="2878"/>
      <c r="AR89" s="2878"/>
      <c r="AS89" s="2878"/>
      <c r="AT89" s="2878"/>
      <c r="AU89" s="2878"/>
      <c r="AV89" s="2878"/>
      <c r="AW89" s="2878"/>
      <c r="AX89" s="2878"/>
      <c r="AY89" s="2878"/>
      <c r="AZ89" s="2878"/>
      <c r="BA89" s="2878"/>
      <c r="BB89" s="2878"/>
      <c r="BC89" s="2878"/>
      <c r="BD89" s="2878"/>
      <c r="BE89" s="2878"/>
      <c r="BF89" s="2878"/>
      <c r="BG89" s="2878"/>
    </row>
    <row r="90" spans="1:59">
      <c r="A90" s="2877"/>
      <c r="B90" s="2878"/>
      <c r="C90" s="2878"/>
      <c r="D90" s="2878"/>
      <c r="E90" s="2878"/>
      <c r="F90" s="2878"/>
      <c r="G90" s="2878"/>
      <c r="H90" s="1518"/>
      <c r="I90" s="2878"/>
      <c r="J90" s="2878"/>
      <c r="K90" s="2878"/>
      <c r="L90" s="2878"/>
      <c r="M90" s="2878"/>
      <c r="N90" s="2878"/>
      <c r="O90" s="2878"/>
      <c r="P90" s="2878"/>
      <c r="Q90" s="2878"/>
      <c r="R90" s="2878"/>
      <c r="S90" s="2878"/>
      <c r="T90" s="2878"/>
      <c r="U90" s="2878"/>
      <c r="V90" s="2878"/>
      <c r="W90" s="2878"/>
      <c r="X90" s="2878"/>
      <c r="Y90" s="2878"/>
      <c r="Z90" s="2878"/>
      <c r="AA90" s="2878"/>
      <c r="AB90" s="2878"/>
      <c r="AC90" s="2878"/>
      <c r="AD90" s="2878"/>
      <c r="AE90" s="2878"/>
      <c r="AF90" s="2878"/>
      <c r="AG90" s="2878"/>
      <c r="AH90" s="2878"/>
      <c r="AI90" s="2878"/>
      <c r="AJ90" s="2878"/>
      <c r="AK90" s="2878"/>
      <c r="AL90" s="2878"/>
      <c r="AM90" s="2878"/>
      <c r="AN90" s="2878"/>
      <c r="AO90" s="2878"/>
      <c r="AP90" s="2878"/>
      <c r="AQ90" s="2878"/>
      <c r="AR90" s="2878"/>
      <c r="AS90" s="2878"/>
      <c r="AT90" s="2878"/>
      <c r="AU90" s="2878"/>
      <c r="AV90" s="2878"/>
      <c r="AW90" s="2878"/>
      <c r="AX90" s="2878"/>
      <c r="AY90" s="2878"/>
      <c r="AZ90" s="2878"/>
      <c r="BA90" s="2878"/>
      <c r="BB90" s="2878"/>
      <c r="BC90" s="2878"/>
      <c r="BD90" s="2878"/>
      <c r="BE90" s="2878"/>
      <c r="BF90" s="2878"/>
      <c r="BG90" s="2878"/>
    </row>
    <row r="91" spans="1:59">
      <c r="A91" s="2877"/>
      <c r="B91" s="2878"/>
      <c r="C91" s="2878"/>
      <c r="D91" s="2878"/>
      <c r="E91" s="2878"/>
      <c r="F91" s="2878"/>
      <c r="G91" s="2878"/>
      <c r="H91" s="1518"/>
      <c r="I91" s="2878"/>
      <c r="J91" s="2878"/>
      <c r="K91" s="2878"/>
      <c r="L91" s="2878"/>
      <c r="M91" s="2878"/>
      <c r="N91" s="2878"/>
      <c r="O91" s="2878"/>
      <c r="P91" s="2878"/>
      <c r="Q91" s="2878"/>
      <c r="R91" s="2878"/>
      <c r="S91" s="2878"/>
      <c r="T91" s="2878"/>
      <c r="U91" s="2878"/>
      <c r="V91" s="2878"/>
      <c r="W91" s="2878"/>
      <c r="X91" s="2878"/>
      <c r="Y91" s="2878"/>
      <c r="Z91" s="2878"/>
      <c r="AA91" s="2878"/>
      <c r="AB91" s="2878"/>
      <c r="AC91" s="2878"/>
      <c r="AD91" s="2878"/>
      <c r="AE91" s="2878"/>
      <c r="AF91" s="2878"/>
      <c r="AG91" s="2878"/>
      <c r="AH91" s="2878"/>
      <c r="AI91" s="2878"/>
      <c r="AJ91" s="2878"/>
      <c r="AK91" s="2878"/>
      <c r="AL91" s="2878"/>
      <c r="AM91" s="2878"/>
      <c r="AN91" s="2878"/>
      <c r="AO91" s="2878"/>
      <c r="AP91" s="2878"/>
      <c r="AQ91" s="2878"/>
      <c r="AR91" s="2878"/>
      <c r="AS91" s="2878"/>
      <c r="AT91" s="2878"/>
      <c r="AU91" s="2878"/>
      <c r="AV91" s="2878"/>
      <c r="AW91" s="2878"/>
      <c r="AX91" s="2878"/>
      <c r="AY91" s="2878"/>
      <c r="AZ91" s="2878"/>
      <c r="BA91" s="2878"/>
      <c r="BB91" s="2878"/>
      <c r="BC91" s="2878"/>
      <c r="BD91" s="2878"/>
      <c r="BE91" s="2878"/>
      <c r="BF91" s="2878"/>
      <c r="BG91" s="2878"/>
    </row>
    <row r="92" spans="1:59">
      <c r="A92" s="2877"/>
      <c r="B92" s="2878"/>
      <c r="C92" s="2878"/>
      <c r="D92" s="2878"/>
      <c r="E92" s="2878"/>
      <c r="F92" s="2878"/>
      <c r="G92" s="2878"/>
      <c r="H92" s="1518"/>
      <c r="I92" s="2878"/>
      <c r="J92" s="2878"/>
      <c r="K92" s="2878"/>
      <c r="L92" s="2878"/>
      <c r="M92" s="2878"/>
      <c r="N92" s="2878"/>
      <c r="O92" s="2878"/>
      <c r="P92" s="2878"/>
      <c r="Q92" s="2878"/>
      <c r="R92" s="2878"/>
      <c r="S92" s="2878"/>
      <c r="T92" s="2878"/>
      <c r="U92" s="2878"/>
      <c r="V92" s="2878"/>
      <c r="W92" s="2878"/>
      <c r="X92" s="2878"/>
      <c r="Y92" s="2878"/>
      <c r="Z92" s="2878"/>
      <c r="AA92" s="2878"/>
      <c r="AB92" s="2878"/>
      <c r="AC92" s="2878"/>
      <c r="AD92" s="2878"/>
      <c r="AE92" s="2878"/>
      <c r="AF92" s="2878"/>
      <c r="AG92" s="2878"/>
      <c r="AH92" s="2878"/>
      <c r="AI92" s="2878"/>
      <c r="AJ92" s="2878"/>
      <c r="AK92" s="2878"/>
      <c r="AL92" s="2878"/>
      <c r="AM92" s="2878"/>
      <c r="AN92" s="2878"/>
      <c r="AO92" s="2878"/>
      <c r="AP92" s="2878"/>
      <c r="AQ92" s="2878"/>
      <c r="AR92" s="2878"/>
      <c r="AS92" s="2878"/>
      <c r="AT92" s="2878"/>
      <c r="AU92" s="2878"/>
      <c r="AV92" s="2878"/>
      <c r="AW92" s="2878"/>
      <c r="AX92" s="2878"/>
      <c r="AY92" s="2878"/>
      <c r="AZ92" s="2878"/>
      <c r="BA92" s="2878"/>
      <c r="BB92" s="2878"/>
      <c r="BC92" s="2878"/>
      <c r="BD92" s="2878"/>
      <c r="BE92" s="2878"/>
      <c r="BF92" s="2878"/>
      <c r="BG92" s="2878"/>
    </row>
    <row r="93" spans="1:59">
      <c r="A93" s="2877"/>
      <c r="B93" s="2878"/>
      <c r="C93" s="2878"/>
      <c r="D93" s="2878"/>
      <c r="E93" s="2878"/>
      <c r="F93" s="2878"/>
      <c r="G93" s="2878"/>
      <c r="H93" s="1518"/>
      <c r="I93" s="2878"/>
      <c r="J93" s="2878"/>
      <c r="K93" s="2878"/>
      <c r="L93" s="2878"/>
      <c r="M93" s="2878"/>
      <c r="N93" s="2878"/>
      <c r="O93" s="2878"/>
      <c r="P93" s="2878"/>
      <c r="Q93" s="2878"/>
      <c r="R93" s="2878"/>
      <c r="S93" s="2878"/>
      <c r="T93" s="2878"/>
      <c r="U93" s="2878"/>
      <c r="V93" s="2878"/>
      <c r="W93" s="2878"/>
      <c r="X93" s="2878"/>
      <c r="Y93" s="2878"/>
      <c r="Z93" s="2878"/>
      <c r="AA93" s="2878"/>
      <c r="AB93" s="2878"/>
      <c r="AC93" s="2878"/>
      <c r="AD93" s="2878"/>
      <c r="AE93" s="2878"/>
      <c r="AF93" s="2878"/>
      <c r="AG93" s="2878"/>
      <c r="AH93" s="2878"/>
      <c r="AI93" s="2878"/>
      <c r="AJ93" s="2878"/>
      <c r="AK93" s="2878"/>
      <c r="AL93" s="2878"/>
      <c r="AM93" s="2878"/>
      <c r="AN93" s="2878"/>
      <c r="AO93" s="2878"/>
      <c r="AP93" s="2878"/>
      <c r="AQ93" s="2878"/>
      <c r="AR93" s="2878"/>
      <c r="AS93" s="2878"/>
      <c r="AT93" s="2878"/>
      <c r="AU93" s="2878"/>
      <c r="AV93" s="2878"/>
      <c r="AW93" s="2878"/>
      <c r="AX93" s="2878"/>
      <c r="AY93" s="2878"/>
      <c r="AZ93" s="2878"/>
      <c r="BA93" s="2878"/>
      <c r="BB93" s="2878"/>
      <c r="BC93" s="2878"/>
      <c r="BD93" s="2878"/>
      <c r="BE93" s="2878"/>
      <c r="BF93" s="2878"/>
      <c r="BG93" s="2878"/>
    </row>
    <row r="94" spans="1:59">
      <c r="A94" s="2877"/>
      <c r="B94" s="2878"/>
      <c r="C94" s="2878"/>
      <c r="D94" s="2878"/>
      <c r="E94" s="2878"/>
      <c r="F94" s="2878"/>
      <c r="G94" s="2878"/>
      <c r="H94" s="1518"/>
      <c r="I94" s="2878"/>
      <c r="J94" s="2878"/>
      <c r="K94" s="2878"/>
      <c r="L94" s="2878"/>
      <c r="M94" s="2878"/>
      <c r="N94" s="2878"/>
      <c r="O94" s="2878"/>
      <c r="P94" s="2878"/>
      <c r="Q94" s="2878"/>
      <c r="R94" s="2878"/>
      <c r="S94" s="2878"/>
      <c r="T94" s="2878"/>
      <c r="U94" s="2878"/>
      <c r="V94" s="2878"/>
      <c r="W94" s="2878"/>
      <c r="X94" s="2878"/>
      <c r="Y94" s="2878"/>
      <c r="Z94" s="2878"/>
      <c r="AA94" s="2878"/>
      <c r="AB94" s="2878"/>
      <c r="AC94" s="2878"/>
      <c r="AD94" s="2878"/>
      <c r="AE94" s="2878"/>
      <c r="AF94" s="2878"/>
      <c r="AG94" s="2878"/>
      <c r="AH94" s="2878"/>
      <c r="AI94" s="2878"/>
      <c r="AJ94" s="2878"/>
      <c r="AK94" s="2878"/>
      <c r="AL94" s="2878"/>
      <c r="AM94" s="2878"/>
      <c r="AN94" s="2878"/>
      <c r="AO94" s="2878"/>
      <c r="AP94" s="2878"/>
      <c r="AQ94" s="2878"/>
      <c r="AR94" s="2878"/>
      <c r="AS94" s="2878"/>
      <c r="AT94" s="2878"/>
      <c r="AU94" s="2878"/>
      <c r="AV94" s="2878"/>
      <c r="AW94" s="2878"/>
      <c r="AX94" s="2878"/>
      <c r="AY94" s="2878"/>
      <c r="AZ94" s="2878"/>
      <c r="BA94" s="2878"/>
      <c r="BB94" s="2878"/>
      <c r="BC94" s="2878"/>
      <c r="BD94" s="2878"/>
      <c r="BE94" s="2878"/>
      <c r="BF94" s="2878"/>
      <c r="BG94" s="2878"/>
    </row>
    <row r="95" spans="1:59">
      <c r="A95" s="2877"/>
      <c r="B95" s="2878"/>
      <c r="C95" s="2878"/>
      <c r="D95" s="2878"/>
      <c r="E95" s="2878"/>
      <c r="F95" s="2878"/>
      <c r="G95" s="2878"/>
      <c r="H95" s="1518"/>
      <c r="I95" s="2878"/>
      <c r="J95" s="2878"/>
      <c r="K95" s="2878"/>
      <c r="L95" s="2878"/>
      <c r="M95" s="2878"/>
      <c r="N95" s="2878"/>
      <c r="O95" s="2878"/>
      <c r="P95" s="2878"/>
      <c r="Q95" s="2878"/>
      <c r="R95" s="2878"/>
      <c r="S95" s="2878"/>
      <c r="T95" s="2878"/>
      <c r="U95" s="2878"/>
      <c r="V95" s="2878"/>
      <c r="W95" s="2878"/>
      <c r="X95" s="2878"/>
      <c r="Y95" s="2878"/>
      <c r="Z95" s="2878"/>
      <c r="AA95" s="2878"/>
      <c r="AB95" s="2878"/>
      <c r="AC95" s="2878"/>
      <c r="AD95" s="2878"/>
      <c r="AE95" s="2878"/>
      <c r="AF95" s="2878"/>
      <c r="AG95" s="2878"/>
      <c r="AH95" s="2878"/>
      <c r="AI95" s="2878"/>
      <c r="AJ95" s="2878"/>
      <c r="AK95" s="2878"/>
      <c r="AL95" s="2878"/>
      <c r="AM95" s="2878"/>
      <c r="AN95" s="2878"/>
      <c r="AO95" s="2878"/>
      <c r="AP95" s="2878"/>
      <c r="AQ95" s="2878"/>
      <c r="AR95" s="2878"/>
      <c r="AS95" s="2878"/>
      <c r="AT95" s="2878"/>
      <c r="AU95" s="2878"/>
      <c r="AV95" s="2878"/>
      <c r="AW95" s="2878"/>
      <c r="AX95" s="2878"/>
      <c r="AY95" s="2878"/>
      <c r="AZ95" s="2878"/>
      <c r="BA95" s="2878"/>
      <c r="BB95" s="2878"/>
      <c r="BC95" s="2878"/>
      <c r="BD95" s="2878"/>
      <c r="BE95" s="2878"/>
      <c r="BF95" s="2878"/>
      <c r="BG95" s="2878"/>
    </row>
    <row r="96" spans="1:59">
      <c r="A96" s="2877"/>
      <c r="B96" s="2878"/>
      <c r="C96" s="2878"/>
      <c r="D96" s="2878"/>
      <c r="E96" s="2878"/>
      <c r="F96" s="2878"/>
      <c r="G96" s="2878"/>
      <c r="H96" s="1518"/>
      <c r="I96" s="2878"/>
      <c r="J96" s="2878"/>
      <c r="K96" s="2878"/>
      <c r="L96" s="2878"/>
      <c r="M96" s="2878"/>
      <c r="N96" s="2878"/>
      <c r="O96" s="2878"/>
      <c r="P96" s="2878"/>
      <c r="Q96" s="2878"/>
      <c r="R96" s="2878"/>
      <c r="S96" s="2878"/>
      <c r="T96" s="2878"/>
      <c r="U96" s="2878"/>
      <c r="V96" s="2878"/>
      <c r="W96" s="2878"/>
      <c r="X96" s="2878"/>
      <c r="Y96" s="2878"/>
      <c r="Z96" s="2878"/>
      <c r="AA96" s="2878"/>
      <c r="AB96" s="2878"/>
      <c r="AC96" s="2878"/>
      <c r="AD96" s="2878"/>
      <c r="AE96" s="2878"/>
      <c r="AF96" s="2878"/>
      <c r="AG96" s="2878"/>
      <c r="AH96" s="2878"/>
      <c r="AI96" s="2878"/>
      <c r="AJ96" s="2878"/>
      <c r="AK96" s="2878"/>
      <c r="AL96" s="2878"/>
      <c r="AM96" s="2878"/>
      <c r="AN96" s="2878"/>
      <c r="AO96" s="2878"/>
      <c r="AP96" s="2878"/>
      <c r="AQ96" s="2878"/>
      <c r="AR96" s="2878"/>
      <c r="AS96" s="2878"/>
      <c r="AT96" s="2878"/>
      <c r="AU96" s="2878"/>
      <c r="AV96" s="2878"/>
      <c r="AW96" s="2878"/>
      <c r="AX96" s="2878"/>
      <c r="AY96" s="2878"/>
      <c r="AZ96" s="2878"/>
      <c r="BA96" s="2878"/>
      <c r="BB96" s="2878"/>
      <c r="BC96" s="2878"/>
      <c r="BD96" s="2878"/>
      <c r="BE96" s="2878"/>
      <c r="BF96" s="2878"/>
      <c r="BG96" s="2878"/>
    </row>
    <row r="97" spans="1:59">
      <c r="A97" s="2877"/>
      <c r="B97" s="2878"/>
      <c r="C97" s="2878"/>
      <c r="D97" s="2878"/>
      <c r="E97" s="2878"/>
      <c r="F97" s="2878"/>
      <c r="G97" s="2878"/>
      <c r="H97" s="1518"/>
      <c r="I97" s="2878"/>
      <c r="J97" s="2878"/>
      <c r="K97" s="2878"/>
      <c r="L97" s="2878"/>
      <c r="M97" s="2878"/>
      <c r="N97" s="2878"/>
      <c r="O97" s="2878"/>
      <c r="P97" s="2878"/>
      <c r="Q97" s="2878"/>
      <c r="R97" s="2878"/>
      <c r="S97" s="2878"/>
      <c r="T97" s="2878"/>
      <c r="U97" s="2878"/>
      <c r="V97" s="2878"/>
      <c r="W97" s="2878"/>
      <c r="X97" s="2878"/>
      <c r="Y97" s="2878"/>
      <c r="Z97" s="2878"/>
      <c r="AA97" s="2878"/>
      <c r="AB97" s="2878"/>
      <c r="AC97" s="2878"/>
      <c r="AD97" s="2878"/>
      <c r="AE97" s="2878"/>
      <c r="AF97" s="2878"/>
      <c r="AG97" s="2878"/>
      <c r="AH97" s="2878"/>
      <c r="AI97" s="2878"/>
      <c r="AJ97" s="2878"/>
      <c r="AK97" s="2878"/>
      <c r="AL97" s="2878"/>
      <c r="AM97" s="2878"/>
      <c r="AN97" s="2878"/>
      <c r="AO97" s="2878"/>
      <c r="AP97" s="2878"/>
      <c r="AQ97" s="2878"/>
      <c r="AR97" s="2878"/>
      <c r="AS97" s="2878"/>
      <c r="AT97" s="2878"/>
      <c r="AU97" s="2878"/>
      <c r="AV97" s="2878"/>
      <c r="AW97" s="2878"/>
      <c r="AX97" s="2878"/>
      <c r="AY97" s="2878"/>
      <c r="AZ97" s="2878"/>
      <c r="BA97" s="2878"/>
      <c r="BB97" s="2878"/>
      <c r="BC97" s="2878"/>
      <c r="BD97" s="2878"/>
      <c r="BE97" s="2878"/>
      <c r="BF97" s="2878"/>
      <c r="BG97" s="2878"/>
    </row>
    <row r="98" spans="1:59">
      <c r="A98" s="2877"/>
      <c r="B98" s="2878"/>
      <c r="C98" s="2878"/>
      <c r="D98" s="2878"/>
      <c r="E98" s="2878"/>
      <c r="F98" s="2878"/>
      <c r="G98" s="2878"/>
      <c r="H98" s="1518"/>
      <c r="I98" s="2878"/>
      <c r="J98" s="2878"/>
      <c r="K98" s="2878"/>
      <c r="L98" s="2878"/>
      <c r="M98" s="2878"/>
      <c r="N98" s="2878"/>
      <c r="O98" s="2878"/>
      <c r="P98" s="2878"/>
      <c r="Q98" s="2878"/>
      <c r="R98" s="2878"/>
      <c r="S98" s="2878"/>
      <c r="T98" s="2878"/>
      <c r="U98" s="2878"/>
      <c r="V98" s="2878"/>
      <c r="W98" s="2878"/>
      <c r="X98" s="2878"/>
      <c r="Y98" s="2878"/>
      <c r="Z98" s="2878"/>
      <c r="AA98" s="2878"/>
      <c r="AB98" s="2878"/>
      <c r="AC98" s="2878"/>
      <c r="AD98" s="2878"/>
      <c r="AE98" s="2878"/>
      <c r="AF98" s="2878"/>
      <c r="AG98" s="2878"/>
      <c r="AH98" s="2878"/>
      <c r="AI98" s="2878"/>
      <c r="AJ98" s="2878"/>
      <c r="AK98" s="2878"/>
      <c r="AL98" s="2878"/>
      <c r="AM98" s="2878"/>
      <c r="AN98" s="2878"/>
      <c r="AO98" s="2878"/>
      <c r="AP98" s="2878"/>
      <c r="AQ98" s="2878"/>
      <c r="AR98" s="2878"/>
      <c r="AS98" s="2878"/>
      <c r="AT98" s="2878"/>
      <c r="AU98" s="2878"/>
      <c r="AV98" s="2878"/>
      <c r="AW98" s="2878"/>
      <c r="AX98" s="2878"/>
      <c r="AY98" s="2878"/>
      <c r="AZ98" s="2878"/>
      <c r="BA98" s="2878"/>
      <c r="BB98" s="2878"/>
      <c r="BC98" s="2878"/>
      <c r="BD98" s="2878"/>
      <c r="BE98" s="2878"/>
      <c r="BF98" s="2878"/>
      <c r="BG98" s="2878"/>
    </row>
    <row r="99" spans="1:59">
      <c r="A99" s="2877"/>
      <c r="B99" s="2878"/>
      <c r="C99" s="2878"/>
      <c r="D99" s="2878"/>
      <c r="E99" s="2878"/>
      <c r="F99" s="2878"/>
      <c r="G99" s="2878"/>
      <c r="H99" s="1518"/>
      <c r="I99" s="2878"/>
      <c r="J99" s="2878"/>
      <c r="K99" s="2878"/>
      <c r="L99" s="2878"/>
      <c r="M99" s="2878"/>
      <c r="N99" s="2878"/>
      <c r="O99" s="2878"/>
      <c r="P99" s="2878"/>
      <c r="Q99" s="2878"/>
      <c r="R99" s="2878"/>
      <c r="S99" s="2878"/>
      <c r="T99" s="2878"/>
      <c r="U99" s="2878"/>
      <c r="V99" s="2878"/>
      <c r="W99" s="2878"/>
      <c r="X99" s="2878"/>
      <c r="Y99" s="2878"/>
      <c r="Z99" s="2878"/>
      <c r="AA99" s="2878"/>
      <c r="AB99" s="2878"/>
      <c r="AC99" s="2878"/>
      <c r="AD99" s="2878"/>
      <c r="AE99" s="2878"/>
      <c r="AF99" s="2878"/>
      <c r="AG99" s="2878"/>
      <c r="AH99" s="2878"/>
      <c r="AI99" s="2878"/>
      <c r="AJ99" s="2878"/>
      <c r="AK99" s="2878"/>
      <c r="AL99" s="2878"/>
      <c r="AM99" s="2878"/>
      <c r="AN99" s="2878"/>
      <c r="AO99" s="2878"/>
      <c r="AP99" s="2878"/>
      <c r="AQ99" s="2878"/>
      <c r="AR99" s="2878"/>
      <c r="AS99" s="2878"/>
      <c r="AT99" s="2878"/>
      <c r="AU99" s="2878"/>
      <c r="AV99" s="2878"/>
      <c r="AW99" s="2878"/>
      <c r="AX99" s="2878"/>
      <c r="AY99" s="2878"/>
      <c r="AZ99" s="2878"/>
      <c r="BA99" s="2878"/>
      <c r="BB99" s="2878"/>
      <c r="BC99" s="2878"/>
      <c r="BD99" s="2878"/>
      <c r="BE99" s="2878"/>
      <c r="BF99" s="2878"/>
      <c r="BG99" s="2878"/>
    </row>
    <row r="100" spans="1:59">
      <c r="A100" s="2877"/>
      <c r="B100" s="2878"/>
      <c r="C100" s="2878"/>
      <c r="D100" s="2878"/>
      <c r="E100" s="2878"/>
      <c r="F100" s="2878"/>
      <c r="G100" s="2878"/>
      <c r="H100" s="1518"/>
      <c r="I100" s="2878"/>
      <c r="J100" s="2878"/>
      <c r="K100" s="2878"/>
      <c r="L100" s="2878"/>
      <c r="M100" s="2878"/>
      <c r="N100" s="2878"/>
      <c r="O100" s="2878"/>
      <c r="P100" s="2878"/>
      <c r="Q100" s="2878"/>
      <c r="R100" s="2878"/>
      <c r="S100" s="2878"/>
      <c r="T100" s="2878"/>
      <c r="U100" s="2878"/>
      <c r="V100" s="2878"/>
      <c r="W100" s="2878"/>
      <c r="X100" s="2878"/>
      <c r="Y100" s="2878"/>
      <c r="Z100" s="2878"/>
      <c r="AA100" s="2878"/>
      <c r="AB100" s="2878"/>
      <c r="AC100" s="2878"/>
      <c r="AD100" s="2878"/>
      <c r="AE100" s="2878"/>
      <c r="AF100" s="2878"/>
      <c r="AG100" s="2878"/>
      <c r="AH100" s="2878"/>
      <c r="AI100" s="2878"/>
      <c r="AJ100" s="2878"/>
      <c r="AK100" s="2878"/>
      <c r="AL100" s="2878"/>
      <c r="AM100" s="2878"/>
      <c r="AN100" s="2878"/>
      <c r="AO100" s="2878"/>
      <c r="AP100" s="2878"/>
      <c r="AQ100" s="2878"/>
      <c r="AR100" s="2878"/>
      <c r="AS100" s="2878"/>
      <c r="AT100" s="2878"/>
      <c r="AU100" s="2878"/>
      <c r="AV100" s="2878"/>
      <c r="AW100" s="2878"/>
      <c r="AX100" s="2878"/>
      <c r="AY100" s="2878"/>
      <c r="AZ100" s="2878"/>
      <c r="BA100" s="2878"/>
      <c r="BB100" s="2878"/>
      <c r="BC100" s="2878"/>
      <c r="BD100" s="2878"/>
      <c r="BE100" s="2878"/>
      <c r="BF100" s="2878"/>
      <c r="BG100" s="2878"/>
    </row>
    <row r="101" spans="1:59">
      <c r="A101" s="2877"/>
      <c r="B101" s="2878"/>
      <c r="C101" s="2878"/>
      <c r="D101" s="2878"/>
      <c r="E101" s="2878"/>
      <c r="F101" s="2878"/>
      <c r="G101" s="2878"/>
      <c r="H101" s="1518"/>
      <c r="I101" s="2878"/>
      <c r="J101" s="2878"/>
      <c r="K101" s="2878"/>
      <c r="L101" s="2878"/>
      <c r="M101" s="2878"/>
      <c r="N101" s="2878"/>
      <c r="O101" s="2878"/>
      <c r="P101" s="2878"/>
      <c r="Q101" s="2878"/>
      <c r="R101" s="2878"/>
      <c r="S101" s="2878"/>
      <c r="T101" s="2878"/>
      <c r="U101" s="2878"/>
      <c r="V101" s="2878"/>
      <c r="W101" s="2878"/>
      <c r="X101" s="2878"/>
      <c r="Y101" s="2878"/>
      <c r="Z101" s="2878"/>
      <c r="AA101" s="2878"/>
      <c r="AB101" s="2878"/>
      <c r="AC101" s="2878"/>
      <c r="AD101" s="2878"/>
      <c r="AE101" s="2878"/>
      <c r="AF101" s="2878"/>
      <c r="AG101" s="2878"/>
      <c r="AH101" s="2878"/>
      <c r="AI101" s="2878"/>
      <c r="AJ101" s="2878"/>
      <c r="AK101" s="2878"/>
      <c r="AL101" s="2878"/>
      <c r="AM101" s="2878"/>
      <c r="AN101" s="2878"/>
      <c r="AO101" s="2878"/>
      <c r="AP101" s="2878"/>
      <c r="AQ101" s="2878"/>
      <c r="AR101" s="2878"/>
      <c r="AS101" s="2878"/>
      <c r="AT101" s="2878"/>
      <c r="AU101" s="2878"/>
      <c r="AV101" s="2878"/>
      <c r="AW101" s="2878"/>
      <c r="AX101" s="2878"/>
      <c r="AY101" s="2878"/>
      <c r="AZ101" s="2878"/>
      <c r="BA101" s="2878"/>
      <c r="BB101" s="2878"/>
      <c r="BC101" s="2878"/>
      <c r="BD101" s="2878"/>
      <c r="BE101" s="2878"/>
      <c r="BF101" s="2878"/>
      <c r="BG101" s="2878"/>
    </row>
    <row r="102" spans="1:59">
      <c r="A102" s="2877"/>
      <c r="B102" s="2878"/>
      <c r="C102" s="2878"/>
      <c r="D102" s="2878"/>
      <c r="E102" s="2878"/>
      <c r="F102" s="2878"/>
      <c r="G102" s="2878"/>
      <c r="H102" s="1518"/>
      <c r="I102" s="2878"/>
      <c r="J102" s="2878"/>
      <c r="K102" s="2878"/>
      <c r="L102" s="2878"/>
      <c r="M102" s="2878"/>
      <c r="N102" s="2878"/>
      <c r="O102" s="2878"/>
      <c r="P102" s="2878"/>
      <c r="Q102" s="2878"/>
      <c r="R102" s="2878"/>
      <c r="S102" s="2878"/>
      <c r="T102" s="2878"/>
      <c r="U102" s="2878"/>
      <c r="V102" s="2878"/>
      <c r="W102" s="2878"/>
      <c r="X102" s="2878"/>
      <c r="Y102" s="2878"/>
      <c r="Z102" s="2878"/>
      <c r="AA102" s="2878"/>
      <c r="AB102" s="2878"/>
      <c r="AC102" s="2878"/>
      <c r="AD102" s="2878"/>
      <c r="AE102" s="2878"/>
      <c r="AF102" s="2878"/>
      <c r="AG102" s="2878"/>
      <c r="AH102" s="2878"/>
      <c r="AI102" s="2878"/>
      <c r="AJ102" s="2878"/>
      <c r="AK102" s="2878"/>
      <c r="AL102" s="2878"/>
      <c r="AM102" s="2878"/>
      <c r="AN102" s="2878"/>
      <c r="AO102" s="2878"/>
      <c r="AP102" s="2878"/>
      <c r="AQ102" s="2878"/>
      <c r="AR102" s="2878"/>
      <c r="AS102" s="2878"/>
      <c r="AT102" s="2878"/>
      <c r="AU102" s="2878"/>
      <c r="AV102" s="2878"/>
      <c r="AW102" s="2878"/>
      <c r="AX102" s="2878"/>
      <c r="AY102" s="2878"/>
      <c r="AZ102" s="2878"/>
      <c r="BA102" s="2878"/>
      <c r="BB102" s="2878"/>
      <c r="BC102" s="2878"/>
      <c r="BD102" s="2878"/>
      <c r="BE102" s="2878"/>
      <c r="BF102" s="2878"/>
      <c r="BG102" s="2878"/>
    </row>
    <row r="103" spans="1:59">
      <c r="A103" s="2877"/>
      <c r="B103" s="2878"/>
      <c r="C103" s="2878"/>
      <c r="D103" s="2878"/>
      <c r="E103" s="2878"/>
      <c r="F103" s="2878"/>
      <c r="G103" s="2878"/>
      <c r="H103" s="1518"/>
      <c r="I103" s="2878"/>
      <c r="J103" s="2878"/>
      <c r="K103" s="2878"/>
      <c r="L103" s="2878"/>
      <c r="M103" s="2878"/>
      <c r="N103" s="2878"/>
      <c r="O103" s="2878"/>
      <c r="P103" s="2878"/>
      <c r="Q103" s="2878"/>
      <c r="R103" s="2878"/>
      <c r="S103" s="2878"/>
      <c r="T103" s="2878"/>
      <c r="U103" s="2878"/>
      <c r="V103" s="2878"/>
      <c r="W103" s="2878"/>
      <c r="X103" s="2878"/>
      <c r="Y103" s="2878"/>
      <c r="Z103" s="2878"/>
      <c r="AA103" s="2878"/>
      <c r="AB103" s="2878"/>
      <c r="AC103" s="2878"/>
      <c r="AD103" s="2878"/>
      <c r="AE103" s="2878"/>
      <c r="AF103" s="2878"/>
      <c r="AG103" s="2878"/>
      <c r="AH103" s="2878"/>
      <c r="AI103" s="2878"/>
      <c r="AJ103" s="2878"/>
      <c r="AK103" s="2878"/>
      <c r="AL103" s="2878"/>
      <c r="AM103" s="2878"/>
      <c r="AN103" s="2878"/>
      <c r="AO103" s="2878"/>
      <c r="AP103" s="2878"/>
      <c r="AQ103" s="2878"/>
      <c r="AR103" s="2878"/>
      <c r="AS103" s="2878"/>
      <c r="AT103" s="2878"/>
      <c r="AU103" s="2878"/>
      <c r="AV103" s="2878"/>
      <c r="AW103" s="2878"/>
      <c r="AX103" s="2878"/>
      <c r="AY103" s="2878"/>
      <c r="AZ103" s="2878"/>
      <c r="BA103" s="2878"/>
      <c r="BB103" s="2878"/>
      <c r="BC103" s="2878"/>
      <c r="BD103" s="2878"/>
      <c r="BE103" s="2878"/>
      <c r="BF103" s="2878"/>
      <c r="BG103" s="2878"/>
    </row>
    <row r="104" spans="1:59">
      <c r="A104" s="2877"/>
      <c r="B104" s="2878"/>
      <c r="C104" s="2878"/>
      <c r="D104" s="2878"/>
      <c r="E104" s="2878"/>
      <c r="F104" s="2878"/>
      <c r="G104" s="2878"/>
      <c r="H104" s="1518"/>
      <c r="I104" s="2878"/>
      <c r="J104" s="2878"/>
      <c r="K104" s="2878"/>
      <c r="L104" s="2878"/>
      <c r="M104" s="2878"/>
      <c r="N104" s="2878"/>
      <c r="O104" s="2878"/>
      <c r="P104" s="2878"/>
      <c r="Q104" s="2878"/>
      <c r="R104" s="2878"/>
      <c r="S104" s="2878"/>
      <c r="T104" s="2878"/>
      <c r="U104" s="2878"/>
      <c r="V104" s="2878"/>
      <c r="W104" s="2878"/>
      <c r="X104" s="2878"/>
      <c r="Y104" s="2878"/>
      <c r="Z104" s="2878"/>
      <c r="AA104" s="2878"/>
      <c r="AB104" s="2878"/>
      <c r="AC104" s="2878"/>
      <c r="AD104" s="2878"/>
      <c r="AE104" s="2878"/>
      <c r="AF104" s="2878"/>
      <c r="AG104" s="2878"/>
      <c r="AH104" s="2878"/>
      <c r="AI104" s="2878"/>
      <c r="AJ104" s="2878"/>
      <c r="AK104" s="2878"/>
      <c r="AL104" s="2878"/>
      <c r="AM104" s="2878"/>
      <c r="AN104" s="2878"/>
      <c r="AO104" s="2878"/>
      <c r="AP104" s="2878"/>
      <c r="AQ104" s="2878"/>
      <c r="AR104" s="2878"/>
      <c r="AS104" s="2878"/>
      <c r="AT104" s="2878"/>
      <c r="AU104" s="2878"/>
      <c r="AV104" s="2878"/>
      <c r="AW104" s="2878"/>
      <c r="AX104" s="2878"/>
      <c r="AY104" s="2878"/>
      <c r="AZ104" s="2878"/>
      <c r="BA104" s="2878"/>
      <c r="BB104" s="2878"/>
      <c r="BC104" s="2878"/>
      <c r="BD104" s="2878"/>
      <c r="BE104" s="2878"/>
      <c r="BF104" s="2878"/>
      <c r="BG104" s="2878"/>
    </row>
    <row r="105" spans="1:59">
      <c r="A105" s="2877"/>
      <c r="B105" s="2878"/>
      <c r="C105" s="2878"/>
      <c r="D105" s="2878"/>
      <c r="E105" s="2878"/>
      <c r="F105" s="2878"/>
      <c r="G105" s="2878"/>
      <c r="H105" s="1518"/>
      <c r="I105" s="2878"/>
      <c r="J105" s="2878"/>
      <c r="K105" s="2878"/>
      <c r="L105" s="2878"/>
      <c r="M105" s="2878"/>
      <c r="N105" s="2878"/>
      <c r="O105" s="2878"/>
      <c r="P105" s="2878"/>
      <c r="Q105" s="2878"/>
      <c r="R105" s="2878"/>
      <c r="S105" s="2878"/>
      <c r="T105" s="2878"/>
      <c r="U105" s="2878"/>
      <c r="V105" s="2878"/>
      <c r="W105" s="2878"/>
      <c r="X105" s="2878"/>
      <c r="Y105" s="2878"/>
      <c r="Z105" s="2878"/>
      <c r="AA105" s="2878"/>
      <c r="AB105" s="2878"/>
      <c r="AC105" s="2878"/>
      <c r="AD105" s="2878"/>
      <c r="AE105" s="2878"/>
      <c r="AF105" s="2878"/>
      <c r="AG105" s="2878"/>
      <c r="AH105" s="2878"/>
      <c r="AI105" s="2878"/>
      <c r="AJ105" s="2878"/>
      <c r="AK105" s="2878"/>
      <c r="AL105" s="2878"/>
      <c r="AM105" s="2878"/>
      <c r="AN105" s="2878"/>
      <c r="AO105" s="2878"/>
      <c r="AP105" s="2878"/>
      <c r="AQ105" s="2878"/>
      <c r="AR105" s="2878"/>
      <c r="AS105" s="2878"/>
      <c r="AT105" s="2878"/>
      <c r="AU105" s="2878"/>
      <c r="AV105" s="2878"/>
      <c r="AW105" s="2878"/>
      <c r="AX105" s="2878"/>
      <c r="AY105" s="2878"/>
      <c r="AZ105" s="2878"/>
      <c r="BA105" s="2878"/>
      <c r="BB105" s="2878"/>
      <c r="BC105" s="2878"/>
      <c r="BD105" s="2878"/>
      <c r="BE105" s="2878"/>
      <c r="BF105" s="2878"/>
      <c r="BG105" s="2878"/>
    </row>
    <row r="106" spans="1:59">
      <c r="A106" s="2877"/>
      <c r="B106" s="2878"/>
      <c r="C106" s="2878"/>
      <c r="D106" s="2878"/>
      <c r="E106" s="2878"/>
      <c r="F106" s="2878"/>
      <c r="G106" s="2878"/>
      <c r="H106" s="1518"/>
      <c r="I106" s="2878"/>
      <c r="J106" s="2878"/>
      <c r="K106" s="2878"/>
      <c r="L106" s="2878"/>
      <c r="M106" s="2878"/>
      <c r="N106" s="2878"/>
      <c r="O106" s="2878"/>
      <c r="P106" s="2878"/>
      <c r="Q106" s="2878"/>
      <c r="R106" s="2878"/>
      <c r="S106" s="2878"/>
      <c r="T106" s="2878"/>
      <c r="U106" s="2878"/>
      <c r="V106" s="2878"/>
      <c r="W106" s="2878"/>
      <c r="X106" s="2878"/>
      <c r="Y106" s="2878"/>
      <c r="Z106" s="2878"/>
      <c r="AA106" s="2878"/>
      <c r="AB106" s="2878"/>
      <c r="AC106" s="2878"/>
      <c r="AD106" s="2878"/>
      <c r="AE106" s="2878"/>
      <c r="AF106" s="2878"/>
      <c r="AG106" s="2878"/>
      <c r="AH106" s="2878"/>
      <c r="AI106" s="2878"/>
      <c r="AJ106" s="2878"/>
      <c r="AK106" s="2878"/>
      <c r="AL106" s="2878"/>
      <c r="AM106" s="2878"/>
      <c r="AN106" s="2878"/>
      <c r="AO106" s="2878"/>
      <c r="AP106" s="2878"/>
      <c r="AQ106" s="2878"/>
      <c r="AR106" s="2878"/>
      <c r="AS106" s="2878"/>
      <c r="AT106" s="2878"/>
      <c r="AU106" s="2878"/>
      <c r="AV106" s="2878"/>
      <c r="AW106" s="2878"/>
      <c r="AX106" s="2878"/>
      <c r="AY106" s="2878"/>
      <c r="AZ106" s="2878"/>
      <c r="BA106" s="2878"/>
      <c r="BB106" s="2878"/>
      <c r="BC106" s="2878"/>
      <c r="BD106" s="2878"/>
      <c r="BE106" s="2878"/>
      <c r="BF106" s="2878"/>
      <c r="BG106" s="2878"/>
    </row>
    <row r="107" spans="1:59">
      <c r="A107" s="2877"/>
      <c r="B107" s="2878"/>
      <c r="C107" s="2878"/>
      <c r="D107" s="2878"/>
      <c r="E107" s="2878"/>
      <c r="F107" s="2878"/>
      <c r="G107" s="2878"/>
      <c r="H107" s="2004"/>
      <c r="I107" s="2878"/>
      <c r="J107" s="2878"/>
      <c r="K107" s="2878"/>
      <c r="L107" s="2878"/>
      <c r="M107" s="2878"/>
      <c r="N107" s="2878"/>
      <c r="O107" s="2878"/>
      <c r="P107" s="2878"/>
      <c r="Q107" s="2878"/>
      <c r="R107" s="2878"/>
      <c r="S107" s="2878"/>
      <c r="T107" s="2878"/>
      <c r="U107" s="2878"/>
      <c r="V107" s="2878"/>
      <c r="W107" s="2878"/>
      <c r="X107" s="2878"/>
      <c r="Y107" s="2878"/>
      <c r="Z107" s="2878"/>
      <c r="AA107" s="2878"/>
      <c r="AB107" s="2878"/>
      <c r="AC107" s="2878"/>
      <c r="AD107" s="2878"/>
      <c r="AE107" s="2878"/>
      <c r="AF107" s="2878"/>
      <c r="AG107" s="2878"/>
      <c r="AH107" s="2878"/>
      <c r="AI107" s="2878"/>
      <c r="AJ107" s="2878"/>
      <c r="AK107" s="2878"/>
      <c r="AL107" s="2878"/>
      <c r="AM107" s="2878"/>
      <c r="AN107" s="2878"/>
      <c r="AO107" s="2878"/>
      <c r="AP107" s="2878"/>
      <c r="AQ107" s="2878"/>
      <c r="AR107" s="2878"/>
      <c r="AS107" s="2878"/>
      <c r="AT107" s="2878"/>
      <c r="AU107" s="2878"/>
      <c r="AV107" s="2878"/>
      <c r="AW107" s="2878"/>
      <c r="AX107" s="2878"/>
      <c r="AY107" s="2878"/>
      <c r="AZ107" s="2878"/>
      <c r="BA107" s="2878"/>
      <c r="BB107" s="2878"/>
      <c r="BC107" s="2878"/>
      <c r="BD107" s="2878"/>
      <c r="BE107" s="2878"/>
      <c r="BF107" s="2878"/>
      <c r="BG107" s="2878"/>
    </row>
    <row r="108" spans="1:59">
      <c r="A108" s="2877"/>
      <c r="B108" s="2878"/>
      <c r="C108" s="2878"/>
      <c r="D108" s="2878"/>
      <c r="E108" s="2878"/>
      <c r="F108" s="2878"/>
      <c r="G108" s="2878"/>
      <c r="H108" s="1518"/>
      <c r="I108" s="2878"/>
      <c r="J108" s="2878"/>
      <c r="K108" s="2878"/>
      <c r="L108" s="2878"/>
      <c r="M108" s="2878"/>
      <c r="N108" s="2878"/>
      <c r="O108" s="2878"/>
      <c r="P108" s="2878"/>
      <c r="Q108" s="2878"/>
      <c r="R108" s="2878"/>
      <c r="S108" s="2878"/>
      <c r="T108" s="2878"/>
      <c r="U108" s="2878"/>
      <c r="V108" s="2878"/>
      <c r="W108" s="2878"/>
      <c r="X108" s="2878"/>
      <c r="Y108" s="2878"/>
      <c r="Z108" s="2878"/>
      <c r="AA108" s="2878"/>
      <c r="AB108" s="2878"/>
      <c r="AC108" s="2878"/>
      <c r="AD108" s="2878"/>
      <c r="AE108" s="2878"/>
      <c r="AF108" s="2878"/>
      <c r="AG108" s="2878"/>
      <c r="AH108" s="2878"/>
      <c r="AI108" s="2878"/>
      <c r="AJ108" s="2878"/>
      <c r="AK108" s="2878"/>
      <c r="AL108" s="2878"/>
      <c r="AM108" s="2878"/>
      <c r="AN108" s="2878"/>
      <c r="AO108" s="2878"/>
      <c r="AP108" s="2878"/>
      <c r="AQ108" s="2878"/>
      <c r="AR108" s="2878"/>
      <c r="AS108" s="2878"/>
      <c r="AT108" s="2878"/>
      <c r="AU108" s="2878"/>
      <c r="AV108" s="2878"/>
      <c r="AW108" s="2878"/>
      <c r="AX108" s="2878"/>
      <c r="AY108" s="2878"/>
      <c r="AZ108" s="2878"/>
      <c r="BA108" s="2878"/>
      <c r="BB108" s="2878"/>
      <c r="BC108" s="2878"/>
      <c r="BD108" s="2878"/>
      <c r="BE108" s="2878"/>
      <c r="BF108" s="2878"/>
      <c r="BG108" s="2878"/>
    </row>
    <row r="109" spans="1:59">
      <c r="A109" s="2877"/>
      <c r="B109" s="2878"/>
      <c r="C109" s="2878"/>
      <c r="D109" s="2878"/>
      <c r="E109" s="2878"/>
      <c r="F109" s="2878"/>
      <c r="G109" s="2878"/>
      <c r="H109" s="1518"/>
      <c r="I109" s="2878"/>
      <c r="J109" s="2878"/>
      <c r="K109" s="2878"/>
      <c r="L109" s="2878"/>
      <c r="M109" s="2878"/>
      <c r="N109" s="2878"/>
      <c r="O109" s="2878"/>
      <c r="P109" s="2878"/>
      <c r="Q109" s="2878"/>
      <c r="R109" s="2878"/>
      <c r="S109" s="2878"/>
      <c r="T109" s="2878"/>
      <c r="U109" s="2878"/>
      <c r="V109" s="2878"/>
      <c r="W109" s="2878"/>
      <c r="X109" s="2878"/>
      <c r="Y109" s="2878"/>
      <c r="Z109" s="2878"/>
      <c r="AA109" s="2878"/>
      <c r="AB109" s="2878"/>
      <c r="AC109" s="2878"/>
      <c r="AD109" s="2878"/>
      <c r="AE109" s="2878"/>
      <c r="AF109" s="2878"/>
      <c r="AG109" s="2878"/>
      <c r="AH109" s="2878"/>
      <c r="AI109" s="2878"/>
      <c r="AJ109" s="2878"/>
      <c r="AK109" s="2878"/>
      <c r="AL109" s="2878"/>
      <c r="AM109" s="2878"/>
      <c r="AN109" s="2878"/>
      <c r="AO109" s="2878"/>
      <c r="AP109" s="2878"/>
      <c r="AQ109" s="2878"/>
      <c r="AR109" s="2878"/>
      <c r="AS109" s="2878"/>
      <c r="AT109" s="2878"/>
      <c r="AU109" s="2878"/>
      <c r="AV109" s="2878"/>
      <c r="AW109" s="2878"/>
      <c r="AX109" s="2878"/>
      <c r="AY109" s="2878"/>
      <c r="AZ109" s="2878"/>
      <c r="BA109" s="2878"/>
      <c r="BB109" s="2878"/>
      <c r="BC109" s="2878"/>
      <c r="BD109" s="2878"/>
      <c r="BE109" s="2878"/>
      <c r="BF109" s="2878"/>
      <c r="BG109" s="2878"/>
    </row>
    <row r="110" spans="1:59">
      <c r="A110" s="2877"/>
      <c r="B110" s="2878"/>
      <c r="C110" s="2878"/>
      <c r="D110" s="2878"/>
      <c r="E110" s="2878"/>
      <c r="F110" s="2878"/>
      <c r="G110" s="2878"/>
      <c r="H110" s="1518"/>
      <c r="I110" s="2878"/>
      <c r="J110" s="2878"/>
      <c r="K110" s="2878"/>
      <c r="L110" s="2878"/>
      <c r="M110" s="2878"/>
      <c r="N110" s="2878"/>
      <c r="O110" s="2878"/>
      <c r="P110" s="2878"/>
      <c r="Q110" s="2878"/>
      <c r="R110" s="2878"/>
      <c r="S110" s="2878"/>
      <c r="T110" s="2878"/>
      <c r="U110" s="2878"/>
      <c r="V110" s="2878"/>
      <c r="W110" s="2878"/>
      <c r="X110" s="2878"/>
      <c r="Y110" s="2878"/>
      <c r="Z110" s="2878"/>
      <c r="AA110" s="2878"/>
      <c r="AB110" s="2878"/>
      <c r="AC110" s="2878"/>
      <c r="AD110" s="2878"/>
      <c r="AE110" s="2878"/>
      <c r="AF110" s="2878"/>
      <c r="AG110" s="2878"/>
      <c r="AH110" s="2878"/>
      <c r="AI110" s="2878"/>
      <c r="AJ110" s="2878"/>
      <c r="AK110" s="2878"/>
      <c r="AL110" s="2878"/>
      <c r="AM110" s="2878"/>
      <c r="AN110" s="2878"/>
      <c r="AO110" s="2878"/>
      <c r="AP110" s="2878"/>
      <c r="AQ110" s="2878"/>
      <c r="AR110" s="2878"/>
      <c r="AS110" s="2878"/>
      <c r="AT110" s="2878"/>
      <c r="AU110" s="2878"/>
      <c r="AV110" s="2878"/>
      <c r="AW110" s="2878"/>
      <c r="AX110" s="2878"/>
      <c r="AY110" s="2878"/>
      <c r="AZ110" s="2878"/>
      <c r="BA110" s="2878"/>
      <c r="BB110" s="2878"/>
      <c r="BC110" s="2878"/>
      <c r="BD110" s="2878"/>
      <c r="BE110" s="2878"/>
      <c r="BF110" s="2878"/>
      <c r="BG110" s="2878"/>
    </row>
    <row r="111" spans="1:59">
      <c r="A111" s="2877"/>
      <c r="B111" s="2878"/>
      <c r="C111" s="2878"/>
      <c r="D111" s="2878"/>
      <c r="E111" s="2878"/>
      <c r="F111" s="2878"/>
      <c r="G111" s="2878"/>
      <c r="H111" s="1518"/>
      <c r="I111" s="2878"/>
      <c r="J111" s="2878"/>
      <c r="K111" s="2878"/>
      <c r="L111" s="2878"/>
      <c r="M111" s="2878"/>
      <c r="N111" s="2878"/>
      <c r="O111" s="2878"/>
      <c r="P111" s="2878"/>
      <c r="Q111" s="2878"/>
      <c r="R111" s="2878"/>
      <c r="S111" s="2878"/>
      <c r="T111" s="2878"/>
      <c r="U111" s="2878"/>
      <c r="V111" s="2878"/>
      <c r="W111" s="2878"/>
      <c r="X111" s="2878"/>
      <c r="Y111" s="2878"/>
      <c r="Z111" s="2878"/>
      <c r="AA111" s="2878"/>
      <c r="AB111" s="2878"/>
      <c r="AC111" s="2878"/>
      <c r="AD111" s="2878"/>
      <c r="AE111" s="2878"/>
      <c r="AF111" s="2878"/>
      <c r="AG111" s="2878"/>
      <c r="AH111" s="2878"/>
      <c r="AI111" s="2878"/>
      <c r="AJ111" s="2878"/>
      <c r="AK111" s="2878"/>
      <c r="AL111" s="2878"/>
      <c r="AM111" s="2878"/>
      <c r="AN111" s="2878"/>
      <c r="AO111" s="2878"/>
      <c r="AP111" s="2878"/>
      <c r="AQ111" s="2878"/>
      <c r="AR111" s="2878"/>
      <c r="AS111" s="2878"/>
      <c r="AT111" s="2878"/>
      <c r="AU111" s="2878"/>
      <c r="AV111" s="2878"/>
      <c r="AW111" s="2878"/>
      <c r="AX111" s="2878"/>
      <c r="AY111" s="2878"/>
      <c r="AZ111" s="2878"/>
      <c r="BA111" s="2878"/>
      <c r="BB111" s="2878"/>
      <c r="BC111" s="2878"/>
      <c r="BD111" s="2878"/>
      <c r="BE111" s="2878"/>
      <c r="BF111" s="2878"/>
      <c r="BG111" s="2878"/>
    </row>
    <row r="112" spans="1:59">
      <c r="A112" s="2877"/>
      <c r="B112" s="2878"/>
      <c r="C112" s="2878"/>
      <c r="D112" s="2878"/>
      <c r="E112" s="2878"/>
      <c r="F112" s="2878"/>
      <c r="G112" s="2878"/>
      <c r="H112" s="1518"/>
      <c r="I112" s="2878"/>
      <c r="J112" s="2878"/>
      <c r="K112" s="2878"/>
      <c r="L112" s="2878"/>
      <c r="M112" s="2878"/>
      <c r="N112" s="2878"/>
      <c r="O112" s="2878"/>
      <c r="P112" s="2878"/>
      <c r="Q112" s="2878"/>
      <c r="R112" s="2878"/>
      <c r="S112" s="2878"/>
      <c r="T112" s="2878"/>
      <c r="U112" s="2878"/>
      <c r="V112" s="2878"/>
      <c r="W112" s="2878"/>
      <c r="X112" s="2878"/>
      <c r="Y112" s="2878"/>
      <c r="Z112" s="2878"/>
      <c r="AA112" s="2878"/>
      <c r="AB112" s="2878"/>
      <c r="AC112" s="2878"/>
      <c r="AD112" s="2878"/>
      <c r="AE112" s="2878"/>
      <c r="AF112" s="2878"/>
      <c r="AG112" s="2878"/>
      <c r="AH112" s="2878"/>
      <c r="AI112" s="2878"/>
      <c r="AJ112" s="2878"/>
      <c r="AK112" s="2878"/>
      <c r="AL112" s="2878"/>
      <c r="AM112" s="2878"/>
      <c r="AN112" s="2878"/>
      <c r="AO112" s="2878"/>
      <c r="AP112" s="2878"/>
      <c r="AQ112" s="2878"/>
      <c r="AR112" s="2878"/>
      <c r="AS112" s="2878"/>
      <c r="AT112" s="2878"/>
      <c r="AU112" s="2878"/>
      <c r="AV112" s="2878"/>
      <c r="AW112" s="2878"/>
      <c r="AX112" s="2878"/>
      <c r="AY112" s="2878"/>
      <c r="AZ112" s="2878"/>
      <c r="BA112" s="2878"/>
      <c r="BB112" s="2878"/>
      <c r="BC112" s="2878"/>
      <c r="BD112" s="2878"/>
      <c r="BE112" s="2878"/>
      <c r="BF112" s="2878"/>
      <c r="BG112" s="2878"/>
    </row>
    <row r="113" spans="1:59">
      <c r="A113" s="2877"/>
      <c r="B113" s="2878"/>
      <c r="C113" s="2878"/>
      <c r="D113" s="2878"/>
      <c r="E113" s="2878"/>
      <c r="F113" s="2878"/>
      <c r="G113" s="2878"/>
      <c r="H113" s="1518"/>
      <c r="I113" s="2878"/>
      <c r="J113" s="2878"/>
      <c r="K113" s="2878"/>
      <c r="L113" s="2878"/>
      <c r="M113" s="2878"/>
      <c r="N113" s="2878"/>
      <c r="O113" s="2878"/>
      <c r="P113" s="2878"/>
      <c r="Q113" s="2878"/>
      <c r="R113" s="2878"/>
      <c r="S113" s="2878"/>
      <c r="T113" s="2878"/>
      <c r="U113" s="2878"/>
      <c r="V113" s="2878"/>
      <c r="W113" s="2878"/>
      <c r="X113" s="2878"/>
      <c r="Y113" s="2878"/>
      <c r="Z113" s="2878"/>
      <c r="AA113" s="2878"/>
      <c r="AB113" s="2878"/>
      <c r="AC113" s="2878"/>
      <c r="AD113" s="2878"/>
      <c r="AE113" s="2878"/>
      <c r="AF113" s="2878"/>
      <c r="AG113" s="2878"/>
      <c r="AH113" s="2878"/>
      <c r="AI113" s="2878"/>
      <c r="AJ113" s="2878"/>
      <c r="AK113" s="2878"/>
      <c r="AL113" s="2878"/>
      <c r="AM113" s="2878"/>
      <c r="AN113" s="2878"/>
      <c r="AO113" s="2878"/>
      <c r="AP113" s="2878"/>
      <c r="AQ113" s="2878"/>
      <c r="AR113" s="2878"/>
      <c r="AS113" s="2878"/>
      <c r="AT113" s="2878"/>
      <c r="AU113" s="2878"/>
      <c r="AV113" s="2878"/>
      <c r="AW113" s="2878"/>
      <c r="AX113" s="2878"/>
      <c r="AY113" s="2878"/>
      <c r="AZ113" s="2878"/>
      <c r="BA113" s="2878"/>
      <c r="BB113" s="2878"/>
      <c r="BC113" s="2878"/>
      <c r="BD113" s="2878"/>
      <c r="BE113" s="2878"/>
      <c r="BF113" s="2878"/>
      <c r="BG113" s="2878"/>
    </row>
    <row r="114" spans="1:59">
      <c r="A114" s="2877"/>
      <c r="B114" s="2878"/>
      <c r="C114" s="2878"/>
      <c r="D114" s="2878"/>
      <c r="E114" s="2878"/>
      <c r="F114" s="2878"/>
      <c r="G114" s="2878"/>
      <c r="H114" s="1518"/>
      <c r="I114" s="2878"/>
      <c r="J114" s="2878"/>
      <c r="K114" s="2878"/>
      <c r="L114" s="2878"/>
      <c r="M114" s="2878"/>
      <c r="N114" s="2878"/>
      <c r="O114" s="2878"/>
      <c r="P114" s="2878"/>
      <c r="Q114" s="2878"/>
      <c r="R114" s="2878"/>
      <c r="S114" s="2878"/>
      <c r="T114" s="2878"/>
      <c r="U114" s="2878"/>
      <c r="V114" s="2878"/>
      <c r="W114" s="2878"/>
      <c r="X114" s="2878"/>
      <c r="Y114" s="2878"/>
      <c r="Z114" s="2878"/>
      <c r="AA114" s="2878"/>
      <c r="AB114" s="2878"/>
      <c r="AC114" s="2878"/>
      <c r="AD114" s="2878"/>
      <c r="AE114" s="2878"/>
      <c r="AF114" s="2878"/>
      <c r="AG114" s="2878"/>
      <c r="AH114" s="2878"/>
      <c r="AI114" s="2878"/>
      <c r="AJ114" s="2878"/>
      <c r="AK114" s="2878"/>
      <c r="AL114" s="2878"/>
      <c r="AM114" s="2878"/>
      <c r="AN114" s="2878"/>
      <c r="AO114" s="2878"/>
      <c r="AP114" s="2878"/>
      <c r="AQ114" s="2878"/>
      <c r="AR114" s="2878"/>
      <c r="AS114" s="2878"/>
      <c r="AT114" s="2878"/>
      <c r="AU114" s="2878"/>
      <c r="AV114" s="2878"/>
      <c r="AW114" s="2878"/>
      <c r="AX114" s="2878"/>
      <c r="AY114" s="2878"/>
      <c r="AZ114" s="2878"/>
      <c r="BA114" s="2878"/>
      <c r="BB114" s="2878"/>
      <c r="BC114" s="2878"/>
      <c r="BD114" s="2878"/>
      <c r="BE114" s="2878"/>
      <c r="BF114" s="2878"/>
      <c r="BG114" s="2878"/>
    </row>
    <row r="115" spans="1:59">
      <c r="A115" s="2877"/>
      <c r="B115" s="2878"/>
      <c r="C115" s="2878"/>
      <c r="D115" s="2878"/>
      <c r="E115" s="2878"/>
      <c r="F115" s="2878"/>
      <c r="G115" s="2878"/>
      <c r="H115" s="1518"/>
      <c r="I115" s="2878"/>
      <c r="J115" s="2878"/>
      <c r="K115" s="2878"/>
      <c r="L115" s="2878"/>
      <c r="M115" s="2878"/>
      <c r="N115" s="2878"/>
      <c r="O115" s="2878"/>
      <c r="P115" s="2878"/>
      <c r="Q115" s="2878"/>
      <c r="R115" s="2878"/>
      <c r="S115" s="2878"/>
      <c r="T115" s="2878"/>
      <c r="U115" s="2878"/>
      <c r="V115" s="2878"/>
      <c r="W115" s="2878"/>
      <c r="X115" s="2878"/>
      <c r="Y115" s="2878"/>
      <c r="Z115" s="2878"/>
      <c r="AA115" s="2878"/>
      <c r="AB115" s="2878"/>
      <c r="AC115" s="2878"/>
      <c r="AD115" s="2878"/>
      <c r="AE115" s="2878"/>
      <c r="AF115" s="2878"/>
      <c r="AG115" s="2878"/>
      <c r="AH115" s="2878"/>
      <c r="AI115" s="2878"/>
      <c r="AJ115" s="2878"/>
      <c r="AK115" s="2878"/>
      <c r="AL115" s="2878"/>
      <c r="AM115" s="2878"/>
      <c r="AN115" s="2878"/>
      <c r="AO115" s="2878"/>
      <c r="AP115" s="2878"/>
      <c r="AQ115" s="2878"/>
      <c r="AR115" s="2878"/>
      <c r="AS115" s="2878"/>
      <c r="AT115" s="2878"/>
      <c r="AU115" s="2878"/>
      <c r="AV115" s="2878"/>
      <c r="AW115" s="2878"/>
      <c r="AX115" s="2878"/>
      <c r="AY115" s="2878"/>
      <c r="AZ115" s="2878"/>
      <c r="BA115" s="2878"/>
      <c r="BB115" s="2878"/>
      <c r="BC115" s="2878"/>
      <c r="BD115" s="2878"/>
      <c r="BE115" s="2878"/>
      <c r="BF115" s="2878"/>
      <c r="BG115" s="2878"/>
    </row>
    <row r="116" spans="1:59">
      <c r="A116" s="2877"/>
      <c r="B116" s="2878"/>
      <c r="C116" s="2878"/>
      <c r="D116" s="2878"/>
      <c r="E116" s="2878"/>
      <c r="F116" s="2878"/>
      <c r="G116" s="2878"/>
      <c r="H116" s="1518"/>
      <c r="I116" s="2878"/>
      <c r="J116" s="2878"/>
      <c r="K116" s="2878"/>
      <c r="L116" s="2878"/>
      <c r="M116" s="2878"/>
      <c r="N116" s="2878"/>
      <c r="O116" s="2878"/>
      <c r="P116" s="2878"/>
      <c r="Q116" s="2878"/>
      <c r="R116" s="2878"/>
      <c r="S116" s="2878"/>
      <c r="T116" s="2878"/>
      <c r="U116" s="2878"/>
      <c r="V116" s="2878"/>
      <c r="W116" s="2878"/>
      <c r="X116" s="2878"/>
      <c r="Y116" s="2878"/>
      <c r="Z116" s="2878"/>
      <c r="AA116" s="2878"/>
      <c r="AB116" s="2878"/>
      <c r="AC116" s="2878"/>
      <c r="AD116" s="2878"/>
      <c r="AE116" s="2878"/>
      <c r="AF116" s="2878"/>
      <c r="AG116" s="2878"/>
      <c r="AH116" s="2878"/>
      <c r="AI116" s="2878"/>
      <c r="AJ116" s="2878"/>
      <c r="AK116" s="2878"/>
      <c r="AL116" s="2878"/>
      <c r="AM116" s="2878"/>
      <c r="AN116" s="2878"/>
      <c r="AO116" s="2878"/>
      <c r="AP116" s="2878"/>
      <c r="AQ116" s="2878"/>
      <c r="AR116" s="2878"/>
      <c r="AS116" s="2878"/>
      <c r="AT116" s="2878"/>
      <c r="AU116" s="2878"/>
      <c r="AV116" s="2878"/>
      <c r="AW116" s="2878"/>
      <c r="AX116" s="2878"/>
      <c r="AY116" s="2878"/>
      <c r="AZ116" s="2878"/>
      <c r="BA116" s="2878"/>
      <c r="BB116" s="2878"/>
      <c r="BC116" s="2878"/>
      <c r="BD116" s="2878"/>
      <c r="BE116" s="2878"/>
      <c r="BF116" s="2878"/>
      <c r="BG116" s="2878"/>
    </row>
    <row r="117" spans="1:59">
      <c r="A117" s="2877"/>
      <c r="B117" s="2878"/>
      <c r="C117" s="2878"/>
      <c r="D117" s="2878"/>
      <c r="E117" s="2878"/>
      <c r="F117" s="2878"/>
      <c r="G117" s="2878"/>
      <c r="H117" s="1518"/>
      <c r="I117" s="2878"/>
      <c r="J117" s="2878"/>
      <c r="K117" s="2878"/>
      <c r="L117" s="2878"/>
      <c r="M117" s="2878"/>
      <c r="N117" s="2878"/>
      <c r="O117" s="2878"/>
      <c r="P117" s="2878"/>
      <c r="Q117" s="2878"/>
      <c r="R117" s="2878"/>
      <c r="S117" s="2878"/>
      <c r="T117" s="2878"/>
      <c r="U117" s="2878"/>
      <c r="V117" s="2878"/>
      <c r="W117" s="2878"/>
      <c r="X117" s="2878"/>
      <c r="Y117" s="2878"/>
      <c r="Z117" s="2878"/>
      <c r="AA117" s="2878"/>
      <c r="AB117" s="2878"/>
      <c r="AC117" s="2878"/>
      <c r="AD117" s="2878"/>
      <c r="AE117" s="2878"/>
      <c r="AF117" s="2878"/>
      <c r="AG117" s="2878"/>
      <c r="AH117" s="2878"/>
      <c r="AI117" s="2878"/>
      <c r="AJ117" s="2878"/>
      <c r="AK117" s="2878"/>
      <c r="AL117" s="2878"/>
      <c r="AM117" s="2878"/>
      <c r="AN117" s="2878"/>
      <c r="AO117" s="2878"/>
      <c r="AP117" s="2878"/>
      <c r="AQ117" s="2878"/>
      <c r="AR117" s="2878"/>
      <c r="AS117" s="2878"/>
      <c r="AT117" s="2878"/>
      <c r="AU117" s="2878"/>
      <c r="AV117" s="2878"/>
      <c r="AW117" s="2878"/>
      <c r="AX117" s="2878"/>
      <c r="AY117" s="2878"/>
      <c r="AZ117" s="2878"/>
      <c r="BA117" s="2878"/>
      <c r="BB117" s="2878"/>
      <c r="BC117" s="2878"/>
      <c r="BD117" s="2878"/>
      <c r="BE117" s="2878"/>
      <c r="BF117" s="2878"/>
      <c r="BG117" s="2878"/>
    </row>
    <row r="118" spans="1:59" ht="15.75" thickBot="1">
      <c r="A118" s="1753"/>
      <c r="B118" s="1549"/>
      <c r="C118" s="3129"/>
      <c r="D118" s="3129"/>
      <c r="E118" s="3129"/>
      <c r="F118" s="1549"/>
      <c r="G118" s="1549"/>
      <c r="H118" s="2005"/>
      <c r="I118" s="2878"/>
      <c r="J118" s="2878"/>
      <c r="K118" s="2878"/>
      <c r="L118" s="2878"/>
      <c r="M118" s="2878"/>
      <c r="N118" s="2878"/>
      <c r="O118" s="2878"/>
      <c r="P118" s="2878"/>
      <c r="Q118" s="2878"/>
      <c r="R118" s="2878"/>
      <c r="S118" s="2878"/>
      <c r="T118" s="2878"/>
      <c r="U118" s="2878"/>
      <c r="V118" s="2878"/>
      <c r="W118" s="2878"/>
      <c r="X118" s="2878"/>
      <c r="Y118" s="2878"/>
      <c r="Z118" s="2878"/>
      <c r="AA118" s="2878"/>
      <c r="AB118" s="2878"/>
      <c r="AC118" s="2878"/>
      <c r="AD118" s="2878"/>
      <c r="AE118" s="2878"/>
      <c r="AF118" s="2878"/>
      <c r="AG118" s="2878"/>
      <c r="AH118" s="2878"/>
      <c r="AI118" s="2878"/>
      <c r="AJ118" s="2878"/>
      <c r="AK118" s="2878"/>
      <c r="AL118" s="2878"/>
      <c r="AM118" s="2878"/>
      <c r="AN118" s="2878"/>
      <c r="AO118" s="2878"/>
      <c r="AP118" s="2878"/>
      <c r="AQ118" s="2878"/>
      <c r="AR118" s="2878"/>
      <c r="AS118" s="2878"/>
      <c r="AT118" s="2878"/>
      <c r="AU118" s="2878"/>
      <c r="AV118" s="2878"/>
      <c r="AW118" s="2878"/>
      <c r="AX118" s="2878"/>
      <c r="AY118" s="2878"/>
      <c r="AZ118" s="2878"/>
      <c r="BA118" s="2878"/>
      <c r="BB118" s="2878"/>
      <c r="BC118" s="2878"/>
      <c r="BD118" s="2878"/>
      <c r="BE118" s="2878"/>
      <c r="BF118" s="2878"/>
      <c r="BG118" s="2878"/>
    </row>
    <row r="119" spans="1:59">
      <c r="A119" s="2929" t="s">
        <v>4668</v>
      </c>
      <c r="B119" s="1930"/>
      <c r="C119" s="2929"/>
      <c r="D119" s="2929"/>
      <c r="E119" s="1970" t="s">
        <v>481</v>
      </c>
      <c r="F119" s="2878"/>
      <c r="G119" s="2878"/>
      <c r="H119" s="2878"/>
      <c r="I119" s="2878"/>
      <c r="J119" s="2878"/>
      <c r="K119" s="2878"/>
      <c r="L119" s="2878"/>
      <c r="M119" s="2878"/>
      <c r="N119" s="2878"/>
      <c r="O119" s="2878"/>
      <c r="P119" s="2878"/>
      <c r="Q119" s="2878"/>
      <c r="R119" s="2878"/>
      <c r="S119" s="2878"/>
      <c r="T119" s="2878"/>
      <c r="U119" s="2878"/>
      <c r="V119" s="2878"/>
      <c r="W119" s="2878"/>
      <c r="X119" s="2878"/>
      <c r="Y119" s="2878"/>
      <c r="Z119" s="2878"/>
      <c r="AA119" s="2878"/>
      <c r="AB119" s="2878"/>
      <c r="AC119" s="2878"/>
      <c r="AD119" s="2878"/>
      <c r="AE119" s="2878"/>
      <c r="AF119" s="2878"/>
      <c r="AG119" s="2878"/>
      <c r="AH119" s="2878"/>
      <c r="AI119" s="2878"/>
      <c r="AJ119" s="2878"/>
      <c r="AK119" s="2878"/>
      <c r="AL119" s="2878"/>
      <c r="AM119" s="2878"/>
      <c r="AN119" s="2878"/>
      <c r="AO119" s="2878"/>
      <c r="AP119" s="2878"/>
      <c r="AQ119" s="2878"/>
      <c r="AR119" s="2878"/>
      <c r="AS119" s="2878"/>
      <c r="AT119" s="2878"/>
      <c r="AU119" s="2878"/>
      <c r="AV119" s="2878"/>
      <c r="AW119" s="2878"/>
      <c r="AX119" s="2878"/>
      <c r="AY119" s="2878"/>
      <c r="AZ119" s="2878"/>
      <c r="BA119" s="2878"/>
      <c r="BB119" s="2878"/>
      <c r="BC119" s="2878"/>
      <c r="BD119" s="2878"/>
      <c r="BE119" s="2878"/>
      <c r="BF119" s="2878"/>
      <c r="BG119" s="2878"/>
    </row>
    <row r="120" spans="1:59">
      <c r="A120" s="2878"/>
      <c r="B120" s="2878"/>
      <c r="C120" s="2878"/>
      <c r="D120" s="2878"/>
      <c r="E120" s="2878"/>
      <c r="F120" s="2878"/>
      <c r="G120" s="2878"/>
      <c r="H120" s="2878"/>
      <c r="I120" s="2878"/>
      <c r="J120" s="2878"/>
      <c r="K120" s="2878"/>
      <c r="L120" s="2878"/>
      <c r="M120" s="2878"/>
      <c r="N120" s="2878"/>
      <c r="O120" s="2878"/>
      <c r="P120" s="2878"/>
      <c r="Q120" s="2878"/>
      <c r="R120" s="2878"/>
      <c r="S120" s="2878"/>
      <c r="T120" s="2878"/>
      <c r="U120" s="2878"/>
      <c r="V120" s="2878"/>
      <c r="W120" s="2878"/>
      <c r="X120" s="2878"/>
      <c r="Y120" s="2878"/>
      <c r="Z120" s="2878"/>
      <c r="AA120" s="2878"/>
      <c r="AB120" s="2878"/>
      <c r="AC120" s="2878"/>
      <c r="AD120" s="2878"/>
      <c r="AE120" s="2878"/>
      <c r="AF120" s="2878"/>
      <c r="AG120" s="2878"/>
      <c r="AH120" s="2878"/>
      <c r="AI120" s="2878"/>
      <c r="AJ120" s="2878"/>
      <c r="AK120" s="2878"/>
      <c r="AL120" s="2878"/>
      <c r="AM120" s="2878"/>
      <c r="AN120" s="2878"/>
      <c r="AO120" s="2878"/>
      <c r="AP120" s="2878"/>
      <c r="AQ120" s="2878"/>
      <c r="AR120" s="2878"/>
      <c r="AS120" s="2878"/>
      <c r="AT120" s="2878"/>
      <c r="AU120" s="2878"/>
      <c r="AV120" s="2878"/>
      <c r="AW120" s="2878"/>
      <c r="AX120" s="2878"/>
      <c r="AY120" s="2878"/>
      <c r="AZ120" s="2878"/>
      <c r="BA120" s="2878"/>
      <c r="BB120" s="2878"/>
      <c r="BC120" s="2878"/>
      <c r="BD120" s="2878"/>
      <c r="BE120" s="2878"/>
      <c r="BF120" s="2878"/>
      <c r="BG120" s="2878"/>
    </row>
    <row r="121" spans="1:59" ht="15.75">
      <c r="A121" s="1553" t="s">
        <v>3225</v>
      </c>
      <c r="B121" s="1553"/>
      <c r="C121" s="1553"/>
      <c r="D121" s="2880"/>
      <c r="E121" s="1553"/>
      <c r="F121" s="1553"/>
      <c r="G121" s="1553"/>
      <c r="H121" s="2878"/>
      <c r="I121" s="2878"/>
      <c r="J121" s="2878"/>
      <c r="K121" s="2878"/>
      <c r="L121" s="2878"/>
      <c r="M121" s="2878"/>
      <c r="N121" s="2878"/>
      <c r="O121" s="2878"/>
      <c r="P121" s="2878"/>
      <c r="Q121" s="2878"/>
      <c r="R121" s="2878"/>
      <c r="S121" s="2878"/>
      <c r="T121" s="2878"/>
      <c r="U121" s="2878"/>
      <c r="V121" s="2878"/>
      <c r="W121" s="2878"/>
      <c r="X121" s="2878"/>
      <c r="Y121" s="2878"/>
      <c r="Z121" s="2878"/>
      <c r="AA121" s="2878"/>
      <c r="AB121" s="2878"/>
      <c r="AC121" s="2878"/>
      <c r="AD121" s="2878"/>
      <c r="AE121" s="2878"/>
      <c r="AF121" s="2878"/>
      <c r="AG121" s="2878"/>
      <c r="AH121" s="2878"/>
      <c r="AI121" s="2878"/>
      <c r="AJ121" s="2878"/>
      <c r="AK121" s="2878"/>
      <c r="AL121" s="2878"/>
      <c r="AM121" s="2878"/>
      <c r="AN121" s="2878"/>
      <c r="AO121" s="2878"/>
      <c r="AP121" s="2878"/>
      <c r="AQ121" s="2878"/>
      <c r="AR121" s="2878"/>
      <c r="AS121" s="2878"/>
      <c r="AT121" s="2878"/>
      <c r="AU121" s="2878"/>
      <c r="AV121" s="2878"/>
      <c r="AW121" s="2878"/>
      <c r="AX121" s="2878"/>
      <c r="AY121" s="2878"/>
      <c r="AZ121" s="2878"/>
      <c r="BA121" s="2878"/>
      <c r="BB121" s="2878"/>
      <c r="BC121" s="2878"/>
      <c r="BD121" s="2878"/>
      <c r="BE121" s="2878"/>
      <c r="BF121" s="2878"/>
      <c r="BG121" s="2878"/>
    </row>
    <row r="122" spans="1:59">
      <c r="A122" s="2878"/>
      <c r="B122" s="2878"/>
      <c r="C122" s="2878"/>
      <c r="D122" s="2878"/>
      <c r="E122" s="2878"/>
      <c r="F122" s="2878"/>
      <c r="G122" s="2878"/>
      <c r="H122" s="2878"/>
      <c r="I122" s="2878"/>
      <c r="J122" s="2878"/>
      <c r="K122" s="2878"/>
      <c r="L122" s="2878"/>
      <c r="M122" s="2878"/>
      <c r="N122" s="2878"/>
      <c r="O122" s="2878"/>
      <c r="P122" s="2878"/>
      <c r="Q122" s="2878"/>
      <c r="R122" s="2878"/>
      <c r="S122" s="2878"/>
      <c r="T122" s="2878"/>
      <c r="U122" s="2878"/>
      <c r="V122" s="2878"/>
      <c r="W122" s="2878"/>
      <c r="X122" s="2878"/>
      <c r="Y122" s="2878"/>
      <c r="Z122" s="2878"/>
      <c r="AA122" s="2878"/>
      <c r="AB122" s="2878"/>
      <c r="AC122" s="2878"/>
      <c r="AD122" s="2878"/>
      <c r="AE122" s="2878"/>
      <c r="AF122" s="2878"/>
      <c r="AG122" s="2878"/>
      <c r="AH122" s="2878"/>
      <c r="AI122" s="2878"/>
      <c r="AJ122" s="2878"/>
      <c r="AK122" s="2878"/>
      <c r="AL122" s="2878"/>
      <c r="AM122" s="2878"/>
      <c r="AN122" s="2878"/>
      <c r="AO122" s="2878"/>
      <c r="AP122" s="2878"/>
      <c r="AQ122" s="2878"/>
      <c r="AR122" s="2878"/>
      <c r="AS122" s="2878"/>
      <c r="AT122" s="2878"/>
      <c r="AU122" s="2878"/>
      <c r="AV122" s="2878"/>
      <c r="AW122" s="2878"/>
      <c r="AX122" s="2878"/>
      <c r="AY122" s="2878"/>
      <c r="AZ122" s="2878"/>
      <c r="BA122" s="2878"/>
      <c r="BB122" s="2878"/>
      <c r="BC122" s="2878"/>
      <c r="BD122" s="2878"/>
      <c r="BE122" s="2878"/>
      <c r="BF122" s="2878"/>
      <c r="BG122" s="2878"/>
    </row>
    <row r="123" spans="1:59">
      <c r="A123" s="2878"/>
      <c r="B123" s="2878"/>
      <c r="C123" s="2878"/>
      <c r="D123" s="2878"/>
      <c r="E123" s="2878"/>
      <c r="F123" s="2878"/>
      <c r="G123" s="2878"/>
      <c r="H123" s="2878"/>
      <c r="I123" s="2878"/>
      <c r="J123" s="2878"/>
      <c r="K123" s="2878"/>
      <c r="L123" s="2878"/>
      <c r="M123" s="2878"/>
      <c r="N123" s="2878"/>
      <c r="O123" s="2878"/>
      <c r="P123" s="2878"/>
      <c r="Q123" s="2878"/>
      <c r="R123" s="2878"/>
      <c r="S123" s="2878"/>
      <c r="T123" s="2878"/>
      <c r="U123" s="2878"/>
      <c r="V123" s="2878"/>
      <c r="W123" s="2878"/>
      <c r="X123" s="2878"/>
      <c r="Y123" s="2878"/>
      <c r="Z123" s="2878"/>
      <c r="AA123" s="2878"/>
      <c r="AB123" s="2878"/>
      <c r="AC123" s="2878"/>
      <c r="AD123" s="2878"/>
      <c r="AE123" s="2878"/>
      <c r="AF123" s="2878"/>
      <c r="AG123" s="2878"/>
      <c r="AH123" s="2878"/>
      <c r="AI123" s="2878"/>
      <c r="AJ123" s="2878"/>
      <c r="AK123" s="2878"/>
      <c r="AL123" s="2878"/>
      <c r="AM123" s="2878"/>
      <c r="AN123" s="2878"/>
      <c r="AO123" s="2878"/>
      <c r="AP123" s="2878"/>
      <c r="AQ123" s="2878"/>
      <c r="AR123" s="2878"/>
      <c r="AS123" s="2878"/>
      <c r="AT123" s="2878"/>
      <c r="AU123" s="2878"/>
      <c r="AV123" s="2878"/>
      <c r="AW123" s="2878"/>
      <c r="AX123" s="2878"/>
      <c r="AY123" s="2878"/>
      <c r="AZ123" s="2878"/>
      <c r="BA123" s="2878"/>
      <c r="BB123" s="2878"/>
      <c r="BC123" s="2878"/>
      <c r="BD123" s="2878"/>
      <c r="BE123" s="2878"/>
      <c r="BF123" s="2878"/>
      <c r="BG123" s="2878"/>
    </row>
    <row r="124" spans="1:59">
      <c r="A124" s="2878"/>
      <c r="B124" s="2878"/>
      <c r="C124" s="2878"/>
      <c r="D124" s="2878"/>
      <c r="E124" s="2878"/>
      <c r="F124" s="2878"/>
      <c r="G124" s="2878"/>
      <c r="H124" s="2878"/>
      <c r="I124" s="2878"/>
      <c r="J124" s="2878"/>
      <c r="K124" s="2878"/>
      <c r="L124" s="2878"/>
      <c r="M124" s="2878"/>
      <c r="N124" s="2878"/>
      <c r="O124" s="2878"/>
      <c r="P124" s="2878"/>
      <c r="Q124" s="2878"/>
      <c r="R124" s="2878"/>
      <c r="S124" s="2878"/>
      <c r="T124" s="2878"/>
      <c r="U124" s="2878"/>
      <c r="V124" s="2878"/>
      <c r="W124" s="2878"/>
      <c r="X124" s="2878"/>
      <c r="Y124" s="2878"/>
      <c r="Z124" s="2878"/>
      <c r="AA124" s="2878"/>
      <c r="AB124" s="2878"/>
      <c r="AC124" s="2878"/>
      <c r="AD124" s="2878"/>
      <c r="AE124" s="2878"/>
      <c r="AF124" s="2878"/>
      <c r="AG124" s="2878"/>
      <c r="AH124" s="2878"/>
      <c r="AI124" s="2878"/>
      <c r="AJ124" s="2878"/>
      <c r="AK124" s="2878"/>
      <c r="AL124" s="2878"/>
      <c r="AM124" s="2878"/>
      <c r="AN124" s="2878"/>
      <c r="AO124" s="2878"/>
      <c r="AP124" s="2878"/>
      <c r="AQ124" s="2878"/>
      <c r="AR124" s="2878"/>
      <c r="AS124" s="2878"/>
      <c r="AT124" s="2878"/>
      <c r="AU124" s="2878"/>
      <c r="AV124" s="2878"/>
      <c r="AW124" s="2878"/>
      <c r="AX124" s="2878"/>
      <c r="AY124" s="2878"/>
      <c r="AZ124" s="2878"/>
      <c r="BA124" s="2878"/>
      <c r="BB124" s="2878"/>
      <c r="BC124" s="2878"/>
      <c r="BD124" s="2878"/>
      <c r="BE124" s="2878"/>
      <c r="BF124" s="2878"/>
      <c r="BG124" s="2878"/>
    </row>
    <row r="125" spans="1:59">
      <c r="A125" s="2878"/>
      <c r="B125" s="2878"/>
      <c r="C125" s="2878"/>
      <c r="D125" s="2878"/>
      <c r="E125" s="2878"/>
      <c r="F125" s="2878"/>
      <c r="G125" s="2878"/>
      <c r="H125" s="2878"/>
      <c r="I125" s="2878"/>
      <c r="J125" s="2878"/>
      <c r="K125" s="2878"/>
      <c r="L125" s="2878"/>
      <c r="M125" s="2878"/>
      <c r="N125" s="2878"/>
      <c r="O125" s="2878"/>
      <c r="P125" s="2878"/>
      <c r="Q125" s="2878"/>
      <c r="R125" s="2878"/>
      <c r="S125" s="2878"/>
      <c r="T125" s="2878"/>
      <c r="U125" s="2878"/>
      <c r="V125" s="2878"/>
      <c r="W125" s="2878"/>
      <c r="X125" s="2878"/>
      <c r="Y125" s="2878"/>
      <c r="Z125" s="2878"/>
      <c r="AA125" s="2878"/>
      <c r="AB125" s="2878"/>
      <c r="AC125" s="2878"/>
      <c r="AD125" s="2878"/>
      <c r="AE125" s="2878"/>
      <c r="AF125" s="2878"/>
      <c r="AG125" s="2878"/>
      <c r="AH125" s="2878"/>
      <c r="AI125" s="2878"/>
      <c r="AJ125" s="2878"/>
      <c r="AK125" s="2878"/>
      <c r="AL125" s="2878"/>
      <c r="AM125" s="2878"/>
      <c r="AN125" s="2878"/>
      <c r="AO125" s="2878"/>
      <c r="AP125" s="2878"/>
      <c r="AQ125" s="2878"/>
      <c r="AR125" s="2878"/>
      <c r="AS125" s="2878"/>
      <c r="AT125" s="2878"/>
      <c r="AU125" s="2878"/>
      <c r="AV125" s="2878"/>
      <c r="AW125" s="2878"/>
      <c r="AX125" s="2878"/>
      <c r="AY125" s="2878"/>
      <c r="AZ125" s="2878"/>
      <c r="BA125" s="2878"/>
      <c r="BB125" s="2878"/>
      <c r="BC125" s="2878"/>
      <c r="BD125" s="2878"/>
      <c r="BE125" s="2878"/>
      <c r="BF125" s="2878"/>
      <c r="BG125" s="2878"/>
    </row>
    <row r="126" spans="1:59">
      <c r="A126" s="2878"/>
      <c r="B126" s="2878"/>
      <c r="C126" s="2878"/>
      <c r="D126" s="2878"/>
      <c r="E126" s="2878"/>
      <c r="F126" s="2878"/>
      <c r="G126" s="2878"/>
      <c r="H126" s="2878"/>
      <c r="I126" s="2878"/>
      <c r="J126" s="2878"/>
      <c r="K126" s="2878"/>
      <c r="L126" s="2878"/>
      <c r="M126" s="2878"/>
      <c r="N126" s="2878"/>
      <c r="O126" s="2878"/>
      <c r="P126" s="2878"/>
      <c r="Q126" s="2878"/>
      <c r="R126" s="2878"/>
      <c r="S126" s="2878"/>
      <c r="T126" s="2878"/>
      <c r="U126" s="2878"/>
      <c r="V126" s="2878"/>
      <c r="W126" s="2878"/>
      <c r="X126" s="2878"/>
      <c r="Y126" s="2878"/>
      <c r="Z126" s="2878"/>
      <c r="AA126" s="2878"/>
      <c r="AB126" s="2878"/>
      <c r="AC126" s="2878"/>
      <c r="AD126" s="2878"/>
      <c r="AE126" s="2878"/>
      <c r="AF126" s="2878"/>
      <c r="AG126" s="2878"/>
      <c r="AH126" s="2878"/>
      <c r="AI126" s="2878"/>
      <c r="AJ126" s="2878"/>
      <c r="AK126" s="2878"/>
      <c r="AL126" s="2878"/>
      <c r="AM126" s="2878"/>
      <c r="AN126" s="2878"/>
      <c r="AO126" s="2878"/>
      <c r="AP126" s="2878"/>
      <c r="AQ126" s="2878"/>
      <c r="AR126" s="2878"/>
      <c r="AS126" s="2878"/>
      <c r="AT126" s="2878"/>
      <c r="AU126" s="2878"/>
      <c r="AV126" s="2878"/>
      <c r="AW126" s="2878"/>
      <c r="AX126" s="2878"/>
      <c r="AY126" s="2878"/>
      <c r="AZ126" s="2878"/>
      <c r="BA126" s="2878"/>
      <c r="BB126" s="2878"/>
      <c r="BC126" s="2878"/>
      <c r="BD126" s="2878"/>
      <c r="BE126" s="2878"/>
      <c r="BF126" s="2878"/>
      <c r="BG126" s="2878"/>
    </row>
    <row r="127" spans="1:59">
      <c r="A127" s="2878"/>
      <c r="B127" s="2878"/>
      <c r="C127" s="2878"/>
      <c r="D127" s="2878"/>
      <c r="E127" s="2878"/>
      <c r="F127" s="2878"/>
      <c r="G127" s="2878"/>
      <c r="H127" s="2878"/>
      <c r="I127" s="2878"/>
      <c r="J127" s="2878"/>
      <c r="K127" s="2878"/>
      <c r="L127" s="2878"/>
      <c r="M127" s="2878"/>
      <c r="N127" s="2878"/>
      <c r="O127" s="2878"/>
      <c r="P127" s="2878"/>
      <c r="Q127" s="2878"/>
      <c r="R127" s="2878"/>
      <c r="S127" s="2878"/>
      <c r="T127" s="2878"/>
      <c r="U127" s="2878"/>
      <c r="V127" s="2878"/>
      <c r="W127" s="2878"/>
      <c r="X127" s="2878"/>
      <c r="Y127" s="2878"/>
      <c r="Z127" s="2878"/>
      <c r="AA127" s="2878"/>
      <c r="AB127" s="2878"/>
      <c r="AC127" s="2878"/>
      <c r="AD127" s="2878"/>
      <c r="AE127" s="2878"/>
      <c r="AF127" s="2878"/>
      <c r="AG127" s="2878"/>
      <c r="AH127" s="2878"/>
      <c r="AI127" s="2878"/>
      <c r="AJ127" s="2878"/>
      <c r="AK127" s="2878"/>
      <c r="AL127" s="2878"/>
      <c r="AM127" s="2878"/>
      <c r="AN127" s="2878"/>
      <c r="AO127" s="2878"/>
      <c r="AP127" s="2878"/>
      <c r="AQ127" s="2878"/>
      <c r="AR127" s="2878"/>
      <c r="AS127" s="2878"/>
      <c r="AT127" s="2878"/>
      <c r="AU127" s="2878"/>
      <c r="AV127" s="2878"/>
      <c r="AW127" s="2878"/>
      <c r="AX127" s="2878"/>
      <c r="AY127" s="2878"/>
      <c r="AZ127" s="2878"/>
      <c r="BA127" s="2878"/>
      <c r="BB127" s="2878"/>
      <c r="BC127" s="2878"/>
      <c r="BD127" s="2878"/>
      <c r="BE127" s="2878"/>
      <c r="BF127" s="2878"/>
      <c r="BG127" s="2878"/>
    </row>
    <row r="128" spans="1:59">
      <c r="A128" s="2878"/>
      <c r="B128" s="2878"/>
      <c r="C128" s="2878"/>
      <c r="D128" s="2878"/>
      <c r="E128" s="2878"/>
      <c r="F128" s="2878"/>
      <c r="G128" s="2878"/>
      <c r="H128" s="2878"/>
      <c r="I128" s="2878"/>
      <c r="J128" s="2878"/>
      <c r="K128" s="2878"/>
      <c r="L128" s="2878"/>
      <c r="M128" s="2878"/>
      <c r="N128" s="2878"/>
      <c r="O128" s="2878"/>
      <c r="P128" s="2878"/>
      <c r="Q128" s="2878"/>
      <c r="R128" s="2878"/>
      <c r="S128" s="2878"/>
      <c r="T128" s="2878"/>
      <c r="U128" s="2878"/>
      <c r="V128" s="2878"/>
      <c r="W128" s="2878"/>
      <c r="X128" s="2878"/>
      <c r="Y128" s="2878"/>
      <c r="Z128" s="2878"/>
      <c r="AA128" s="2878"/>
      <c r="AB128" s="2878"/>
      <c r="AC128" s="2878"/>
      <c r="AD128" s="2878"/>
      <c r="AE128" s="2878"/>
      <c r="AF128" s="2878"/>
      <c r="AG128" s="2878"/>
      <c r="AH128" s="2878"/>
      <c r="AI128" s="2878"/>
      <c r="AJ128" s="2878"/>
      <c r="AK128" s="2878"/>
      <c r="AL128" s="2878"/>
      <c r="AM128" s="2878"/>
      <c r="AN128" s="2878"/>
      <c r="AO128" s="2878"/>
      <c r="AP128" s="2878"/>
      <c r="AQ128" s="2878"/>
      <c r="AR128" s="2878"/>
      <c r="AS128" s="2878"/>
      <c r="AT128" s="2878"/>
      <c r="AU128" s="2878"/>
      <c r="AV128" s="2878"/>
      <c r="AW128" s="2878"/>
      <c r="AX128" s="2878"/>
      <c r="AY128" s="2878"/>
      <c r="AZ128" s="2878"/>
      <c r="BA128" s="2878"/>
      <c r="BB128" s="2878"/>
      <c r="BC128" s="2878"/>
      <c r="BD128" s="2878"/>
      <c r="BE128" s="2878"/>
      <c r="BF128" s="2878"/>
      <c r="BG128" s="2878"/>
    </row>
    <row r="129" spans="1:59">
      <c r="A129" s="2878"/>
      <c r="B129" s="2878"/>
      <c r="C129" s="2878"/>
      <c r="D129" s="2878"/>
      <c r="E129" s="2878"/>
      <c r="F129" s="2878"/>
      <c r="G129" s="2878"/>
      <c r="H129" s="2878"/>
      <c r="I129" s="2878"/>
      <c r="J129" s="2878"/>
      <c r="K129" s="2878"/>
      <c r="L129" s="2878"/>
      <c r="M129" s="2878"/>
      <c r="N129" s="2878"/>
      <c r="O129" s="2878"/>
      <c r="P129" s="2878"/>
      <c r="Q129" s="2878"/>
      <c r="R129" s="2878"/>
      <c r="S129" s="2878"/>
      <c r="T129" s="2878"/>
      <c r="U129" s="2878"/>
      <c r="V129" s="2878"/>
      <c r="W129" s="2878"/>
      <c r="X129" s="2878"/>
      <c r="Y129" s="2878"/>
      <c r="Z129" s="2878"/>
      <c r="AA129" s="2878"/>
      <c r="AB129" s="2878"/>
      <c r="AC129" s="2878"/>
      <c r="AD129" s="2878"/>
      <c r="AE129" s="2878"/>
      <c r="AF129" s="2878"/>
      <c r="AG129" s="2878"/>
      <c r="AH129" s="2878"/>
      <c r="AI129" s="2878"/>
      <c r="AJ129" s="2878"/>
      <c r="AK129" s="2878"/>
      <c r="AL129" s="2878"/>
      <c r="AM129" s="2878"/>
      <c r="AN129" s="2878"/>
      <c r="AO129" s="2878"/>
      <c r="AP129" s="2878"/>
      <c r="AQ129" s="2878"/>
      <c r="AR129" s="2878"/>
      <c r="AS129" s="2878"/>
      <c r="AT129" s="2878"/>
      <c r="AU129" s="2878"/>
      <c r="AV129" s="2878"/>
      <c r="AW129" s="2878"/>
      <c r="AX129" s="2878"/>
      <c r="AY129" s="2878"/>
      <c r="AZ129" s="2878"/>
      <c r="BA129" s="2878"/>
      <c r="BB129" s="2878"/>
      <c r="BC129" s="2878"/>
      <c r="BD129" s="2878"/>
      <c r="BE129" s="2878"/>
      <c r="BF129" s="2878"/>
      <c r="BG129" s="2878"/>
    </row>
    <row r="130" spans="1:59">
      <c r="A130" s="2878"/>
      <c r="B130" s="2878"/>
      <c r="C130" s="2878"/>
      <c r="D130" s="2878"/>
      <c r="E130" s="2878"/>
      <c r="F130" s="2878"/>
      <c r="G130" s="2878"/>
      <c r="H130" s="2878"/>
      <c r="I130" s="2878"/>
      <c r="J130" s="2878"/>
      <c r="K130" s="2878"/>
      <c r="L130" s="2878"/>
      <c r="M130" s="2878"/>
      <c r="N130" s="2878"/>
      <c r="O130" s="2878"/>
      <c r="P130" s="2878"/>
      <c r="Q130" s="2878"/>
      <c r="R130" s="2878"/>
      <c r="S130" s="2878"/>
      <c r="T130" s="2878"/>
      <c r="U130" s="2878"/>
      <c r="V130" s="2878"/>
      <c r="W130" s="2878"/>
      <c r="X130" s="2878"/>
      <c r="Y130" s="2878"/>
      <c r="Z130" s="2878"/>
      <c r="AA130" s="2878"/>
      <c r="AB130" s="2878"/>
      <c r="AC130" s="2878"/>
      <c r="AD130" s="2878"/>
      <c r="AE130" s="2878"/>
      <c r="AF130" s="2878"/>
      <c r="AG130" s="2878"/>
      <c r="AH130" s="2878"/>
      <c r="AI130" s="2878"/>
      <c r="AJ130" s="2878"/>
      <c r="AK130" s="2878"/>
      <c r="AL130" s="2878"/>
      <c r="AM130" s="2878"/>
      <c r="AN130" s="2878"/>
      <c r="AO130" s="2878"/>
      <c r="AP130" s="2878"/>
      <c r="AQ130" s="2878"/>
      <c r="AR130" s="2878"/>
      <c r="AS130" s="2878"/>
      <c r="AT130" s="2878"/>
      <c r="AU130" s="2878"/>
      <c r="AV130" s="2878"/>
      <c r="AW130" s="2878"/>
      <c r="AX130" s="2878"/>
      <c r="AY130" s="2878"/>
      <c r="AZ130" s="2878"/>
      <c r="BA130" s="2878"/>
      <c r="BB130" s="2878"/>
      <c r="BC130" s="2878"/>
      <c r="BD130" s="2878"/>
      <c r="BE130" s="2878"/>
      <c r="BF130" s="2878"/>
      <c r="BG130" s="2878"/>
    </row>
    <row r="131" spans="1:59">
      <c r="A131" s="2878"/>
      <c r="B131" s="2878"/>
      <c r="C131" s="2878"/>
      <c r="D131" s="2878"/>
      <c r="E131" s="2878"/>
      <c r="F131" s="2878"/>
      <c r="G131" s="2878"/>
      <c r="H131" s="2878"/>
      <c r="I131" s="2878"/>
      <c r="J131" s="2878"/>
      <c r="K131" s="2878"/>
      <c r="L131" s="2878"/>
      <c r="M131" s="2878"/>
      <c r="N131" s="2878"/>
      <c r="O131" s="2878"/>
      <c r="P131" s="2878"/>
      <c r="Q131" s="2878"/>
      <c r="R131" s="2878"/>
      <c r="S131" s="2878"/>
      <c r="T131" s="2878"/>
      <c r="U131" s="2878"/>
      <c r="V131" s="2878"/>
      <c r="W131" s="2878"/>
      <c r="X131" s="2878"/>
      <c r="Y131" s="2878"/>
      <c r="Z131" s="2878"/>
      <c r="AA131" s="2878"/>
      <c r="AB131" s="2878"/>
      <c r="AC131" s="2878"/>
      <c r="AD131" s="2878"/>
      <c r="AE131" s="2878"/>
      <c r="AF131" s="2878"/>
      <c r="AG131" s="2878"/>
      <c r="AH131" s="2878"/>
      <c r="AI131" s="2878"/>
      <c r="AJ131" s="2878"/>
      <c r="AK131" s="2878"/>
      <c r="AL131" s="2878"/>
      <c r="AM131" s="2878"/>
      <c r="AN131" s="2878"/>
      <c r="AO131" s="2878"/>
      <c r="AP131" s="2878"/>
      <c r="AQ131" s="2878"/>
      <c r="AR131" s="2878"/>
      <c r="AS131" s="2878"/>
      <c r="AT131" s="2878"/>
      <c r="AU131" s="2878"/>
      <c r="AV131" s="2878"/>
      <c r="AW131" s="2878"/>
      <c r="AX131" s="2878"/>
      <c r="AY131" s="2878"/>
      <c r="AZ131" s="2878"/>
      <c r="BA131" s="2878"/>
      <c r="BB131" s="2878"/>
      <c r="BC131" s="2878"/>
      <c r="BD131" s="2878"/>
      <c r="BE131" s="2878"/>
      <c r="BF131" s="2878"/>
      <c r="BG131" s="2878"/>
    </row>
    <row r="132" spans="1:59">
      <c r="A132" s="2878"/>
      <c r="B132" s="2878"/>
      <c r="C132" s="2878"/>
      <c r="D132" s="2878"/>
      <c r="E132" s="2878"/>
      <c r="F132" s="2878"/>
      <c r="G132" s="2878"/>
      <c r="H132" s="2878"/>
      <c r="I132" s="2878"/>
      <c r="J132" s="2878"/>
      <c r="K132" s="2878"/>
      <c r="L132" s="2878"/>
      <c r="M132" s="2878"/>
      <c r="N132" s="2878"/>
      <c r="O132" s="2878"/>
      <c r="P132" s="2878"/>
      <c r="Q132" s="2878"/>
      <c r="R132" s="2878"/>
      <c r="S132" s="2878"/>
      <c r="T132" s="2878"/>
      <c r="U132" s="2878"/>
      <c r="V132" s="2878"/>
      <c r="W132" s="2878"/>
      <c r="X132" s="2878"/>
      <c r="Y132" s="2878"/>
      <c r="Z132" s="2878"/>
      <c r="AA132" s="2878"/>
      <c r="AB132" s="2878"/>
      <c r="AC132" s="2878"/>
      <c r="AD132" s="2878"/>
      <c r="AE132" s="2878"/>
      <c r="AF132" s="2878"/>
      <c r="AG132" s="2878"/>
      <c r="AH132" s="2878"/>
      <c r="AI132" s="2878"/>
      <c r="AJ132" s="2878"/>
      <c r="AK132" s="2878"/>
      <c r="AL132" s="2878"/>
      <c r="AM132" s="2878"/>
      <c r="AN132" s="2878"/>
      <c r="AO132" s="2878"/>
      <c r="AP132" s="2878"/>
      <c r="AQ132" s="2878"/>
      <c r="AR132" s="2878"/>
      <c r="AS132" s="2878"/>
      <c r="AT132" s="2878"/>
      <c r="AU132" s="2878"/>
      <c r="AV132" s="2878"/>
      <c r="AW132" s="2878"/>
      <c r="AX132" s="2878"/>
      <c r="AY132" s="2878"/>
      <c r="AZ132" s="2878"/>
      <c r="BA132" s="2878"/>
      <c r="BB132" s="2878"/>
      <c r="BC132" s="2878"/>
      <c r="BD132" s="2878"/>
      <c r="BE132" s="2878"/>
      <c r="BF132" s="2878"/>
      <c r="BG132" s="2878"/>
    </row>
    <row r="133" spans="1:59">
      <c r="A133" s="2878"/>
      <c r="B133" s="2878"/>
      <c r="C133" s="2878"/>
      <c r="D133" s="2878"/>
      <c r="E133" s="2878"/>
      <c r="F133" s="2878"/>
      <c r="G133" s="2878"/>
      <c r="H133" s="2878"/>
      <c r="I133" s="2878"/>
      <c r="J133" s="2878"/>
      <c r="K133" s="2878"/>
      <c r="L133" s="2878"/>
      <c r="M133" s="2878"/>
      <c r="N133" s="2878"/>
      <c r="O133" s="2878"/>
      <c r="P133" s="2878"/>
      <c r="Q133" s="2878"/>
      <c r="R133" s="2878"/>
      <c r="S133" s="2878"/>
      <c r="T133" s="2878"/>
      <c r="U133" s="2878"/>
      <c r="V133" s="2878"/>
      <c r="W133" s="2878"/>
      <c r="X133" s="2878"/>
      <c r="Y133" s="2878"/>
      <c r="Z133" s="2878"/>
      <c r="AA133" s="2878"/>
      <c r="AB133" s="2878"/>
      <c r="AC133" s="2878"/>
      <c r="AD133" s="2878"/>
      <c r="AE133" s="2878"/>
      <c r="AF133" s="2878"/>
      <c r="AG133" s="2878"/>
      <c r="AH133" s="2878"/>
      <c r="AI133" s="2878"/>
      <c r="AJ133" s="2878"/>
      <c r="AK133" s="2878"/>
      <c r="AL133" s="2878"/>
      <c r="AM133" s="2878"/>
      <c r="AN133" s="2878"/>
      <c r="AO133" s="2878"/>
      <c r="AP133" s="2878"/>
      <c r="AQ133" s="2878"/>
      <c r="AR133" s="2878"/>
      <c r="AS133" s="2878"/>
      <c r="AT133" s="2878"/>
      <c r="AU133" s="2878"/>
      <c r="AV133" s="2878"/>
      <c r="AW133" s="2878"/>
      <c r="AX133" s="2878"/>
      <c r="AY133" s="2878"/>
      <c r="AZ133" s="2878"/>
      <c r="BA133" s="2878"/>
      <c r="BB133" s="2878"/>
      <c r="BC133" s="2878"/>
      <c r="BD133" s="2878"/>
      <c r="BE133" s="2878"/>
      <c r="BF133" s="2878"/>
      <c r="BG133" s="2878"/>
    </row>
    <row r="134" spans="1:59">
      <c r="A134" s="2878"/>
      <c r="B134" s="2878"/>
      <c r="C134" s="2878"/>
      <c r="D134" s="2878"/>
      <c r="E134" s="2878"/>
      <c r="F134" s="2878"/>
      <c r="G134" s="2878"/>
      <c r="H134" s="2878"/>
      <c r="I134" s="2878"/>
      <c r="J134" s="2878"/>
      <c r="K134" s="2878"/>
      <c r="L134" s="2878"/>
      <c r="M134" s="2878"/>
      <c r="N134" s="2878"/>
      <c r="O134" s="2878"/>
      <c r="P134" s="2878"/>
      <c r="Q134" s="2878"/>
      <c r="R134" s="2878"/>
      <c r="S134" s="2878"/>
      <c r="T134" s="2878"/>
      <c r="U134" s="2878"/>
      <c r="V134" s="2878"/>
      <c r="W134" s="2878"/>
      <c r="X134" s="2878"/>
      <c r="Y134" s="2878"/>
      <c r="Z134" s="2878"/>
      <c r="AA134" s="2878"/>
      <c r="AB134" s="2878"/>
      <c r="AC134" s="2878"/>
      <c r="AD134" s="2878"/>
      <c r="AE134" s="2878"/>
      <c r="AF134" s="2878"/>
      <c r="AG134" s="2878"/>
      <c r="AH134" s="2878"/>
      <c r="AI134" s="2878"/>
      <c r="AJ134" s="2878"/>
      <c r="AK134" s="2878"/>
      <c r="AL134" s="2878"/>
      <c r="AM134" s="2878"/>
      <c r="AN134" s="2878"/>
      <c r="AO134" s="2878"/>
      <c r="AP134" s="2878"/>
      <c r="AQ134" s="2878"/>
      <c r="AR134" s="2878"/>
      <c r="AS134" s="2878"/>
      <c r="AT134" s="2878"/>
      <c r="AU134" s="2878"/>
      <c r="AV134" s="2878"/>
      <c r="AW134" s="2878"/>
      <c r="AX134" s="2878"/>
      <c r="AY134" s="2878"/>
      <c r="AZ134" s="2878"/>
      <c r="BA134" s="2878"/>
      <c r="BB134" s="2878"/>
      <c r="BC134" s="2878"/>
      <c r="BD134" s="2878"/>
      <c r="BE134" s="2878"/>
      <c r="BF134" s="2878"/>
      <c r="BG134" s="2878"/>
    </row>
    <row r="135" spans="1:59">
      <c r="A135" s="2878"/>
      <c r="B135" s="2878"/>
      <c r="C135" s="2878"/>
      <c r="D135" s="2878"/>
      <c r="E135" s="2878"/>
      <c r="F135" s="2878"/>
      <c r="G135" s="2878"/>
      <c r="H135" s="2878"/>
      <c r="I135" s="2878"/>
      <c r="J135" s="2878"/>
      <c r="K135" s="2878"/>
      <c r="L135" s="2878"/>
      <c r="M135" s="2878"/>
      <c r="N135" s="2878"/>
      <c r="O135" s="2878"/>
      <c r="P135" s="2878"/>
      <c r="Q135" s="2878"/>
      <c r="R135" s="2878"/>
      <c r="S135" s="2878"/>
      <c r="T135" s="2878"/>
      <c r="U135" s="2878"/>
      <c r="V135" s="2878"/>
      <c r="W135" s="2878"/>
      <c r="X135" s="2878"/>
      <c r="Y135" s="2878"/>
      <c r="Z135" s="2878"/>
      <c r="AA135" s="2878"/>
      <c r="AB135" s="2878"/>
      <c r="AC135" s="2878"/>
      <c r="AD135" s="2878"/>
      <c r="AE135" s="2878"/>
      <c r="AF135" s="2878"/>
      <c r="AG135" s="2878"/>
      <c r="AH135" s="2878"/>
      <c r="AI135" s="2878"/>
      <c r="AJ135" s="2878"/>
      <c r="AK135" s="2878"/>
      <c r="AL135" s="2878"/>
      <c r="AM135" s="2878"/>
      <c r="AN135" s="2878"/>
      <c r="AO135" s="2878"/>
      <c r="AP135" s="2878"/>
      <c r="AQ135" s="2878"/>
      <c r="AR135" s="2878"/>
      <c r="AS135" s="2878"/>
      <c r="AT135" s="2878"/>
      <c r="AU135" s="2878"/>
      <c r="AV135" s="2878"/>
      <c r="AW135" s="2878"/>
      <c r="AX135" s="2878"/>
      <c r="AY135" s="2878"/>
      <c r="AZ135" s="2878"/>
      <c r="BA135" s="2878"/>
      <c r="BB135" s="2878"/>
      <c r="BC135" s="2878"/>
      <c r="BD135" s="2878"/>
      <c r="BE135" s="2878"/>
      <c r="BF135" s="2878"/>
      <c r="BG135" s="2878"/>
    </row>
    <row r="136" spans="1:59">
      <c r="A136" s="2878"/>
      <c r="B136" s="2878"/>
      <c r="C136" s="2878"/>
      <c r="D136" s="2878"/>
      <c r="E136" s="2878"/>
      <c r="F136" s="2878"/>
      <c r="G136" s="2878"/>
      <c r="H136" s="2878"/>
      <c r="I136" s="2878"/>
      <c r="J136" s="2878"/>
      <c r="K136" s="2878"/>
      <c r="L136" s="2878"/>
      <c r="M136" s="2878"/>
      <c r="N136" s="2878"/>
      <c r="O136" s="2878"/>
      <c r="P136" s="2878"/>
      <c r="Q136" s="2878"/>
      <c r="R136" s="2878"/>
      <c r="S136" s="2878"/>
      <c r="T136" s="2878"/>
      <c r="U136" s="2878"/>
      <c r="V136" s="2878"/>
      <c r="W136" s="2878"/>
      <c r="X136" s="2878"/>
      <c r="Y136" s="2878"/>
      <c r="Z136" s="2878"/>
      <c r="AA136" s="2878"/>
      <c r="AB136" s="2878"/>
      <c r="AC136" s="2878"/>
      <c r="AD136" s="2878"/>
      <c r="AE136" s="2878"/>
      <c r="AF136" s="2878"/>
      <c r="AG136" s="2878"/>
      <c r="AH136" s="2878"/>
      <c r="AI136" s="2878"/>
      <c r="AJ136" s="2878"/>
      <c r="AK136" s="2878"/>
      <c r="AL136" s="2878"/>
      <c r="AM136" s="2878"/>
      <c r="AN136" s="2878"/>
      <c r="AO136" s="2878"/>
      <c r="AP136" s="2878"/>
      <c r="AQ136" s="2878"/>
      <c r="AR136" s="2878"/>
      <c r="AS136" s="2878"/>
      <c r="AT136" s="2878"/>
      <c r="AU136" s="2878"/>
      <c r="AV136" s="2878"/>
      <c r="AW136" s="2878"/>
      <c r="AX136" s="2878"/>
      <c r="AY136" s="2878"/>
      <c r="AZ136" s="2878"/>
      <c r="BA136" s="2878"/>
      <c r="BB136" s="2878"/>
      <c r="BC136" s="2878"/>
      <c r="BD136" s="2878"/>
      <c r="BE136" s="2878"/>
      <c r="BF136" s="2878"/>
      <c r="BG136" s="2878"/>
    </row>
    <row r="137" spans="1:59">
      <c r="A137" s="2878"/>
      <c r="B137" s="2878"/>
      <c r="C137" s="2878"/>
      <c r="D137" s="2878"/>
      <c r="E137" s="2878"/>
      <c r="F137" s="2878"/>
      <c r="G137" s="2878"/>
      <c r="H137" s="2878"/>
      <c r="I137" s="2878"/>
      <c r="J137" s="2878"/>
      <c r="K137" s="2878"/>
      <c r="L137" s="2878"/>
      <c r="M137" s="2878"/>
      <c r="N137" s="2878"/>
      <c r="O137" s="2878"/>
      <c r="P137" s="2878"/>
      <c r="Q137" s="2878"/>
      <c r="R137" s="2878"/>
      <c r="S137" s="2878"/>
      <c r="T137" s="2878"/>
      <c r="U137" s="2878"/>
      <c r="V137" s="2878"/>
      <c r="W137" s="2878"/>
      <c r="X137" s="2878"/>
      <c r="Y137" s="2878"/>
      <c r="Z137" s="2878"/>
      <c r="AA137" s="2878"/>
      <c r="AB137" s="2878"/>
      <c r="AC137" s="2878"/>
      <c r="AD137" s="2878"/>
      <c r="AE137" s="2878"/>
      <c r="AF137" s="2878"/>
      <c r="AG137" s="2878"/>
      <c r="AH137" s="2878"/>
      <c r="AI137" s="2878"/>
      <c r="AJ137" s="2878"/>
      <c r="AK137" s="2878"/>
      <c r="AL137" s="2878"/>
      <c r="AM137" s="2878"/>
      <c r="AN137" s="2878"/>
      <c r="AO137" s="2878"/>
      <c r="AP137" s="2878"/>
      <c r="AQ137" s="2878"/>
      <c r="AR137" s="2878"/>
      <c r="AS137" s="2878"/>
      <c r="AT137" s="2878"/>
      <c r="AU137" s="2878"/>
      <c r="AV137" s="2878"/>
      <c r="AW137" s="2878"/>
      <c r="AX137" s="2878"/>
      <c r="AY137" s="2878"/>
      <c r="AZ137" s="2878"/>
      <c r="BA137" s="2878"/>
      <c r="BB137" s="2878"/>
      <c r="BC137" s="2878"/>
      <c r="BD137" s="2878"/>
      <c r="BE137" s="2878"/>
      <c r="BF137" s="2878"/>
      <c r="BG137" s="2878"/>
    </row>
    <row r="138" spans="1:59">
      <c r="A138" s="2878"/>
      <c r="B138" s="2878"/>
      <c r="C138" s="2878"/>
      <c r="D138" s="2878"/>
      <c r="E138" s="2878"/>
      <c r="F138" s="2878"/>
      <c r="G138" s="2878"/>
      <c r="H138" s="2878"/>
      <c r="I138" s="2878"/>
      <c r="J138" s="2878"/>
      <c r="K138" s="2878"/>
      <c r="L138" s="2878"/>
      <c r="M138" s="2878"/>
      <c r="N138" s="2878"/>
      <c r="O138" s="2878"/>
      <c r="P138" s="2878"/>
      <c r="Q138" s="2878"/>
      <c r="R138" s="2878"/>
      <c r="S138" s="2878"/>
      <c r="T138" s="2878"/>
      <c r="U138" s="2878"/>
      <c r="V138" s="2878"/>
      <c r="W138" s="2878"/>
      <c r="X138" s="2878"/>
      <c r="Y138" s="2878"/>
      <c r="Z138" s="2878"/>
      <c r="AA138" s="2878"/>
      <c r="AB138" s="2878"/>
      <c r="AC138" s="2878"/>
      <c r="AD138" s="2878"/>
      <c r="AE138" s="2878"/>
      <c r="AF138" s="2878"/>
      <c r="AG138" s="2878"/>
      <c r="AH138" s="2878"/>
      <c r="AI138" s="2878"/>
      <c r="AJ138" s="2878"/>
      <c r="AK138" s="2878"/>
      <c r="AL138" s="2878"/>
      <c r="AM138" s="2878"/>
      <c r="AN138" s="2878"/>
      <c r="AO138" s="2878"/>
      <c r="AP138" s="2878"/>
      <c r="AQ138" s="2878"/>
      <c r="AR138" s="2878"/>
      <c r="AS138" s="2878"/>
      <c r="AT138" s="2878"/>
      <c r="AU138" s="2878"/>
      <c r="AV138" s="2878"/>
      <c r="AW138" s="2878"/>
      <c r="AX138" s="2878"/>
      <c r="AY138" s="2878"/>
      <c r="AZ138" s="2878"/>
      <c r="BA138" s="2878"/>
      <c r="BB138" s="2878"/>
      <c r="BC138" s="2878"/>
      <c r="BD138" s="2878"/>
      <c r="BE138" s="2878"/>
      <c r="BF138" s="2878"/>
      <c r="BG138" s="2878"/>
    </row>
    <row r="139" spans="1:59">
      <c r="A139" s="2878"/>
      <c r="B139" s="2878"/>
      <c r="C139" s="2878"/>
      <c r="D139" s="2878"/>
      <c r="E139" s="2878"/>
      <c r="F139" s="2878"/>
      <c r="G139" s="2878"/>
      <c r="H139" s="2878"/>
      <c r="I139" s="2878"/>
      <c r="J139" s="2878"/>
      <c r="K139" s="2878"/>
      <c r="L139" s="2878"/>
      <c r="M139" s="2878"/>
      <c r="N139" s="2878"/>
      <c r="O139" s="2878"/>
      <c r="P139" s="2878"/>
      <c r="Q139" s="2878"/>
      <c r="R139" s="2878"/>
      <c r="S139" s="2878"/>
      <c r="T139" s="2878"/>
      <c r="U139" s="2878"/>
      <c r="V139" s="2878"/>
      <c r="W139" s="2878"/>
      <c r="X139" s="2878"/>
      <c r="Y139" s="2878"/>
      <c r="Z139" s="2878"/>
      <c r="AA139" s="2878"/>
      <c r="AB139" s="2878"/>
      <c r="AC139" s="2878"/>
      <c r="AD139" s="2878"/>
      <c r="AE139" s="2878"/>
      <c r="AF139" s="2878"/>
      <c r="AG139" s="2878"/>
      <c r="AH139" s="2878"/>
      <c r="AI139" s="2878"/>
      <c r="AJ139" s="2878"/>
      <c r="AK139" s="2878"/>
      <c r="AL139" s="2878"/>
      <c r="AM139" s="2878"/>
      <c r="AN139" s="2878"/>
      <c r="AO139" s="2878"/>
      <c r="AP139" s="2878"/>
      <c r="AQ139" s="2878"/>
      <c r="AR139" s="2878"/>
      <c r="AS139" s="2878"/>
      <c r="AT139" s="2878"/>
      <c r="AU139" s="2878"/>
      <c r="AV139" s="2878"/>
      <c r="AW139" s="2878"/>
      <c r="AX139" s="2878"/>
      <c r="AY139" s="2878"/>
      <c r="AZ139" s="2878"/>
      <c r="BA139" s="2878"/>
      <c r="BB139" s="2878"/>
      <c r="BC139" s="2878"/>
      <c r="BD139" s="2878"/>
      <c r="BE139" s="2878"/>
      <c r="BF139" s="2878"/>
      <c r="BG139" s="2878"/>
    </row>
    <row r="140" spans="1:59">
      <c r="A140" s="2878"/>
      <c r="B140" s="2878"/>
      <c r="C140" s="2878"/>
      <c r="D140" s="2878"/>
      <c r="E140" s="2878"/>
      <c r="F140" s="2878"/>
      <c r="G140" s="2878"/>
      <c r="H140" s="2878"/>
      <c r="I140" s="2878"/>
      <c r="J140" s="2878"/>
      <c r="K140" s="2878"/>
      <c r="L140" s="2878"/>
      <c r="M140" s="2878"/>
      <c r="N140" s="2878"/>
      <c r="O140" s="2878"/>
      <c r="P140" s="2878"/>
      <c r="Q140" s="2878"/>
      <c r="R140" s="2878"/>
      <c r="S140" s="2878"/>
      <c r="T140" s="2878"/>
      <c r="U140" s="2878"/>
      <c r="V140" s="2878"/>
      <c r="W140" s="2878"/>
      <c r="X140" s="2878"/>
      <c r="Y140" s="2878"/>
      <c r="Z140" s="2878"/>
      <c r="AA140" s="2878"/>
      <c r="AB140" s="2878"/>
      <c r="AC140" s="2878"/>
      <c r="AD140" s="2878"/>
      <c r="AE140" s="2878"/>
      <c r="AF140" s="2878"/>
      <c r="AG140" s="2878"/>
      <c r="AH140" s="2878"/>
      <c r="AI140" s="2878"/>
      <c r="AJ140" s="2878"/>
      <c r="AK140" s="2878"/>
      <c r="AL140" s="2878"/>
      <c r="AM140" s="2878"/>
      <c r="AN140" s="2878"/>
      <c r="AO140" s="2878"/>
      <c r="AP140" s="2878"/>
      <c r="AQ140" s="2878"/>
      <c r="AR140" s="2878"/>
      <c r="AS140" s="2878"/>
      <c r="AT140" s="2878"/>
      <c r="AU140" s="2878"/>
      <c r="AV140" s="2878"/>
      <c r="AW140" s="2878"/>
      <c r="AX140" s="2878"/>
      <c r="AY140" s="2878"/>
      <c r="AZ140" s="2878"/>
      <c r="BA140" s="2878"/>
      <c r="BB140" s="2878"/>
      <c r="BC140" s="2878"/>
      <c r="BD140" s="2878"/>
      <c r="BE140" s="2878"/>
      <c r="BF140" s="2878"/>
      <c r="BG140" s="2878"/>
    </row>
    <row r="141" spans="1:59">
      <c r="A141" s="2878"/>
      <c r="B141" s="2878"/>
      <c r="C141" s="2878"/>
      <c r="D141" s="2878"/>
      <c r="E141" s="2878"/>
      <c r="F141" s="2878"/>
      <c r="G141" s="2878"/>
      <c r="H141" s="2878"/>
      <c r="I141" s="2878"/>
      <c r="J141" s="2878"/>
      <c r="K141" s="2878"/>
      <c r="L141" s="2878"/>
      <c r="M141" s="2878"/>
      <c r="N141" s="2878"/>
      <c r="O141" s="2878"/>
      <c r="P141" s="2878"/>
      <c r="Q141" s="2878"/>
      <c r="R141" s="2878"/>
      <c r="S141" s="2878"/>
      <c r="T141" s="2878"/>
      <c r="U141" s="2878"/>
      <c r="V141" s="2878"/>
      <c r="W141" s="2878"/>
      <c r="X141" s="2878"/>
      <c r="Y141" s="2878"/>
      <c r="Z141" s="2878"/>
      <c r="AA141" s="2878"/>
      <c r="AB141" s="2878"/>
      <c r="AC141" s="2878"/>
      <c r="AD141" s="2878"/>
      <c r="AE141" s="2878"/>
      <c r="AF141" s="2878"/>
      <c r="AG141" s="2878"/>
      <c r="AH141" s="2878"/>
      <c r="AI141" s="2878"/>
      <c r="AJ141" s="2878"/>
      <c r="AK141" s="2878"/>
      <c r="AL141" s="2878"/>
      <c r="AM141" s="2878"/>
      <c r="AN141" s="2878"/>
      <c r="AO141" s="2878"/>
      <c r="AP141" s="2878"/>
      <c r="AQ141" s="2878"/>
      <c r="AR141" s="2878"/>
      <c r="AS141" s="2878"/>
      <c r="AT141" s="2878"/>
      <c r="AU141" s="2878"/>
      <c r="AV141" s="2878"/>
      <c r="AW141" s="2878"/>
      <c r="AX141" s="2878"/>
      <c r="AY141" s="2878"/>
      <c r="AZ141" s="2878"/>
      <c r="BA141" s="2878"/>
      <c r="BB141" s="2878"/>
      <c r="BC141" s="2878"/>
      <c r="BD141" s="2878"/>
      <c r="BE141" s="2878"/>
      <c r="BF141" s="2878"/>
      <c r="BG141" s="2878"/>
    </row>
    <row r="142" spans="1:59">
      <c r="A142" s="2878"/>
      <c r="B142" s="2878"/>
      <c r="C142" s="2878"/>
      <c r="D142" s="2878"/>
      <c r="E142" s="2878"/>
      <c r="F142" s="2878"/>
      <c r="G142" s="2878"/>
      <c r="H142" s="2878"/>
      <c r="I142" s="2878"/>
      <c r="J142" s="2878"/>
      <c r="K142" s="2878"/>
      <c r="L142" s="2878"/>
      <c r="M142" s="2878"/>
      <c r="N142" s="2878"/>
      <c r="O142" s="2878"/>
      <c r="P142" s="2878"/>
      <c r="Q142" s="2878"/>
      <c r="R142" s="2878"/>
      <c r="S142" s="2878"/>
      <c r="T142" s="2878"/>
      <c r="U142" s="2878"/>
      <c r="V142" s="2878"/>
      <c r="W142" s="2878"/>
      <c r="X142" s="2878"/>
      <c r="Y142" s="2878"/>
      <c r="Z142" s="2878"/>
      <c r="AA142" s="2878"/>
      <c r="AB142" s="2878"/>
      <c r="AC142" s="2878"/>
      <c r="AD142" s="2878"/>
      <c r="AE142" s="2878"/>
      <c r="AF142" s="2878"/>
      <c r="AG142" s="2878"/>
      <c r="AH142" s="2878"/>
      <c r="AI142" s="2878"/>
      <c r="AJ142" s="2878"/>
      <c r="AK142" s="2878"/>
      <c r="AL142" s="2878"/>
      <c r="AM142" s="2878"/>
      <c r="AN142" s="2878"/>
      <c r="AO142" s="2878"/>
      <c r="AP142" s="2878"/>
      <c r="AQ142" s="2878"/>
      <c r="AR142" s="2878"/>
      <c r="AS142" s="2878"/>
      <c r="AT142" s="2878"/>
      <c r="AU142" s="2878"/>
      <c r="AV142" s="2878"/>
      <c r="AW142" s="2878"/>
      <c r="AX142" s="2878"/>
      <c r="AY142" s="2878"/>
      <c r="AZ142" s="2878"/>
      <c r="BA142" s="2878"/>
      <c r="BB142" s="2878"/>
      <c r="BC142" s="2878"/>
      <c r="BD142" s="2878"/>
      <c r="BE142" s="2878"/>
      <c r="BF142" s="2878"/>
      <c r="BG142" s="2878"/>
    </row>
    <row r="143" spans="1:59">
      <c r="A143" s="2878"/>
      <c r="B143" s="2878"/>
      <c r="C143" s="2878"/>
      <c r="D143" s="2878"/>
      <c r="E143" s="2878"/>
      <c r="F143" s="2878"/>
      <c r="G143" s="2878"/>
      <c r="H143" s="2878"/>
      <c r="I143" s="2878"/>
      <c r="J143" s="2878"/>
      <c r="K143" s="2878"/>
      <c r="L143" s="2878"/>
      <c r="M143" s="2878"/>
      <c r="N143" s="2878"/>
      <c r="O143" s="2878"/>
      <c r="P143" s="2878"/>
      <c r="Q143" s="2878"/>
      <c r="R143" s="2878"/>
      <c r="S143" s="2878"/>
      <c r="T143" s="2878"/>
      <c r="U143" s="2878"/>
      <c r="V143" s="2878"/>
      <c r="W143" s="2878"/>
      <c r="X143" s="2878"/>
      <c r="Y143" s="2878"/>
      <c r="Z143" s="2878"/>
      <c r="AA143" s="2878"/>
      <c r="AB143" s="2878"/>
      <c r="AC143" s="2878"/>
      <c r="AD143" s="2878"/>
      <c r="AE143" s="2878"/>
      <c r="AF143" s="2878"/>
      <c r="AG143" s="2878"/>
      <c r="AH143" s="2878"/>
      <c r="AI143" s="2878"/>
      <c r="AJ143" s="2878"/>
      <c r="AK143" s="2878"/>
      <c r="AL143" s="2878"/>
      <c r="AM143" s="2878"/>
      <c r="AN143" s="2878"/>
      <c r="AO143" s="2878"/>
      <c r="AP143" s="2878"/>
      <c r="AQ143" s="2878"/>
      <c r="AR143" s="2878"/>
      <c r="AS143" s="2878"/>
      <c r="AT143" s="2878"/>
      <c r="AU143" s="2878"/>
      <c r="AV143" s="2878"/>
      <c r="AW143" s="2878"/>
      <c r="AX143" s="2878"/>
      <c r="AY143" s="2878"/>
      <c r="AZ143" s="2878"/>
      <c r="BA143" s="2878"/>
      <c r="BB143" s="2878"/>
      <c r="BC143" s="2878"/>
      <c r="BD143" s="2878"/>
      <c r="BE143" s="2878"/>
      <c r="BF143" s="2878"/>
      <c r="BG143" s="2878"/>
    </row>
    <row r="144" spans="1:59">
      <c r="A144" s="2878"/>
      <c r="B144" s="2878"/>
      <c r="C144" s="2878"/>
      <c r="D144" s="2878"/>
      <c r="E144" s="2878"/>
      <c r="F144" s="2878"/>
      <c r="G144" s="2878"/>
      <c r="H144" s="2878"/>
      <c r="I144" s="2878"/>
      <c r="J144" s="2878"/>
      <c r="K144" s="2878"/>
      <c r="L144" s="2878"/>
      <c r="M144" s="2878"/>
      <c r="N144" s="2878"/>
      <c r="O144" s="2878"/>
      <c r="P144" s="2878"/>
      <c r="Q144" s="2878"/>
      <c r="R144" s="2878"/>
      <c r="S144" s="2878"/>
      <c r="T144" s="2878"/>
      <c r="U144" s="2878"/>
      <c r="V144" s="2878"/>
      <c r="W144" s="2878"/>
      <c r="X144" s="2878"/>
      <c r="Y144" s="2878"/>
      <c r="Z144" s="2878"/>
      <c r="AA144" s="2878"/>
      <c r="AB144" s="2878"/>
      <c r="AC144" s="2878"/>
      <c r="AD144" s="2878"/>
      <c r="AE144" s="2878"/>
      <c r="AF144" s="2878"/>
      <c r="AG144" s="2878"/>
      <c r="AH144" s="2878"/>
      <c r="AI144" s="2878"/>
      <c r="AJ144" s="2878"/>
      <c r="AK144" s="2878"/>
      <c r="AL144" s="2878"/>
      <c r="AM144" s="2878"/>
      <c r="AN144" s="2878"/>
      <c r="AO144" s="2878"/>
      <c r="AP144" s="2878"/>
      <c r="AQ144" s="2878"/>
      <c r="AR144" s="2878"/>
      <c r="AS144" s="2878"/>
      <c r="AT144" s="2878"/>
      <c r="AU144" s="2878"/>
      <c r="AV144" s="2878"/>
      <c r="AW144" s="2878"/>
      <c r="AX144" s="2878"/>
      <c r="AY144" s="2878"/>
      <c r="AZ144" s="2878"/>
      <c r="BA144" s="2878"/>
      <c r="BB144" s="2878"/>
      <c r="BC144" s="2878"/>
      <c r="BD144" s="2878"/>
      <c r="BE144" s="2878"/>
      <c r="BF144" s="2878"/>
      <c r="BG144" s="2878"/>
    </row>
    <row r="145" spans="1:59">
      <c r="A145" s="2878"/>
      <c r="B145" s="2878"/>
      <c r="C145" s="2878"/>
      <c r="D145" s="2878"/>
      <c r="E145" s="2878"/>
      <c r="F145" s="2878"/>
      <c r="G145" s="2878"/>
      <c r="H145" s="2878"/>
      <c r="I145" s="2878"/>
      <c r="J145" s="2878"/>
      <c r="K145" s="2878"/>
      <c r="L145" s="2878"/>
      <c r="M145" s="2878"/>
      <c r="N145" s="2878"/>
      <c r="O145" s="2878"/>
      <c r="P145" s="2878"/>
      <c r="Q145" s="2878"/>
      <c r="R145" s="2878"/>
      <c r="S145" s="2878"/>
      <c r="T145" s="2878"/>
      <c r="U145" s="2878"/>
      <c r="V145" s="2878"/>
      <c r="W145" s="2878"/>
      <c r="X145" s="2878"/>
      <c r="Y145" s="2878"/>
      <c r="Z145" s="2878"/>
      <c r="AA145" s="2878"/>
      <c r="AB145" s="2878"/>
      <c r="AC145" s="2878"/>
      <c r="AD145" s="2878"/>
      <c r="AE145" s="2878"/>
      <c r="AF145" s="2878"/>
      <c r="AG145" s="2878"/>
      <c r="AH145" s="2878"/>
      <c r="AI145" s="2878"/>
      <c r="AJ145" s="2878"/>
      <c r="AK145" s="2878"/>
      <c r="AL145" s="2878"/>
      <c r="AM145" s="2878"/>
      <c r="AN145" s="2878"/>
      <c r="AO145" s="2878"/>
      <c r="AP145" s="2878"/>
      <c r="AQ145" s="2878"/>
      <c r="AR145" s="2878"/>
      <c r="AS145" s="2878"/>
      <c r="AT145" s="2878"/>
      <c r="AU145" s="2878"/>
      <c r="AV145" s="2878"/>
      <c r="AW145" s="2878"/>
      <c r="AX145" s="2878"/>
      <c r="AY145" s="2878"/>
      <c r="AZ145" s="2878"/>
      <c r="BA145" s="2878"/>
      <c r="BB145" s="2878"/>
      <c r="BC145" s="2878"/>
      <c r="BD145" s="2878"/>
      <c r="BE145" s="2878"/>
      <c r="BF145" s="2878"/>
      <c r="BG145" s="2878"/>
    </row>
    <row r="146" spans="1:59">
      <c r="A146" s="2878"/>
      <c r="B146" s="2878"/>
      <c r="C146" s="2878"/>
      <c r="D146" s="2878"/>
      <c r="E146" s="2878"/>
      <c r="F146" s="2878"/>
      <c r="G146" s="2878"/>
      <c r="H146" s="2878"/>
      <c r="I146" s="2878"/>
      <c r="J146" s="2878"/>
      <c r="K146" s="2878"/>
      <c r="L146" s="2878"/>
      <c r="M146" s="2878"/>
      <c r="N146" s="2878"/>
      <c r="O146" s="2878"/>
      <c r="P146" s="2878"/>
      <c r="Q146" s="2878"/>
      <c r="R146" s="2878"/>
      <c r="S146" s="2878"/>
      <c r="T146" s="2878"/>
      <c r="U146" s="2878"/>
      <c r="V146" s="2878"/>
      <c r="W146" s="2878"/>
      <c r="X146" s="2878"/>
      <c r="Y146" s="2878"/>
      <c r="Z146" s="2878"/>
      <c r="AA146" s="2878"/>
      <c r="AB146" s="2878"/>
      <c r="AC146" s="2878"/>
      <c r="AD146" s="2878"/>
      <c r="AE146" s="2878"/>
      <c r="AF146" s="2878"/>
      <c r="AG146" s="2878"/>
      <c r="AH146" s="2878"/>
      <c r="AI146" s="2878"/>
      <c r="AJ146" s="2878"/>
      <c r="AK146" s="2878"/>
      <c r="AL146" s="2878"/>
      <c r="AM146" s="2878"/>
      <c r="AN146" s="2878"/>
      <c r="AO146" s="2878"/>
      <c r="AP146" s="2878"/>
      <c r="AQ146" s="2878"/>
      <c r="AR146" s="2878"/>
      <c r="AS146" s="2878"/>
      <c r="AT146" s="2878"/>
      <c r="AU146" s="2878"/>
      <c r="AV146" s="2878"/>
      <c r="AW146" s="2878"/>
      <c r="AX146" s="2878"/>
      <c r="AY146" s="2878"/>
      <c r="AZ146" s="2878"/>
      <c r="BA146" s="2878"/>
      <c r="BB146" s="2878"/>
      <c r="BC146" s="2878"/>
      <c r="BD146" s="2878"/>
      <c r="BE146" s="2878"/>
      <c r="BF146" s="2878"/>
      <c r="BG146" s="2878"/>
    </row>
    <row r="147" spans="1:59">
      <c r="A147" s="2878"/>
      <c r="B147" s="2878"/>
      <c r="C147" s="2878"/>
      <c r="D147" s="2878"/>
      <c r="E147" s="2878"/>
      <c r="F147" s="2878"/>
      <c r="G147" s="2878"/>
      <c r="H147" s="2878"/>
      <c r="I147" s="2878"/>
      <c r="J147" s="2878"/>
      <c r="K147" s="2878"/>
      <c r="L147" s="2878"/>
      <c r="M147" s="2878"/>
      <c r="N147" s="2878"/>
      <c r="O147" s="2878"/>
      <c r="P147" s="2878"/>
      <c r="Q147" s="2878"/>
      <c r="R147" s="2878"/>
      <c r="S147" s="2878"/>
      <c r="T147" s="2878"/>
      <c r="U147" s="2878"/>
      <c r="V147" s="2878"/>
      <c r="W147" s="2878"/>
      <c r="X147" s="2878"/>
      <c r="Y147" s="2878"/>
      <c r="Z147" s="2878"/>
      <c r="AA147" s="2878"/>
      <c r="AB147" s="2878"/>
      <c r="AC147" s="2878"/>
      <c r="AD147" s="2878"/>
      <c r="AE147" s="2878"/>
      <c r="AF147" s="2878"/>
      <c r="AG147" s="2878"/>
      <c r="AH147" s="2878"/>
      <c r="AI147" s="2878"/>
      <c r="AJ147" s="2878"/>
      <c r="AK147" s="2878"/>
      <c r="AL147" s="2878"/>
      <c r="AM147" s="2878"/>
      <c r="AN147" s="2878"/>
      <c r="AO147" s="2878"/>
      <c r="AP147" s="2878"/>
      <c r="AQ147" s="2878"/>
      <c r="AR147" s="2878"/>
      <c r="AS147" s="2878"/>
      <c r="AT147" s="2878"/>
      <c r="AU147" s="2878"/>
      <c r="AV147" s="2878"/>
      <c r="AW147" s="2878"/>
      <c r="AX147" s="2878"/>
      <c r="AY147" s="2878"/>
      <c r="AZ147" s="2878"/>
      <c r="BA147" s="2878"/>
      <c r="BB147" s="2878"/>
      <c r="BC147" s="2878"/>
      <c r="BD147" s="2878"/>
      <c r="BE147" s="2878"/>
      <c r="BF147" s="2878"/>
      <c r="BG147" s="2878"/>
    </row>
    <row r="148" spans="1:59">
      <c r="A148" s="2878"/>
      <c r="B148" s="2878"/>
      <c r="C148" s="2878"/>
      <c r="D148" s="2878"/>
      <c r="E148" s="2878"/>
      <c r="F148" s="2878"/>
      <c r="G148" s="2878"/>
      <c r="H148" s="2878"/>
      <c r="I148" s="2878"/>
      <c r="J148" s="2878"/>
      <c r="K148" s="2878"/>
      <c r="L148" s="2878"/>
      <c r="M148" s="2878"/>
      <c r="N148" s="2878"/>
      <c r="O148" s="2878"/>
      <c r="P148" s="2878"/>
      <c r="Q148" s="2878"/>
      <c r="R148" s="2878"/>
      <c r="S148" s="2878"/>
      <c r="T148" s="2878"/>
      <c r="U148" s="2878"/>
      <c r="V148" s="2878"/>
      <c r="W148" s="2878"/>
      <c r="X148" s="2878"/>
      <c r="Y148" s="2878"/>
      <c r="Z148" s="2878"/>
      <c r="AA148" s="2878"/>
      <c r="AB148" s="2878"/>
      <c r="AC148" s="2878"/>
      <c r="AD148" s="2878"/>
      <c r="AE148" s="2878"/>
      <c r="AF148" s="2878"/>
      <c r="AG148" s="2878"/>
      <c r="AH148" s="2878"/>
      <c r="AI148" s="2878"/>
      <c r="AJ148" s="2878"/>
      <c r="AK148" s="2878"/>
      <c r="AL148" s="2878"/>
      <c r="AM148" s="2878"/>
      <c r="AN148" s="2878"/>
      <c r="AO148" s="2878"/>
      <c r="AP148" s="2878"/>
      <c r="AQ148" s="2878"/>
      <c r="AR148" s="2878"/>
      <c r="AS148" s="2878"/>
      <c r="AT148" s="2878"/>
      <c r="AU148" s="2878"/>
      <c r="AV148" s="2878"/>
      <c r="AW148" s="2878"/>
      <c r="AX148" s="2878"/>
      <c r="AY148" s="2878"/>
      <c r="AZ148" s="2878"/>
      <c r="BA148" s="2878"/>
      <c r="BB148" s="2878"/>
      <c r="BC148" s="2878"/>
      <c r="BD148" s="2878"/>
      <c r="BE148" s="2878"/>
      <c r="BF148" s="2878"/>
      <c r="BG148" s="2878"/>
    </row>
    <row r="149" spans="1:59">
      <c r="A149" s="2878"/>
      <c r="B149" s="2878"/>
      <c r="C149" s="2878"/>
      <c r="D149" s="2878"/>
      <c r="E149" s="2878"/>
      <c r="F149" s="2878"/>
      <c r="G149" s="2878"/>
      <c r="H149" s="2878"/>
      <c r="I149" s="2878"/>
      <c r="J149" s="2878"/>
      <c r="K149" s="2878"/>
      <c r="L149" s="2878"/>
      <c r="M149" s="2878"/>
      <c r="N149" s="2878"/>
      <c r="O149" s="2878"/>
      <c r="P149" s="2878"/>
      <c r="Q149" s="2878"/>
      <c r="R149" s="2878"/>
      <c r="S149" s="2878"/>
      <c r="T149" s="2878"/>
      <c r="U149" s="2878"/>
      <c r="V149" s="2878"/>
      <c r="W149" s="2878"/>
      <c r="X149" s="2878"/>
      <c r="Y149" s="2878"/>
      <c r="Z149" s="2878"/>
      <c r="AA149" s="2878"/>
      <c r="AB149" s="2878"/>
      <c r="AC149" s="2878"/>
      <c r="AD149" s="2878"/>
      <c r="AE149" s="2878"/>
      <c r="AF149" s="2878"/>
      <c r="AG149" s="2878"/>
      <c r="AH149" s="2878"/>
      <c r="AI149" s="2878"/>
      <c r="AJ149" s="2878"/>
      <c r="AK149" s="2878"/>
      <c r="AL149" s="2878"/>
      <c r="AM149" s="2878"/>
      <c r="AN149" s="2878"/>
      <c r="AO149" s="2878"/>
      <c r="AP149" s="2878"/>
      <c r="AQ149" s="2878"/>
      <c r="AR149" s="2878"/>
      <c r="AS149" s="2878"/>
      <c r="AT149" s="2878"/>
      <c r="AU149" s="2878"/>
      <c r="AV149" s="2878"/>
      <c r="AW149" s="2878"/>
      <c r="AX149" s="2878"/>
      <c r="AY149" s="2878"/>
      <c r="AZ149" s="2878"/>
      <c r="BA149" s="2878"/>
      <c r="BB149" s="2878"/>
      <c r="BC149" s="2878"/>
      <c r="BD149" s="2878"/>
      <c r="BE149" s="2878"/>
      <c r="BF149" s="2878"/>
      <c r="BG149" s="2878"/>
    </row>
    <row r="150" spans="1:59">
      <c r="A150" s="2878"/>
      <c r="B150" s="2878"/>
      <c r="C150" s="2878"/>
      <c r="D150" s="2878"/>
      <c r="E150" s="2878"/>
      <c r="F150" s="2878"/>
      <c r="G150" s="2878"/>
      <c r="H150" s="2878"/>
      <c r="I150" s="2878"/>
      <c r="J150" s="2878"/>
      <c r="K150" s="2878"/>
      <c r="L150" s="2878"/>
      <c r="M150" s="2878"/>
      <c r="N150" s="2878"/>
      <c r="O150" s="2878"/>
      <c r="P150" s="2878"/>
      <c r="Q150" s="2878"/>
      <c r="R150" s="2878"/>
      <c r="S150" s="2878"/>
      <c r="T150" s="2878"/>
      <c r="U150" s="2878"/>
      <c r="V150" s="2878"/>
      <c r="W150" s="2878"/>
      <c r="X150" s="2878"/>
      <c r="Y150" s="2878"/>
      <c r="Z150" s="2878"/>
      <c r="AA150" s="2878"/>
      <c r="AB150" s="2878"/>
      <c r="AC150" s="2878"/>
      <c r="AD150" s="2878"/>
      <c r="AE150" s="2878"/>
      <c r="AF150" s="2878"/>
      <c r="AG150" s="2878"/>
      <c r="AH150" s="2878"/>
      <c r="AI150" s="2878"/>
      <c r="AJ150" s="2878"/>
      <c r="AK150" s="2878"/>
      <c r="AL150" s="2878"/>
      <c r="AM150" s="2878"/>
      <c r="AN150" s="2878"/>
      <c r="AO150" s="2878"/>
      <c r="AP150" s="2878"/>
      <c r="AQ150" s="2878"/>
      <c r="AR150" s="2878"/>
      <c r="AS150" s="2878"/>
      <c r="AT150" s="2878"/>
      <c r="AU150" s="2878"/>
      <c r="AV150" s="2878"/>
      <c r="AW150" s="2878"/>
      <c r="AX150" s="2878"/>
      <c r="AY150" s="2878"/>
      <c r="AZ150" s="2878"/>
      <c r="BA150" s="2878"/>
      <c r="BB150" s="2878"/>
      <c r="BC150" s="2878"/>
      <c r="BD150" s="2878"/>
      <c r="BE150" s="2878"/>
      <c r="BF150" s="2878"/>
      <c r="BG150" s="2878"/>
    </row>
    <row r="151" spans="1:59">
      <c r="A151" s="2878"/>
      <c r="B151" s="2878"/>
      <c r="C151" s="2878"/>
      <c r="D151" s="2878"/>
      <c r="E151" s="2878"/>
      <c r="F151" s="2878"/>
      <c r="G151" s="2878"/>
      <c r="H151" s="2878"/>
      <c r="I151" s="2878"/>
      <c r="J151" s="2878"/>
      <c r="K151" s="2878"/>
      <c r="L151" s="2878"/>
      <c r="M151" s="2878"/>
      <c r="N151" s="2878"/>
      <c r="O151" s="2878"/>
      <c r="P151" s="2878"/>
      <c r="Q151" s="2878"/>
      <c r="R151" s="2878"/>
      <c r="S151" s="2878"/>
      <c r="T151" s="2878"/>
      <c r="U151" s="2878"/>
      <c r="V151" s="2878"/>
      <c r="W151" s="2878"/>
      <c r="X151" s="2878"/>
      <c r="Y151" s="2878"/>
      <c r="Z151" s="2878"/>
      <c r="AA151" s="2878"/>
      <c r="AB151" s="2878"/>
      <c r="AC151" s="2878"/>
      <c r="AD151" s="2878"/>
      <c r="AE151" s="2878"/>
      <c r="AF151" s="2878"/>
      <c r="AG151" s="2878"/>
      <c r="AH151" s="2878"/>
      <c r="AI151" s="2878"/>
      <c r="AJ151" s="2878"/>
      <c r="AK151" s="2878"/>
      <c r="AL151" s="2878"/>
      <c r="AM151" s="2878"/>
      <c r="AN151" s="2878"/>
      <c r="AO151" s="2878"/>
      <c r="AP151" s="2878"/>
      <c r="AQ151" s="2878"/>
      <c r="AR151" s="2878"/>
      <c r="AS151" s="2878"/>
      <c r="AT151" s="2878"/>
      <c r="AU151" s="2878"/>
      <c r="AV151" s="2878"/>
      <c r="AW151" s="2878"/>
      <c r="AX151" s="2878"/>
      <c r="AY151" s="2878"/>
      <c r="AZ151" s="2878"/>
      <c r="BA151" s="2878"/>
      <c r="BB151" s="2878"/>
      <c r="BC151" s="2878"/>
      <c r="BD151" s="2878"/>
      <c r="BE151" s="2878"/>
      <c r="BF151" s="2878"/>
      <c r="BG151" s="2878"/>
    </row>
    <row r="152" spans="1:59">
      <c r="A152" s="2878"/>
      <c r="B152" s="2878"/>
      <c r="C152" s="2878"/>
      <c r="D152" s="2878"/>
      <c r="E152" s="2878"/>
      <c r="F152" s="2878"/>
      <c r="G152" s="2878"/>
      <c r="H152" s="2878"/>
      <c r="I152" s="2878"/>
      <c r="J152" s="2878"/>
      <c r="K152" s="2878"/>
      <c r="L152" s="2878"/>
      <c r="M152" s="2878"/>
      <c r="N152" s="2878"/>
      <c r="O152" s="2878"/>
      <c r="P152" s="2878"/>
      <c r="Q152" s="2878"/>
      <c r="R152" s="2878"/>
      <c r="S152" s="2878"/>
      <c r="T152" s="2878"/>
      <c r="U152" s="2878"/>
      <c r="V152" s="2878"/>
      <c r="W152" s="2878"/>
      <c r="X152" s="2878"/>
      <c r="Y152" s="2878"/>
      <c r="Z152" s="2878"/>
      <c r="AA152" s="2878"/>
      <c r="AB152" s="2878"/>
      <c r="AC152" s="2878"/>
      <c r="AD152" s="2878"/>
      <c r="AE152" s="2878"/>
      <c r="AF152" s="2878"/>
      <c r="AG152" s="2878"/>
      <c r="AH152" s="2878"/>
      <c r="AI152" s="2878"/>
      <c r="AJ152" s="2878"/>
      <c r="AK152" s="2878"/>
      <c r="AL152" s="2878"/>
      <c r="AM152" s="2878"/>
      <c r="AN152" s="2878"/>
      <c r="AO152" s="2878"/>
      <c r="AP152" s="2878"/>
      <c r="AQ152" s="2878"/>
      <c r="AR152" s="2878"/>
      <c r="AS152" s="2878"/>
      <c r="AT152" s="2878"/>
      <c r="AU152" s="2878"/>
      <c r="AV152" s="2878"/>
      <c r="AW152" s="2878"/>
      <c r="AX152" s="2878"/>
      <c r="AY152" s="2878"/>
      <c r="AZ152" s="2878"/>
      <c r="BA152" s="2878"/>
      <c r="BB152" s="2878"/>
      <c r="BC152" s="2878"/>
      <c r="BD152" s="2878"/>
      <c r="BE152" s="2878"/>
      <c r="BF152" s="2878"/>
      <c r="BG152" s="2878"/>
    </row>
    <row r="153" spans="1:59">
      <c r="A153" s="2878"/>
      <c r="B153" s="2878"/>
      <c r="C153" s="2878"/>
      <c r="D153" s="2878"/>
      <c r="E153" s="2878"/>
      <c r="F153" s="2878"/>
      <c r="G153" s="2878"/>
      <c r="H153" s="2878"/>
      <c r="I153" s="2878"/>
      <c r="J153" s="2878"/>
      <c r="K153" s="2878"/>
      <c r="L153" s="2878"/>
      <c r="M153" s="2878"/>
      <c r="N153" s="2878"/>
      <c r="O153" s="2878"/>
      <c r="P153" s="2878"/>
      <c r="Q153" s="2878"/>
      <c r="R153" s="2878"/>
      <c r="S153" s="2878"/>
      <c r="T153" s="2878"/>
      <c r="U153" s="2878"/>
      <c r="V153" s="2878"/>
      <c r="W153" s="2878"/>
      <c r="X153" s="2878"/>
      <c r="Y153" s="2878"/>
      <c r="Z153" s="2878"/>
      <c r="AA153" s="2878"/>
      <c r="AB153" s="2878"/>
      <c r="AC153" s="2878"/>
      <c r="AD153" s="2878"/>
      <c r="AE153" s="2878"/>
      <c r="AF153" s="2878"/>
      <c r="AG153" s="2878"/>
      <c r="AH153" s="2878"/>
      <c r="AI153" s="2878"/>
      <c r="AJ153" s="2878"/>
      <c r="AK153" s="2878"/>
      <c r="AL153" s="2878"/>
      <c r="AM153" s="2878"/>
      <c r="AN153" s="2878"/>
      <c r="AO153" s="2878"/>
      <c r="AP153" s="2878"/>
      <c r="AQ153" s="2878"/>
      <c r="AR153" s="2878"/>
      <c r="AS153" s="2878"/>
      <c r="AT153" s="2878"/>
      <c r="AU153" s="2878"/>
      <c r="AV153" s="2878"/>
      <c r="AW153" s="2878"/>
      <c r="AX153" s="2878"/>
      <c r="AY153" s="2878"/>
      <c r="AZ153" s="2878"/>
      <c r="BA153" s="2878"/>
      <c r="BB153" s="2878"/>
      <c r="BC153" s="2878"/>
      <c r="BD153" s="2878"/>
      <c r="BE153" s="2878"/>
      <c r="BF153" s="2878"/>
      <c r="BG153" s="2878"/>
    </row>
    <row r="154" spans="1:59">
      <c r="A154" s="2878"/>
      <c r="B154" s="2878"/>
      <c r="C154" s="2878"/>
      <c r="D154" s="2878"/>
      <c r="E154" s="2878"/>
      <c r="F154" s="2878"/>
      <c r="G154" s="2878"/>
      <c r="H154" s="2878"/>
      <c r="I154" s="2878"/>
      <c r="J154" s="2878"/>
      <c r="K154" s="2878"/>
      <c r="L154" s="2878"/>
      <c r="M154" s="2878"/>
      <c r="N154" s="2878"/>
      <c r="O154" s="2878"/>
      <c r="P154" s="2878"/>
      <c r="Q154" s="2878"/>
      <c r="R154" s="2878"/>
      <c r="S154" s="2878"/>
      <c r="T154" s="2878"/>
      <c r="U154" s="2878"/>
      <c r="V154" s="2878"/>
      <c r="W154" s="2878"/>
      <c r="X154" s="2878"/>
      <c r="Y154" s="2878"/>
      <c r="Z154" s="2878"/>
      <c r="AA154" s="2878"/>
      <c r="AB154" s="2878"/>
      <c r="AC154" s="2878"/>
      <c r="AD154" s="2878"/>
      <c r="AE154" s="2878"/>
      <c r="AF154" s="2878"/>
      <c r="AG154" s="2878"/>
      <c r="AH154" s="2878"/>
      <c r="AI154" s="2878"/>
      <c r="AJ154" s="2878"/>
      <c r="AK154" s="2878"/>
      <c r="AL154" s="2878"/>
      <c r="AM154" s="2878"/>
      <c r="AN154" s="2878"/>
      <c r="AO154" s="2878"/>
      <c r="AP154" s="2878"/>
      <c r="AQ154" s="2878"/>
      <c r="AR154" s="2878"/>
      <c r="AS154" s="2878"/>
      <c r="AT154" s="2878"/>
      <c r="AU154" s="2878"/>
      <c r="AV154" s="2878"/>
      <c r="AW154" s="2878"/>
      <c r="AX154" s="2878"/>
      <c r="AY154" s="2878"/>
      <c r="AZ154" s="2878"/>
      <c r="BA154" s="2878"/>
      <c r="BB154" s="2878"/>
      <c r="BC154" s="2878"/>
      <c r="BD154" s="2878"/>
      <c r="BE154" s="2878"/>
      <c r="BF154" s="2878"/>
      <c r="BG154" s="2878"/>
    </row>
    <row r="155" spans="1:59">
      <c r="A155" s="2878"/>
      <c r="B155" s="2878"/>
      <c r="C155" s="2878"/>
      <c r="D155" s="2878"/>
      <c r="E155" s="2878"/>
      <c r="F155" s="2878"/>
      <c r="G155" s="2878"/>
      <c r="H155" s="2878"/>
      <c r="I155" s="2878"/>
      <c r="J155" s="2878"/>
      <c r="K155" s="2878"/>
      <c r="L155" s="2878"/>
      <c r="M155" s="2878"/>
      <c r="N155" s="2878"/>
      <c r="O155" s="2878"/>
      <c r="P155" s="2878"/>
      <c r="Q155" s="2878"/>
      <c r="R155" s="2878"/>
      <c r="S155" s="2878"/>
      <c r="T155" s="2878"/>
      <c r="U155" s="2878"/>
      <c r="V155" s="2878"/>
      <c r="W155" s="2878"/>
      <c r="X155" s="2878"/>
      <c r="Y155" s="2878"/>
      <c r="Z155" s="2878"/>
      <c r="AA155" s="2878"/>
      <c r="AB155" s="2878"/>
      <c r="AC155" s="2878"/>
      <c r="AD155" s="2878"/>
      <c r="AE155" s="2878"/>
      <c r="AF155" s="2878"/>
      <c r="AG155" s="2878"/>
      <c r="AH155" s="2878"/>
      <c r="AI155" s="2878"/>
      <c r="AJ155" s="2878"/>
      <c r="AK155" s="2878"/>
      <c r="AL155" s="2878"/>
      <c r="AM155" s="2878"/>
      <c r="AN155" s="2878"/>
      <c r="AO155" s="2878"/>
      <c r="AP155" s="2878"/>
      <c r="AQ155" s="2878"/>
      <c r="AR155" s="2878"/>
      <c r="AS155" s="2878"/>
      <c r="AT155" s="2878"/>
      <c r="AU155" s="2878"/>
      <c r="AV155" s="2878"/>
      <c r="AW155" s="2878"/>
      <c r="AX155" s="2878"/>
      <c r="AY155" s="2878"/>
      <c r="AZ155" s="2878"/>
      <c r="BA155" s="2878"/>
      <c r="BB155" s="2878"/>
      <c r="BC155" s="2878"/>
      <c r="BD155" s="2878"/>
      <c r="BE155" s="2878"/>
      <c r="BF155" s="2878"/>
      <c r="BG155" s="2878"/>
    </row>
    <row r="156" spans="1:59">
      <c r="A156" s="2878"/>
      <c r="B156" s="2878"/>
      <c r="C156" s="2878"/>
      <c r="D156" s="2878"/>
      <c r="E156" s="2878"/>
      <c r="F156" s="2878"/>
      <c r="G156" s="2878"/>
      <c r="H156" s="2878"/>
      <c r="I156" s="2878"/>
      <c r="J156" s="2878"/>
      <c r="K156" s="2878"/>
      <c r="L156" s="2878"/>
      <c r="M156" s="2878"/>
      <c r="N156" s="2878"/>
      <c r="O156" s="2878"/>
      <c r="P156" s="2878"/>
      <c r="Q156" s="2878"/>
      <c r="R156" s="2878"/>
      <c r="S156" s="2878"/>
      <c r="T156" s="2878"/>
      <c r="U156" s="2878"/>
      <c r="V156" s="2878"/>
      <c r="W156" s="2878"/>
      <c r="X156" s="2878"/>
      <c r="Y156" s="2878"/>
      <c r="Z156" s="2878"/>
      <c r="AA156" s="2878"/>
      <c r="AB156" s="2878"/>
      <c r="AC156" s="2878"/>
      <c r="AD156" s="2878"/>
      <c r="AE156" s="2878"/>
      <c r="AF156" s="2878"/>
      <c r="AG156" s="2878"/>
      <c r="AH156" s="2878"/>
      <c r="AI156" s="2878"/>
      <c r="AJ156" s="2878"/>
      <c r="AK156" s="2878"/>
      <c r="AL156" s="2878"/>
      <c r="AM156" s="2878"/>
      <c r="AN156" s="2878"/>
      <c r="AO156" s="2878"/>
      <c r="AP156" s="2878"/>
      <c r="AQ156" s="2878"/>
      <c r="AR156" s="2878"/>
      <c r="AS156" s="2878"/>
      <c r="AT156" s="2878"/>
      <c r="AU156" s="2878"/>
      <c r="AV156" s="2878"/>
      <c r="AW156" s="2878"/>
      <c r="AX156" s="2878"/>
      <c r="AY156" s="2878"/>
      <c r="AZ156" s="2878"/>
      <c r="BA156" s="2878"/>
      <c r="BB156" s="2878"/>
      <c r="BC156" s="2878"/>
      <c r="BD156" s="2878"/>
      <c r="BE156" s="2878"/>
      <c r="BF156" s="2878"/>
      <c r="BG156" s="2878"/>
    </row>
    <row r="157" spans="1:59">
      <c r="A157" s="2878"/>
      <c r="B157" s="2878"/>
      <c r="C157" s="2878"/>
      <c r="D157" s="2878"/>
      <c r="E157" s="2878"/>
      <c r="F157" s="2878"/>
      <c r="G157" s="2878"/>
      <c r="H157" s="2878"/>
      <c r="I157" s="2878"/>
      <c r="J157" s="2878"/>
      <c r="K157" s="2878"/>
      <c r="L157" s="2878"/>
      <c r="M157" s="2878"/>
      <c r="N157" s="2878"/>
      <c r="O157" s="2878"/>
      <c r="P157" s="2878"/>
      <c r="Q157" s="2878"/>
      <c r="R157" s="2878"/>
      <c r="S157" s="2878"/>
      <c r="T157" s="2878"/>
      <c r="U157" s="2878"/>
      <c r="V157" s="2878"/>
      <c r="W157" s="2878"/>
      <c r="X157" s="2878"/>
      <c r="Y157" s="2878"/>
      <c r="Z157" s="2878"/>
      <c r="AA157" s="2878"/>
      <c r="AB157" s="2878"/>
      <c r="AC157" s="2878"/>
      <c r="AD157" s="2878"/>
      <c r="AE157" s="2878"/>
      <c r="AF157" s="2878"/>
      <c r="AG157" s="2878"/>
      <c r="AH157" s="2878"/>
      <c r="AI157" s="2878"/>
      <c r="AJ157" s="2878"/>
      <c r="AK157" s="2878"/>
      <c r="AL157" s="2878"/>
      <c r="AM157" s="2878"/>
      <c r="AN157" s="2878"/>
      <c r="AO157" s="2878"/>
      <c r="AP157" s="2878"/>
      <c r="AQ157" s="2878"/>
      <c r="AR157" s="2878"/>
      <c r="AS157" s="2878"/>
      <c r="AT157" s="2878"/>
      <c r="AU157" s="2878"/>
      <c r="AV157" s="2878"/>
      <c r="AW157" s="2878"/>
      <c r="AX157" s="2878"/>
      <c r="AY157" s="2878"/>
      <c r="AZ157" s="2878"/>
      <c r="BA157" s="2878"/>
      <c r="BB157" s="2878"/>
      <c r="BC157" s="2878"/>
      <c r="BD157" s="2878"/>
      <c r="BE157" s="2878"/>
      <c r="BF157" s="2878"/>
      <c r="BG157" s="2878"/>
    </row>
    <row r="158" spans="1:59">
      <c r="A158" s="2878"/>
      <c r="B158" s="2878"/>
      <c r="C158" s="2878"/>
      <c r="D158" s="2878"/>
      <c r="E158" s="2878"/>
      <c r="F158" s="2878"/>
      <c r="G158" s="2878"/>
      <c r="H158" s="2878"/>
      <c r="I158" s="2878"/>
      <c r="J158" s="2878"/>
      <c r="K158" s="2878"/>
      <c r="L158" s="2878"/>
      <c r="M158" s="2878"/>
      <c r="N158" s="2878"/>
      <c r="O158" s="2878"/>
      <c r="P158" s="2878"/>
      <c r="Q158" s="2878"/>
      <c r="R158" s="2878"/>
      <c r="S158" s="2878"/>
      <c r="T158" s="2878"/>
      <c r="U158" s="2878"/>
      <c r="V158" s="2878"/>
      <c r="W158" s="2878"/>
      <c r="X158" s="2878"/>
      <c r="Y158" s="2878"/>
      <c r="Z158" s="2878"/>
      <c r="AA158" s="2878"/>
      <c r="AB158" s="2878"/>
      <c r="AC158" s="2878"/>
      <c r="AD158" s="2878"/>
      <c r="AE158" s="2878"/>
      <c r="AF158" s="2878"/>
      <c r="AG158" s="2878"/>
      <c r="AH158" s="2878"/>
      <c r="AI158" s="2878"/>
      <c r="AJ158" s="2878"/>
      <c r="AK158" s="2878"/>
      <c r="AL158" s="2878"/>
      <c r="AM158" s="2878"/>
      <c r="AN158" s="2878"/>
      <c r="AO158" s="2878"/>
      <c r="AP158" s="2878"/>
      <c r="AQ158" s="2878"/>
      <c r="AR158" s="2878"/>
      <c r="AS158" s="2878"/>
      <c r="AT158" s="2878"/>
      <c r="AU158" s="2878"/>
      <c r="AV158" s="2878"/>
      <c r="AW158" s="2878"/>
      <c r="AX158" s="2878"/>
      <c r="AY158" s="2878"/>
      <c r="AZ158" s="2878"/>
      <c r="BA158" s="2878"/>
      <c r="BB158" s="2878"/>
      <c r="BC158" s="2878"/>
      <c r="BD158" s="2878"/>
      <c r="BE158" s="2878"/>
      <c r="BF158" s="2878"/>
      <c r="BG158" s="2878"/>
    </row>
    <row r="159" spans="1:59">
      <c r="A159" s="2878"/>
      <c r="B159" s="2878"/>
      <c r="C159" s="2878"/>
      <c r="D159" s="2878"/>
      <c r="E159" s="2878"/>
      <c r="F159" s="2878"/>
      <c r="G159" s="2878"/>
      <c r="H159" s="2878"/>
      <c r="I159" s="2878"/>
      <c r="J159" s="2878"/>
      <c r="K159" s="2878"/>
      <c r="L159" s="2878"/>
      <c r="M159" s="2878"/>
      <c r="N159" s="2878"/>
      <c r="O159" s="2878"/>
      <c r="P159" s="2878"/>
      <c r="Q159" s="2878"/>
      <c r="R159" s="2878"/>
      <c r="S159" s="2878"/>
      <c r="T159" s="2878"/>
      <c r="U159" s="2878"/>
      <c r="V159" s="2878"/>
      <c r="W159" s="2878"/>
      <c r="X159" s="2878"/>
      <c r="Y159" s="2878"/>
      <c r="Z159" s="2878"/>
      <c r="AA159" s="2878"/>
      <c r="AB159" s="2878"/>
      <c r="AC159" s="2878"/>
      <c r="AD159" s="2878"/>
      <c r="AE159" s="2878"/>
      <c r="AF159" s="2878"/>
      <c r="AG159" s="2878"/>
      <c r="AH159" s="2878"/>
      <c r="AI159" s="2878"/>
      <c r="AJ159" s="2878"/>
      <c r="AK159" s="2878"/>
      <c r="AL159" s="2878"/>
      <c r="AM159" s="2878"/>
      <c r="AN159" s="2878"/>
      <c r="AO159" s="2878"/>
      <c r="AP159" s="2878"/>
      <c r="AQ159" s="2878"/>
      <c r="AR159" s="2878"/>
      <c r="AS159" s="2878"/>
      <c r="AT159" s="2878"/>
      <c r="AU159" s="2878"/>
      <c r="AV159" s="2878"/>
      <c r="AW159" s="2878"/>
      <c r="AX159" s="2878"/>
      <c r="AY159" s="2878"/>
      <c r="AZ159" s="2878"/>
      <c r="BA159" s="2878"/>
      <c r="BB159" s="2878"/>
      <c r="BC159" s="2878"/>
      <c r="BD159" s="2878"/>
      <c r="BE159" s="2878"/>
      <c r="BF159" s="2878"/>
      <c r="BG159" s="2878"/>
    </row>
    <row r="160" spans="1:59">
      <c r="A160" s="2878"/>
      <c r="B160" s="2878"/>
      <c r="C160" s="2878"/>
      <c r="D160" s="2878"/>
      <c r="E160" s="2878"/>
      <c r="F160" s="2878"/>
      <c r="G160" s="2878"/>
      <c r="H160" s="2878"/>
      <c r="I160" s="2878"/>
      <c r="J160" s="2878"/>
      <c r="K160" s="2878"/>
      <c r="L160" s="2878"/>
      <c r="M160" s="2878"/>
      <c r="N160" s="2878"/>
      <c r="O160" s="2878"/>
      <c r="P160" s="2878"/>
      <c r="Q160" s="2878"/>
      <c r="R160" s="2878"/>
      <c r="S160" s="2878"/>
      <c r="T160" s="2878"/>
      <c r="U160" s="2878"/>
      <c r="V160" s="2878"/>
      <c r="W160" s="2878"/>
      <c r="X160" s="2878"/>
      <c r="Y160" s="2878"/>
      <c r="Z160" s="2878"/>
      <c r="AA160" s="2878"/>
      <c r="AB160" s="2878"/>
      <c r="AC160" s="2878"/>
      <c r="AD160" s="2878"/>
      <c r="AE160" s="2878"/>
      <c r="AF160" s="2878"/>
      <c r="AG160" s="2878"/>
      <c r="AH160" s="2878"/>
      <c r="AI160" s="2878"/>
      <c r="AJ160" s="2878"/>
      <c r="AK160" s="2878"/>
      <c r="AL160" s="2878"/>
      <c r="AM160" s="2878"/>
      <c r="AN160" s="2878"/>
      <c r="AO160" s="2878"/>
      <c r="AP160" s="2878"/>
      <c r="AQ160" s="2878"/>
      <c r="AR160" s="2878"/>
      <c r="AS160" s="2878"/>
      <c r="AT160" s="2878"/>
      <c r="AU160" s="2878"/>
      <c r="AV160" s="2878"/>
      <c r="AW160" s="2878"/>
      <c r="AX160" s="2878"/>
      <c r="AY160" s="2878"/>
      <c r="AZ160" s="2878"/>
      <c r="BA160" s="2878"/>
      <c r="BB160" s="2878"/>
      <c r="BC160" s="2878"/>
      <c r="BD160" s="2878"/>
      <c r="BE160" s="2878"/>
      <c r="BF160" s="2878"/>
      <c r="BG160" s="2878"/>
    </row>
    <row r="161" spans="1:59">
      <c r="A161" s="2878"/>
      <c r="B161" s="2878"/>
      <c r="C161" s="2878"/>
      <c r="D161" s="2878"/>
      <c r="E161" s="2878"/>
      <c r="F161" s="2878"/>
      <c r="G161" s="2878"/>
      <c r="H161" s="2878"/>
      <c r="I161" s="2878"/>
      <c r="J161" s="2878"/>
      <c r="K161" s="2878"/>
      <c r="L161" s="2878"/>
      <c r="M161" s="2878"/>
      <c r="N161" s="2878"/>
      <c r="O161" s="2878"/>
      <c r="P161" s="2878"/>
      <c r="Q161" s="2878"/>
      <c r="R161" s="2878"/>
      <c r="S161" s="2878"/>
      <c r="T161" s="2878"/>
      <c r="U161" s="2878"/>
      <c r="V161" s="2878"/>
      <c r="W161" s="2878"/>
      <c r="X161" s="2878"/>
      <c r="Y161" s="2878"/>
      <c r="Z161" s="2878"/>
      <c r="AA161" s="2878"/>
      <c r="AB161" s="2878"/>
      <c r="AC161" s="2878"/>
      <c r="AD161" s="2878"/>
      <c r="AE161" s="2878"/>
      <c r="AF161" s="2878"/>
      <c r="AG161" s="2878"/>
      <c r="AH161" s="2878"/>
      <c r="AI161" s="2878"/>
      <c r="AJ161" s="2878"/>
      <c r="AK161" s="2878"/>
      <c r="AL161" s="2878"/>
      <c r="AM161" s="2878"/>
      <c r="AN161" s="2878"/>
      <c r="AO161" s="2878"/>
      <c r="AP161" s="2878"/>
      <c r="AQ161" s="2878"/>
      <c r="AR161" s="2878"/>
      <c r="AS161" s="2878"/>
      <c r="AT161" s="2878"/>
      <c r="AU161" s="2878"/>
      <c r="AV161" s="2878"/>
      <c r="AW161" s="2878"/>
      <c r="AX161" s="2878"/>
      <c r="AY161" s="2878"/>
      <c r="AZ161" s="2878"/>
      <c r="BA161" s="2878"/>
      <c r="BB161" s="2878"/>
      <c r="BC161" s="2878"/>
      <c r="BD161" s="2878"/>
      <c r="BE161" s="2878"/>
      <c r="BF161" s="2878"/>
      <c r="BG161" s="2878"/>
    </row>
    <row r="162" spans="1:59">
      <c r="A162" s="2878"/>
      <c r="B162" s="2878"/>
      <c r="C162" s="2878"/>
      <c r="D162" s="2878"/>
      <c r="E162" s="2878"/>
      <c r="F162" s="2878"/>
      <c r="G162" s="2878"/>
      <c r="H162" s="2878"/>
      <c r="I162" s="2878"/>
      <c r="J162" s="2878"/>
      <c r="K162" s="2878"/>
      <c r="L162" s="2878"/>
      <c r="M162" s="2878"/>
      <c r="N162" s="2878"/>
      <c r="O162" s="2878"/>
      <c r="P162" s="2878"/>
      <c r="Q162" s="2878"/>
      <c r="R162" s="2878"/>
      <c r="S162" s="2878"/>
      <c r="T162" s="2878"/>
      <c r="U162" s="2878"/>
      <c r="V162" s="2878"/>
      <c r="W162" s="2878"/>
      <c r="X162" s="2878"/>
      <c r="Y162" s="2878"/>
      <c r="Z162" s="2878"/>
      <c r="AA162" s="2878"/>
      <c r="AB162" s="2878"/>
      <c r="AC162" s="2878"/>
      <c r="AD162" s="2878"/>
      <c r="AE162" s="2878"/>
      <c r="AF162" s="2878"/>
      <c r="AG162" s="2878"/>
      <c r="AH162" s="2878"/>
      <c r="AI162" s="2878"/>
      <c r="AJ162" s="2878"/>
      <c r="AK162" s="2878"/>
      <c r="AL162" s="2878"/>
      <c r="AM162" s="2878"/>
      <c r="AN162" s="2878"/>
      <c r="AO162" s="2878"/>
      <c r="AP162" s="2878"/>
      <c r="AQ162" s="2878"/>
      <c r="AR162" s="2878"/>
      <c r="AS162" s="2878"/>
      <c r="AT162" s="2878"/>
      <c r="AU162" s="2878"/>
      <c r="AV162" s="2878"/>
      <c r="AW162" s="2878"/>
      <c r="AX162" s="2878"/>
      <c r="AY162" s="2878"/>
      <c r="AZ162" s="2878"/>
      <c r="BA162" s="2878"/>
      <c r="BB162" s="2878"/>
      <c r="BC162" s="2878"/>
      <c r="BD162" s="2878"/>
      <c r="BE162" s="2878"/>
      <c r="BF162" s="2878"/>
      <c r="BG162" s="2878"/>
    </row>
    <row r="163" spans="1:59">
      <c r="A163" s="2878"/>
      <c r="B163" s="2878"/>
      <c r="C163" s="2878"/>
      <c r="D163" s="2878"/>
      <c r="E163" s="2878"/>
      <c r="F163" s="2878"/>
      <c r="G163" s="2878"/>
      <c r="H163" s="2878"/>
      <c r="I163" s="2878"/>
      <c r="J163" s="2878"/>
      <c r="K163" s="2878"/>
      <c r="L163" s="2878"/>
      <c r="M163" s="2878"/>
      <c r="N163" s="2878"/>
      <c r="O163" s="2878"/>
      <c r="P163" s="2878"/>
      <c r="Q163" s="2878"/>
      <c r="R163" s="2878"/>
      <c r="S163" s="2878"/>
      <c r="T163" s="2878"/>
      <c r="U163" s="2878"/>
      <c r="V163" s="2878"/>
      <c r="W163" s="2878"/>
      <c r="X163" s="2878"/>
      <c r="Y163" s="2878"/>
      <c r="Z163" s="2878"/>
      <c r="AA163" s="2878"/>
      <c r="AB163" s="2878"/>
      <c r="AC163" s="2878"/>
      <c r="AD163" s="2878"/>
      <c r="AE163" s="2878"/>
      <c r="AF163" s="2878"/>
      <c r="AG163" s="2878"/>
      <c r="AH163" s="2878"/>
      <c r="AI163" s="2878"/>
      <c r="AJ163" s="2878"/>
      <c r="AK163" s="2878"/>
      <c r="AL163" s="2878"/>
      <c r="AM163" s="2878"/>
      <c r="AN163" s="2878"/>
      <c r="AO163" s="2878"/>
      <c r="AP163" s="2878"/>
      <c r="AQ163" s="2878"/>
      <c r="AR163" s="2878"/>
      <c r="AS163" s="2878"/>
      <c r="AT163" s="2878"/>
      <c r="AU163" s="2878"/>
      <c r="AV163" s="2878"/>
      <c r="AW163" s="2878"/>
      <c r="AX163" s="2878"/>
      <c r="AY163" s="2878"/>
      <c r="AZ163" s="2878"/>
      <c r="BA163" s="2878"/>
      <c r="BB163" s="2878"/>
      <c r="BC163" s="2878"/>
      <c r="BD163" s="2878"/>
      <c r="BE163" s="2878"/>
      <c r="BF163" s="2878"/>
      <c r="BG163" s="2878"/>
    </row>
    <row r="164" spans="1:59">
      <c r="A164" s="2878"/>
      <c r="B164" s="2878"/>
      <c r="C164" s="2878"/>
      <c r="D164" s="2878"/>
      <c r="E164" s="2878"/>
      <c r="F164" s="2878"/>
      <c r="G164" s="2878"/>
      <c r="H164" s="2878"/>
      <c r="I164" s="2878"/>
      <c r="J164" s="2878"/>
      <c r="K164" s="2878"/>
      <c r="L164" s="2878"/>
      <c r="M164" s="2878"/>
      <c r="N164" s="2878"/>
      <c r="O164" s="2878"/>
      <c r="P164" s="2878"/>
      <c r="Q164" s="2878"/>
      <c r="R164" s="2878"/>
      <c r="S164" s="2878"/>
      <c r="T164" s="2878"/>
      <c r="U164" s="2878"/>
      <c r="V164" s="2878"/>
      <c r="W164" s="2878"/>
      <c r="X164" s="2878"/>
      <c r="Y164" s="2878"/>
      <c r="Z164" s="2878"/>
      <c r="AA164" s="2878"/>
      <c r="AB164" s="2878"/>
      <c r="AC164" s="2878"/>
      <c r="AD164" s="2878"/>
      <c r="AE164" s="2878"/>
      <c r="AF164" s="2878"/>
      <c r="AG164" s="2878"/>
      <c r="AH164" s="2878"/>
      <c r="AI164" s="2878"/>
      <c r="AJ164" s="2878"/>
      <c r="AK164" s="2878"/>
      <c r="AL164" s="2878"/>
      <c r="AM164" s="2878"/>
      <c r="AN164" s="2878"/>
      <c r="AO164" s="2878"/>
      <c r="AP164" s="2878"/>
      <c r="AQ164" s="2878"/>
      <c r="AR164" s="2878"/>
      <c r="AS164" s="2878"/>
      <c r="AT164" s="2878"/>
      <c r="AU164" s="2878"/>
      <c r="AV164" s="2878"/>
      <c r="AW164" s="2878"/>
      <c r="AX164" s="2878"/>
      <c r="AY164" s="2878"/>
      <c r="AZ164" s="2878"/>
      <c r="BA164" s="2878"/>
      <c r="BB164" s="2878"/>
      <c r="BC164" s="2878"/>
      <c r="BD164" s="2878"/>
      <c r="BE164" s="2878"/>
      <c r="BF164" s="2878"/>
      <c r="BG164" s="2878"/>
    </row>
    <row r="165" spans="1:59">
      <c r="A165" s="2878"/>
      <c r="B165" s="2878"/>
      <c r="C165" s="2878"/>
      <c r="D165" s="2878"/>
      <c r="E165" s="2878"/>
      <c r="F165" s="2878"/>
      <c r="G165" s="2878"/>
      <c r="H165" s="2878"/>
      <c r="I165" s="2878"/>
      <c r="J165" s="2878"/>
      <c r="K165" s="2878"/>
      <c r="L165" s="2878"/>
      <c r="M165" s="2878"/>
      <c r="N165" s="2878"/>
      <c r="O165" s="2878"/>
      <c r="P165" s="2878"/>
      <c r="Q165" s="2878"/>
      <c r="R165" s="2878"/>
      <c r="S165" s="2878"/>
      <c r="T165" s="2878"/>
      <c r="U165" s="2878"/>
      <c r="V165" s="2878"/>
      <c r="W165" s="2878"/>
      <c r="X165" s="2878"/>
      <c r="Y165" s="2878"/>
      <c r="Z165" s="2878"/>
      <c r="AA165" s="2878"/>
      <c r="AB165" s="2878"/>
      <c r="AC165" s="2878"/>
      <c r="AD165" s="2878"/>
      <c r="AE165" s="2878"/>
      <c r="AF165" s="2878"/>
      <c r="AG165" s="2878"/>
      <c r="AH165" s="2878"/>
      <c r="AI165" s="2878"/>
      <c r="AJ165" s="2878"/>
      <c r="AK165" s="2878"/>
      <c r="AL165" s="2878"/>
      <c r="AM165" s="2878"/>
      <c r="AN165" s="2878"/>
      <c r="AO165" s="2878"/>
      <c r="AP165" s="2878"/>
      <c r="AQ165" s="2878"/>
      <c r="AR165" s="2878"/>
      <c r="AS165" s="2878"/>
      <c r="AT165" s="2878"/>
      <c r="AU165" s="2878"/>
      <c r="AV165" s="2878"/>
      <c r="AW165" s="2878"/>
      <c r="AX165" s="2878"/>
      <c r="AY165" s="2878"/>
      <c r="AZ165" s="2878"/>
      <c r="BA165" s="2878"/>
      <c r="BB165" s="2878"/>
      <c r="BC165" s="2878"/>
      <c r="BD165" s="2878"/>
      <c r="BE165" s="2878"/>
      <c r="BF165" s="2878"/>
      <c r="BG165" s="2878"/>
    </row>
    <row r="166" spans="1:59">
      <c r="A166" s="2878"/>
      <c r="B166" s="2878"/>
      <c r="C166" s="2878"/>
      <c r="D166" s="2878"/>
      <c r="E166" s="2878"/>
      <c r="F166" s="2878"/>
      <c r="G166" s="2878"/>
      <c r="H166" s="2878"/>
      <c r="I166" s="2878"/>
      <c r="J166" s="2878"/>
      <c r="K166" s="2878"/>
      <c r="L166" s="2878"/>
      <c r="M166" s="2878"/>
      <c r="N166" s="2878"/>
      <c r="O166" s="2878"/>
      <c r="P166" s="2878"/>
      <c r="Q166" s="2878"/>
      <c r="R166" s="2878"/>
      <c r="S166" s="2878"/>
      <c r="T166" s="2878"/>
      <c r="U166" s="2878"/>
      <c r="V166" s="2878"/>
      <c r="W166" s="2878"/>
      <c r="X166" s="2878"/>
      <c r="Y166" s="2878"/>
      <c r="Z166" s="2878"/>
      <c r="AA166" s="2878"/>
      <c r="AB166" s="2878"/>
      <c r="AC166" s="2878"/>
      <c r="AD166" s="2878"/>
      <c r="AE166" s="2878"/>
      <c r="AF166" s="2878"/>
      <c r="AG166" s="2878"/>
      <c r="AH166" s="2878"/>
      <c r="AI166" s="2878"/>
      <c r="AJ166" s="2878"/>
      <c r="AK166" s="2878"/>
      <c r="AL166" s="2878"/>
      <c r="AM166" s="2878"/>
      <c r="AN166" s="2878"/>
      <c r="AO166" s="2878"/>
      <c r="AP166" s="2878"/>
      <c r="AQ166" s="2878"/>
      <c r="AR166" s="2878"/>
      <c r="AS166" s="2878"/>
      <c r="AT166" s="2878"/>
      <c r="AU166" s="2878"/>
      <c r="AV166" s="2878"/>
      <c r="AW166" s="2878"/>
      <c r="AX166" s="2878"/>
      <c r="AY166" s="2878"/>
      <c r="AZ166" s="2878"/>
      <c r="BA166" s="2878"/>
      <c r="BB166" s="2878"/>
      <c r="BC166" s="2878"/>
      <c r="BD166" s="2878"/>
      <c r="BE166" s="2878"/>
      <c r="BF166" s="2878"/>
      <c r="BG166" s="2878"/>
    </row>
    <row r="167" spans="1:59">
      <c r="A167" s="2878"/>
      <c r="B167" s="2878"/>
      <c r="C167" s="2878"/>
      <c r="D167" s="2878"/>
      <c r="E167" s="2878"/>
      <c r="F167" s="2878"/>
      <c r="G167" s="2878"/>
      <c r="H167" s="2878"/>
      <c r="I167" s="2878"/>
      <c r="J167" s="2878"/>
      <c r="K167" s="2878"/>
      <c r="L167" s="2878"/>
      <c r="M167" s="2878"/>
      <c r="N167" s="2878"/>
      <c r="O167" s="2878"/>
      <c r="P167" s="2878"/>
      <c r="Q167" s="2878"/>
      <c r="R167" s="2878"/>
      <c r="S167" s="2878"/>
      <c r="T167" s="2878"/>
      <c r="U167" s="2878"/>
      <c r="V167" s="2878"/>
      <c r="W167" s="2878"/>
      <c r="X167" s="2878"/>
      <c r="Y167" s="2878"/>
      <c r="Z167" s="2878"/>
      <c r="AA167" s="2878"/>
      <c r="AB167" s="2878"/>
      <c r="AC167" s="2878"/>
      <c r="AD167" s="2878"/>
      <c r="AE167" s="2878"/>
      <c r="AF167" s="2878"/>
      <c r="AG167" s="2878"/>
      <c r="AH167" s="2878"/>
      <c r="AI167" s="2878"/>
      <c r="AJ167" s="2878"/>
      <c r="AK167" s="2878"/>
      <c r="AL167" s="2878"/>
      <c r="AM167" s="2878"/>
      <c r="AN167" s="2878"/>
      <c r="AO167" s="2878"/>
      <c r="AP167" s="2878"/>
      <c r="AQ167" s="2878"/>
      <c r="AR167" s="2878"/>
      <c r="AS167" s="2878"/>
      <c r="AT167" s="2878"/>
      <c r="AU167" s="2878"/>
      <c r="AV167" s="2878"/>
      <c r="AW167" s="2878"/>
      <c r="AX167" s="2878"/>
      <c r="AY167" s="2878"/>
      <c r="AZ167" s="2878"/>
      <c r="BA167" s="2878"/>
      <c r="BB167" s="2878"/>
      <c r="BC167" s="2878"/>
      <c r="BD167" s="2878"/>
      <c r="BE167" s="2878"/>
      <c r="BF167" s="2878"/>
      <c r="BG167" s="2878"/>
    </row>
    <row r="168" spans="1:59">
      <c r="A168" s="2878"/>
      <c r="B168" s="2878"/>
      <c r="C168" s="2878"/>
      <c r="D168" s="2878"/>
      <c r="E168" s="2878"/>
      <c r="F168" s="2878"/>
      <c r="G168" s="2878"/>
      <c r="H168" s="2878"/>
      <c r="I168" s="2878"/>
      <c r="J168" s="2878"/>
      <c r="K168" s="2878"/>
      <c r="L168" s="2878"/>
      <c r="M168" s="2878"/>
      <c r="N168" s="2878"/>
      <c r="O168" s="2878"/>
      <c r="P168" s="2878"/>
      <c r="Q168" s="2878"/>
      <c r="R168" s="2878"/>
      <c r="S168" s="2878"/>
      <c r="T168" s="2878"/>
      <c r="U168" s="2878"/>
      <c r="V168" s="2878"/>
      <c r="W168" s="2878"/>
      <c r="X168" s="2878"/>
      <c r="Y168" s="2878"/>
      <c r="Z168" s="2878"/>
      <c r="AA168" s="2878"/>
      <c r="AB168" s="2878"/>
      <c r="AC168" s="2878"/>
      <c r="AD168" s="2878"/>
      <c r="AE168" s="2878"/>
      <c r="AF168" s="2878"/>
      <c r="AG168" s="2878"/>
      <c r="AH168" s="2878"/>
      <c r="AI168" s="2878"/>
      <c r="AJ168" s="2878"/>
      <c r="AK168" s="2878"/>
      <c r="AL168" s="2878"/>
      <c r="AM168" s="2878"/>
      <c r="AN168" s="2878"/>
      <c r="AO168" s="2878"/>
      <c r="AP168" s="2878"/>
      <c r="AQ168" s="2878"/>
      <c r="AR168" s="2878"/>
      <c r="AS168" s="2878"/>
      <c r="AT168" s="2878"/>
      <c r="AU168" s="2878"/>
      <c r="AV168" s="2878"/>
      <c r="AW168" s="2878"/>
      <c r="AX168" s="2878"/>
      <c r="AY168" s="2878"/>
      <c r="AZ168" s="2878"/>
      <c r="BA168" s="2878"/>
      <c r="BB168" s="2878"/>
      <c r="BC168" s="2878"/>
      <c r="BD168" s="2878"/>
      <c r="BE168" s="2878"/>
      <c r="BF168" s="2878"/>
      <c r="BG168" s="2878"/>
    </row>
    <row r="169" spans="1:59">
      <c r="A169" s="2878"/>
      <c r="B169" s="2878"/>
      <c r="C169" s="2878"/>
      <c r="D169" s="2878"/>
      <c r="E169" s="2878"/>
      <c r="F169" s="2878"/>
      <c r="G169" s="2878"/>
      <c r="H169" s="2878"/>
      <c r="I169" s="2878"/>
      <c r="J169" s="2878"/>
      <c r="K169" s="2878"/>
      <c r="L169" s="2878"/>
      <c r="M169" s="2878"/>
      <c r="N169" s="2878"/>
      <c r="O169" s="2878"/>
      <c r="P169" s="2878"/>
      <c r="Q169" s="2878"/>
      <c r="R169" s="2878"/>
      <c r="S169" s="2878"/>
      <c r="T169" s="2878"/>
      <c r="U169" s="2878"/>
      <c r="V169" s="2878"/>
      <c r="W169" s="2878"/>
      <c r="X169" s="2878"/>
      <c r="Y169" s="2878"/>
      <c r="Z169" s="2878"/>
      <c r="AA169" s="2878"/>
      <c r="AB169" s="2878"/>
      <c r="AC169" s="2878"/>
      <c r="AD169" s="2878"/>
      <c r="AE169" s="2878"/>
      <c r="AF169" s="2878"/>
      <c r="AG169" s="2878"/>
      <c r="AH169" s="2878"/>
      <c r="AI169" s="2878"/>
      <c r="AJ169" s="2878"/>
      <c r="AK169" s="2878"/>
      <c r="AL169" s="2878"/>
      <c r="AM169" s="2878"/>
      <c r="AN169" s="2878"/>
      <c r="AO169" s="2878"/>
      <c r="AP169" s="2878"/>
      <c r="AQ169" s="2878"/>
      <c r="AR169" s="2878"/>
      <c r="AS169" s="2878"/>
      <c r="AT169" s="2878"/>
      <c r="AU169" s="2878"/>
      <c r="AV169" s="2878"/>
      <c r="AW169" s="2878"/>
      <c r="AX169" s="2878"/>
      <c r="AY169" s="2878"/>
      <c r="AZ169" s="2878"/>
      <c r="BA169" s="2878"/>
      <c r="BB169" s="2878"/>
      <c r="BC169" s="2878"/>
      <c r="BD169" s="2878"/>
      <c r="BE169" s="2878"/>
      <c r="BF169" s="2878"/>
      <c r="BG169" s="2878"/>
    </row>
    <row r="170" spans="1:59">
      <c r="A170" s="2878"/>
      <c r="B170" s="2878"/>
      <c r="C170" s="2878"/>
      <c r="D170" s="2878"/>
      <c r="E170" s="2878"/>
      <c r="F170" s="2878"/>
      <c r="G170" s="2878"/>
      <c r="H170" s="2878"/>
      <c r="I170" s="2878"/>
      <c r="J170" s="2878"/>
      <c r="K170" s="2878"/>
      <c r="L170" s="2878"/>
      <c r="M170" s="2878"/>
      <c r="N170" s="2878"/>
      <c r="O170" s="2878"/>
      <c r="P170" s="2878"/>
      <c r="Q170" s="2878"/>
      <c r="R170" s="2878"/>
      <c r="S170" s="2878"/>
      <c r="T170" s="2878"/>
      <c r="U170" s="2878"/>
      <c r="V170" s="2878"/>
      <c r="W170" s="2878"/>
      <c r="X170" s="2878"/>
      <c r="Y170" s="2878"/>
      <c r="Z170" s="2878"/>
      <c r="AA170" s="2878"/>
      <c r="AB170" s="2878"/>
      <c r="AC170" s="2878"/>
      <c r="AD170" s="2878"/>
      <c r="AE170" s="2878"/>
      <c r="AF170" s="2878"/>
      <c r="AG170" s="2878"/>
      <c r="AH170" s="2878"/>
      <c r="AI170" s="2878"/>
      <c r="AJ170" s="2878"/>
      <c r="AK170" s="2878"/>
      <c r="AL170" s="2878"/>
      <c r="AM170" s="2878"/>
      <c r="AN170" s="2878"/>
      <c r="AO170" s="2878"/>
      <c r="AP170" s="2878"/>
      <c r="AQ170" s="2878"/>
      <c r="AR170" s="2878"/>
      <c r="AS170" s="2878"/>
      <c r="AT170" s="2878"/>
      <c r="AU170" s="2878"/>
      <c r="AV170" s="2878"/>
      <c r="AW170" s="2878"/>
      <c r="AX170" s="2878"/>
      <c r="AY170" s="2878"/>
      <c r="AZ170" s="2878"/>
      <c r="BA170" s="2878"/>
      <c r="BB170" s="2878"/>
      <c r="BC170" s="2878"/>
      <c r="BD170" s="2878"/>
      <c r="BE170" s="2878"/>
      <c r="BF170" s="2878"/>
      <c r="BG170" s="2878"/>
    </row>
    <row r="171" spans="1:59">
      <c r="A171" s="2878"/>
      <c r="B171" s="2878"/>
      <c r="C171" s="2878"/>
      <c r="D171" s="2878"/>
      <c r="E171" s="2878"/>
      <c r="F171" s="2878"/>
      <c r="G171" s="2878"/>
      <c r="H171" s="2878"/>
      <c r="I171" s="2878"/>
      <c r="J171" s="2878"/>
      <c r="K171" s="2878"/>
      <c r="L171" s="2878"/>
      <c r="M171" s="2878"/>
      <c r="N171" s="2878"/>
      <c r="O171" s="2878"/>
      <c r="P171" s="2878"/>
      <c r="Q171" s="2878"/>
      <c r="R171" s="2878"/>
      <c r="S171" s="2878"/>
      <c r="T171" s="2878"/>
      <c r="U171" s="2878"/>
      <c r="V171" s="2878"/>
      <c r="W171" s="2878"/>
      <c r="X171" s="2878"/>
      <c r="Y171" s="2878"/>
      <c r="Z171" s="2878"/>
      <c r="AA171" s="2878"/>
      <c r="AB171" s="2878"/>
      <c r="AC171" s="2878"/>
      <c r="AD171" s="2878"/>
      <c r="AE171" s="2878"/>
      <c r="AF171" s="2878"/>
      <c r="AG171" s="2878"/>
      <c r="AH171" s="2878"/>
      <c r="AI171" s="2878"/>
      <c r="AJ171" s="2878"/>
      <c r="AK171" s="2878"/>
      <c r="AL171" s="2878"/>
      <c r="AM171" s="2878"/>
      <c r="AN171" s="2878"/>
      <c r="AO171" s="2878"/>
      <c r="AP171" s="2878"/>
      <c r="AQ171" s="2878"/>
      <c r="AR171" s="2878"/>
      <c r="AS171" s="2878"/>
      <c r="AT171" s="2878"/>
      <c r="AU171" s="2878"/>
      <c r="AV171" s="2878"/>
      <c r="AW171" s="2878"/>
      <c r="AX171" s="2878"/>
      <c r="AY171" s="2878"/>
      <c r="AZ171" s="2878"/>
      <c r="BA171" s="2878"/>
      <c r="BB171" s="2878"/>
      <c r="BC171" s="2878"/>
      <c r="BD171" s="2878"/>
      <c r="BE171" s="2878"/>
      <c r="BF171" s="2878"/>
      <c r="BG171" s="2878"/>
    </row>
    <row r="172" spans="1:59">
      <c r="A172" s="2878"/>
      <c r="B172" s="2878"/>
      <c r="C172" s="2878"/>
      <c r="D172" s="2878"/>
      <c r="E172" s="2878"/>
      <c r="F172" s="2878"/>
      <c r="G172" s="2878"/>
      <c r="H172" s="2878"/>
      <c r="I172" s="2878"/>
      <c r="J172" s="2878"/>
      <c r="K172" s="2878"/>
      <c r="L172" s="2878"/>
      <c r="M172" s="2878"/>
      <c r="N172" s="2878"/>
      <c r="O172" s="2878"/>
      <c r="P172" s="2878"/>
      <c r="Q172" s="2878"/>
      <c r="R172" s="2878"/>
      <c r="S172" s="2878"/>
      <c r="T172" s="2878"/>
      <c r="U172" s="2878"/>
      <c r="V172" s="2878"/>
      <c r="W172" s="2878"/>
      <c r="X172" s="2878"/>
      <c r="Y172" s="2878"/>
      <c r="Z172" s="2878"/>
      <c r="AA172" s="2878"/>
      <c r="AB172" s="2878"/>
      <c r="AC172" s="2878"/>
      <c r="AD172" s="2878"/>
      <c r="AE172" s="2878"/>
      <c r="AF172" s="2878"/>
      <c r="AG172" s="2878"/>
      <c r="AH172" s="2878"/>
      <c r="AI172" s="2878"/>
      <c r="AJ172" s="2878"/>
      <c r="AK172" s="2878"/>
      <c r="AL172" s="2878"/>
      <c r="AM172" s="2878"/>
      <c r="AN172" s="2878"/>
      <c r="AO172" s="2878"/>
      <c r="AP172" s="2878"/>
      <c r="AQ172" s="2878"/>
      <c r="AR172" s="2878"/>
      <c r="AS172" s="2878"/>
      <c r="AT172" s="2878"/>
      <c r="AU172" s="2878"/>
      <c r="AV172" s="2878"/>
      <c r="AW172" s="2878"/>
      <c r="AX172" s="2878"/>
      <c r="AY172" s="2878"/>
      <c r="AZ172" s="2878"/>
      <c r="BA172" s="2878"/>
      <c r="BB172" s="2878"/>
      <c r="BC172" s="2878"/>
      <c r="BD172" s="2878"/>
      <c r="BE172" s="2878"/>
      <c r="BF172" s="2878"/>
      <c r="BG172" s="2878"/>
    </row>
    <row r="173" spans="1:59">
      <c r="A173" s="2878"/>
      <c r="B173" s="2878"/>
      <c r="C173" s="2878"/>
      <c r="D173" s="2878"/>
      <c r="E173" s="2878"/>
      <c r="F173" s="2878"/>
      <c r="G173" s="2878"/>
      <c r="H173" s="2878"/>
      <c r="I173" s="2878"/>
      <c r="J173" s="2878"/>
      <c r="K173" s="2878"/>
      <c r="L173" s="2878"/>
      <c r="M173" s="2878"/>
      <c r="N173" s="2878"/>
      <c r="O173" s="2878"/>
      <c r="P173" s="2878"/>
      <c r="Q173" s="2878"/>
      <c r="R173" s="2878"/>
      <c r="S173" s="2878"/>
      <c r="T173" s="2878"/>
      <c r="U173" s="2878"/>
      <c r="V173" s="2878"/>
      <c r="W173" s="2878"/>
      <c r="X173" s="2878"/>
      <c r="Y173" s="2878"/>
      <c r="Z173" s="2878"/>
      <c r="AA173" s="2878"/>
      <c r="AB173" s="2878"/>
      <c r="AC173" s="2878"/>
      <c r="AD173" s="2878"/>
      <c r="AE173" s="2878"/>
      <c r="AF173" s="2878"/>
      <c r="AG173" s="2878"/>
      <c r="AH173" s="2878"/>
      <c r="AI173" s="2878"/>
      <c r="AJ173" s="2878"/>
      <c r="AK173" s="2878"/>
      <c r="AL173" s="2878"/>
      <c r="AM173" s="2878"/>
      <c r="AN173" s="2878"/>
      <c r="AO173" s="2878"/>
      <c r="AP173" s="2878"/>
      <c r="AQ173" s="2878"/>
      <c r="AR173" s="2878"/>
      <c r="AS173" s="2878"/>
      <c r="AT173" s="2878"/>
      <c r="AU173" s="2878"/>
      <c r="AV173" s="2878"/>
      <c r="AW173" s="2878"/>
      <c r="AX173" s="2878"/>
      <c r="AY173" s="2878"/>
      <c r="AZ173" s="2878"/>
      <c r="BA173" s="2878"/>
      <c r="BB173" s="2878"/>
      <c r="BC173" s="2878"/>
      <c r="BD173" s="2878"/>
      <c r="BE173" s="2878"/>
      <c r="BF173" s="2878"/>
      <c r="BG173" s="2878"/>
    </row>
    <row r="174" spans="1:59">
      <c r="A174" s="2878"/>
      <c r="B174" s="2878"/>
      <c r="C174" s="2878"/>
      <c r="D174" s="2878"/>
      <c r="E174" s="2878"/>
      <c r="F174" s="2878"/>
      <c r="G174" s="2878"/>
      <c r="H174" s="2878"/>
      <c r="I174" s="2878"/>
      <c r="J174" s="2878"/>
      <c r="K174" s="2878"/>
      <c r="L174" s="2878"/>
      <c r="M174" s="2878"/>
      <c r="N174" s="2878"/>
      <c r="O174" s="2878"/>
      <c r="P174" s="2878"/>
      <c r="Q174" s="2878"/>
      <c r="R174" s="2878"/>
      <c r="S174" s="2878"/>
      <c r="T174" s="2878"/>
      <c r="U174" s="2878"/>
      <c r="V174" s="2878"/>
      <c r="W174" s="2878"/>
      <c r="X174" s="2878"/>
      <c r="Y174" s="2878"/>
      <c r="Z174" s="2878"/>
      <c r="AA174" s="2878"/>
      <c r="AB174" s="2878"/>
      <c r="AC174" s="2878"/>
      <c r="AD174" s="2878"/>
      <c r="AE174" s="2878"/>
      <c r="AF174" s="2878"/>
      <c r="AG174" s="2878"/>
      <c r="AH174" s="2878"/>
      <c r="AI174" s="2878"/>
      <c r="AJ174" s="2878"/>
      <c r="AK174" s="2878"/>
      <c r="AL174" s="2878"/>
      <c r="AM174" s="2878"/>
      <c r="AN174" s="2878"/>
      <c r="AO174" s="2878"/>
      <c r="AP174" s="2878"/>
      <c r="AQ174" s="2878"/>
      <c r="AR174" s="2878"/>
      <c r="AS174" s="2878"/>
      <c r="AT174" s="2878"/>
      <c r="AU174" s="2878"/>
      <c r="AV174" s="2878"/>
      <c r="AW174" s="2878"/>
      <c r="AX174" s="2878"/>
      <c r="AY174" s="2878"/>
      <c r="AZ174" s="2878"/>
      <c r="BA174" s="2878"/>
      <c r="BB174" s="2878"/>
      <c r="BC174" s="2878"/>
      <c r="BD174" s="2878"/>
      <c r="BE174" s="2878"/>
      <c r="BF174" s="2878"/>
      <c r="BG174" s="2878"/>
    </row>
    <row r="175" spans="1:59">
      <c r="A175" s="2878"/>
      <c r="B175" s="2878"/>
      <c r="C175" s="2878"/>
      <c r="D175" s="2878"/>
      <c r="E175" s="2878"/>
      <c r="F175" s="2878"/>
      <c r="G175" s="2878"/>
      <c r="H175" s="2878"/>
      <c r="I175" s="2878"/>
      <c r="J175" s="2878"/>
      <c r="K175" s="2878"/>
      <c r="L175" s="2878"/>
      <c r="M175" s="2878"/>
      <c r="N175" s="2878"/>
      <c r="O175" s="2878"/>
      <c r="P175" s="2878"/>
      <c r="Q175" s="2878"/>
      <c r="R175" s="2878"/>
      <c r="S175" s="2878"/>
      <c r="T175" s="2878"/>
      <c r="U175" s="2878"/>
      <c r="V175" s="2878"/>
      <c r="W175" s="2878"/>
      <c r="X175" s="2878"/>
      <c r="Y175" s="2878"/>
      <c r="Z175" s="2878"/>
      <c r="AA175" s="2878"/>
      <c r="AB175" s="2878"/>
      <c r="AC175" s="2878"/>
      <c r="AD175" s="2878"/>
      <c r="AE175" s="2878"/>
      <c r="AF175" s="2878"/>
      <c r="AG175" s="2878"/>
      <c r="AH175" s="2878"/>
      <c r="AI175" s="2878"/>
      <c r="AJ175" s="2878"/>
      <c r="AK175" s="2878"/>
      <c r="AL175" s="2878"/>
      <c r="AM175" s="2878"/>
      <c r="AN175" s="2878"/>
      <c r="AO175" s="2878"/>
      <c r="AP175" s="2878"/>
      <c r="AQ175" s="2878"/>
      <c r="AR175" s="2878"/>
      <c r="AS175" s="2878"/>
      <c r="AT175" s="2878"/>
      <c r="AU175" s="2878"/>
      <c r="AV175" s="2878"/>
      <c r="AW175" s="2878"/>
      <c r="AX175" s="2878"/>
      <c r="AY175" s="2878"/>
      <c r="AZ175" s="2878"/>
      <c r="BA175" s="2878"/>
      <c r="BB175" s="2878"/>
      <c r="BC175" s="2878"/>
      <c r="BD175" s="2878"/>
      <c r="BE175" s="2878"/>
      <c r="BF175" s="2878"/>
      <c r="BG175" s="2878"/>
    </row>
    <row r="176" spans="1:59">
      <c r="A176" s="2878"/>
      <c r="B176" s="2878"/>
      <c r="C176" s="2878"/>
      <c r="D176" s="2878"/>
      <c r="E176" s="2878"/>
      <c r="F176" s="2878"/>
      <c r="G176" s="2878"/>
      <c r="H176" s="2878"/>
      <c r="I176" s="2878"/>
      <c r="J176" s="2878"/>
      <c r="K176" s="2878"/>
      <c r="L176" s="2878"/>
      <c r="M176" s="2878"/>
      <c r="N176" s="2878"/>
      <c r="O176" s="2878"/>
      <c r="P176" s="2878"/>
      <c r="Q176" s="2878"/>
      <c r="R176" s="2878"/>
      <c r="S176" s="2878"/>
      <c r="T176" s="2878"/>
      <c r="U176" s="2878"/>
      <c r="V176" s="2878"/>
      <c r="W176" s="2878"/>
      <c r="X176" s="2878"/>
      <c r="Y176" s="2878"/>
      <c r="Z176" s="2878"/>
      <c r="AA176" s="2878"/>
      <c r="AB176" s="2878"/>
      <c r="AC176" s="2878"/>
      <c r="AD176" s="2878"/>
      <c r="AE176" s="2878"/>
      <c r="AF176" s="2878"/>
      <c r="AG176" s="2878"/>
      <c r="AH176" s="2878"/>
      <c r="AI176" s="2878"/>
      <c r="AJ176" s="2878"/>
      <c r="AK176" s="2878"/>
      <c r="AL176" s="2878"/>
      <c r="AM176" s="2878"/>
      <c r="AN176" s="2878"/>
      <c r="AO176" s="2878"/>
      <c r="AP176" s="2878"/>
      <c r="AQ176" s="2878"/>
      <c r="AR176" s="2878"/>
      <c r="AS176" s="2878"/>
      <c r="AT176" s="2878"/>
      <c r="AU176" s="2878"/>
      <c r="AV176" s="2878"/>
      <c r="AW176" s="2878"/>
      <c r="AX176" s="2878"/>
      <c r="AY176" s="2878"/>
      <c r="AZ176" s="2878"/>
      <c r="BA176" s="2878"/>
      <c r="BB176" s="2878"/>
      <c r="BC176" s="2878"/>
      <c r="BD176" s="2878"/>
      <c r="BE176" s="2878"/>
      <c r="BF176" s="2878"/>
      <c r="BG176" s="2878"/>
    </row>
    <row r="177" spans="1:59">
      <c r="A177" s="2878"/>
      <c r="B177" s="2878"/>
      <c r="C177" s="2878"/>
      <c r="D177" s="2878"/>
      <c r="E177" s="2878"/>
      <c r="F177" s="2878"/>
      <c r="G177" s="2878"/>
      <c r="H177" s="2878"/>
      <c r="I177" s="2878"/>
      <c r="J177" s="2878"/>
      <c r="K177" s="2878"/>
      <c r="L177" s="2878"/>
      <c r="M177" s="2878"/>
      <c r="N177" s="2878"/>
      <c r="O177" s="2878"/>
      <c r="P177" s="2878"/>
      <c r="Q177" s="2878"/>
      <c r="R177" s="2878"/>
      <c r="S177" s="2878"/>
      <c r="T177" s="2878"/>
      <c r="U177" s="2878"/>
      <c r="V177" s="2878"/>
      <c r="W177" s="2878"/>
      <c r="X177" s="2878"/>
      <c r="Y177" s="2878"/>
      <c r="Z177" s="2878"/>
      <c r="AA177" s="2878"/>
      <c r="AB177" s="2878"/>
      <c r="AC177" s="2878"/>
      <c r="AD177" s="2878"/>
      <c r="AE177" s="2878"/>
      <c r="AF177" s="2878"/>
      <c r="AG177" s="2878"/>
      <c r="AH177" s="2878"/>
      <c r="AI177" s="2878"/>
      <c r="AJ177" s="2878"/>
      <c r="AK177" s="2878"/>
      <c r="AL177" s="2878"/>
      <c r="AM177" s="2878"/>
      <c r="AN177" s="2878"/>
      <c r="AO177" s="2878"/>
      <c r="AP177" s="2878"/>
      <c r="AQ177" s="2878"/>
      <c r="AR177" s="2878"/>
      <c r="AS177" s="2878"/>
      <c r="AT177" s="2878"/>
      <c r="AU177" s="2878"/>
      <c r="AV177" s="2878"/>
      <c r="AW177" s="2878"/>
      <c r="AX177" s="2878"/>
      <c r="AY177" s="2878"/>
      <c r="AZ177" s="2878"/>
      <c r="BA177" s="2878"/>
      <c r="BB177" s="2878"/>
      <c r="BC177" s="2878"/>
      <c r="BD177" s="2878"/>
      <c r="BE177" s="2878"/>
      <c r="BF177" s="2878"/>
      <c r="BG177" s="2878"/>
    </row>
    <row r="178" spans="1:59">
      <c r="A178" s="2878"/>
      <c r="B178" s="2878"/>
      <c r="C178" s="2878"/>
      <c r="D178" s="2878"/>
      <c r="E178" s="2878"/>
      <c r="F178" s="2878"/>
      <c r="G178" s="2878"/>
      <c r="H178" s="2878"/>
      <c r="I178" s="2878"/>
      <c r="J178" s="2878"/>
      <c r="K178" s="2878"/>
      <c r="L178" s="2878"/>
      <c r="M178" s="2878"/>
      <c r="N178" s="2878"/>
      <c r="O178" s="2878"/>
      <c r="P178" s="2878"/>
      <c r="Q178" s="2878"/>
      <c r="R178" s="2878"/>
      <c r="S178" s="2878"/>
      <c r="T178" s="2878"/>
      <c r="U178" s="2878"/>
      <c r="V178" s="2878"/>
      <c r="W178" s="2878"/>
      <c r="X178" s="2878"/>
      <c r="Y178" s="2878"/>
      <c r="Z178" s="2878"/>
      <c r="AA178" s="2878"/>
      <c r="AB178" s="2878"/>
      <c r="AC178" s="2878"/>
      <c r="AD178" s="2878"/>
      <c r="AE178" s="2878"/>
      <c r="AF178" s="2878"/>
      <c r="AG178" s="2878"/>
      <c r="AH178" s="2878"/>
      <c r="AI178" s="2878"/>
      <c r="AJ178" s="2878"/>
      <c r="AK178" s="2878"/>
      <c r="AL178" s="2878"/>
      <c r="AM178" s="2878"/>
      <c r="AN178" s="2878"/>
      <c r="AO178" s="2878"/>
      <c r="AP178" s="2878"/>
      <c r="AQ178" s="2878"/>
      <c r="AR178" s="2878"/>
      <c r="AS178" s="2878"/>
      <c r="AT178" s="2878"/>
      <c r="AU178" s="2878"/>
      <c r="AV178" s="2878"/>
      <c r="AW178" s="2878"/>
      <c r="AX178" s="2878"/>
      <c r="AY178" s="2878"/>
      <c r="AZ178" s="2878"/>
      <c r="BA178" s="2878"/>
      <c r="BB178" s="2878"/>
      <c r="BC178" s="2878"/>
      <c r="BD178" s="2878"/>
      <c r="BE178" s="2878"/>
      <c r="BF178" s="2878"/>
      <c r="BG178" s="2878"/>
    </row>
    <row r="179" spans="1:59">
      <c r="A179" s="2878"/>
      <c r="B179" s="2878"/>
      <c r="C179" s="2878"/>
      <c r="D179" s="2878"/>
      <c r="E179" s="2878"/>
      <c r="F179" s="2878"/>
      <c r="G179" s="2878"/>
      <c r="H179" s="2878"/>
      <c r="I179" s="2878"/>
      <c r="J179" s="2878"/>
      <c r="K179" s="2878"/>
      <c r="L179" s="2878"/>
      <c r="M179" s="2878"/>
      <c r="N179" s="2878"/>
      <c r="O179" s="2878"/>
      <c r="P179" s="2878"/>
      <c r="Q179" s="2878"/>
      <c r="R179" s="2878"/>
      <c r="S179" s="2878"/>
      <c r="T179" s="2878"/>
      <c r="U179" s="2878"/>
      <c r="V179" s="2878"/>
      <c r="W179" s="2878"/>
      <c r="X179" s="2878"/>
      <c r="Y179" s="2878"/>
      <c r="Z179" s="2878"/>
      <c r="AA179" s="2878"/>
      <c r="AB179" s="2878"/>
      <c r="AC179" s="2878"/>
      <c r="AD179" s="2878"/>
      <c r="AE179" s="2878"/>
      <c r="AF179" s="2878"/>
      <c r="AG179" s="2878"/>
      <c r="AH179" s="2878"/>
      <c r="AI179" s="2878"/>
      <c r="AJ179" s="2878"/>
      <c r="AK179" s="2878"/>
      <c r="AL179" s="2878"/>
      <c r="AM179" s="2878"/>
      <c r="AN179" s="2878"/>
      <c r="AO179" s="2878"/>
      <c r="AP179" s="2878"/>
      <c r="AQ179" s="2878"/>
      <c r="AR179" s="2878"/>
      <c r="AS179" s="2878"/>
      <c r="AT179" s="2878"/>
      <c r="AU179" s="2878"/>
      <c r="AV179" s="2878"/>
      <c r="AW179" s="2878"/>
      <c r="AX179" s="2878"/>
      <c r="AY179" s="2878"/>
      <c r="AZ179" s="2878"/>
      <c r="BA179" s="2878"/>
      <c r="BB179" s="2878"/>
      <c r="BC179" s="2878"/>
      <c r="BD179" s="2878"/>
      <c r="BE179" s="2878"/>
      <c r="BF179" s="2878"/>
      <c r="BG179" s="2878"/>
    </row>
    <row r="180" spans="1:59">
      <c r="A180" s="2878"/>
      <c r="B180" s="2878"/>
      <c r="C180" s="2878"/>
      <c r="D180" s="2878"/>
      <c r="E180" s="2878"/>
      <c r="F180" s="2878"/>
      <c r="G180" s="2878"/>
      <c r="H180" s="2878"/>
      <c r="I180" s="2878"/>
      <c r="J180" s="2878"/>
      <c r="K180" s="2878"/>
      <c r="L180" s="2878"/>
      <c r="M180" s="2878"/>
      <c r="N180" s="2878"/>
      <c r="O180" s="2878"/>
      <c r="P180" s="2878"/>
      <c r="Q180" s="2878"/>
      <c r="R180" s="2878"/>
      <c r="S180" s="2878"/>
      <c r="T180" s="2878"/>
      <c r="U180" s="2878"/>
      <c r="V180" s="2878"/>
      <c r="W180" s="2878"/>
      <c r="X180" s="2878"/>
      <c r="Y180" s="2878"/>
      <c r="Z180" s="2878"/>
      <c r="AA180" s="2878"/>
      <c r="AB180" s="2878"/>
      <c r="AC180" s="2878"/>
      <c r="AD180" s="2878"/>
      <c r="AE180" s="2878"/>
      <c r="AF180" s="2878"/>
      <c r="AG180" s="2878"/>
      <c r="AH180" s="2878"/>
      <c r="AI180" s="2878"/>
      <c r="AJ180" s="2878"/>
      <c r="AK180" s="2878"/>
      <c r="AL180" s="2878"/>
      <c r="AM180" s="2878"/>
      <c r="AN180" s="2878"/>
      <c r="AO180" s="2878"/>
      <c r="AP180" s="2878"/>
      <c r="AQ180" s="2878"/>
      <c r="AR180" s="2878"/>
      <c r="AS180" s="2878"/>
      <c r="AT180" s="2878"/>
      <c r="AU180" s="2878"/>
      <c r="AV180" s="2878"/>
      <c r="AW180" s="2878"/>
      <c r="AX180" s="2878"/>
      <c r="AY180" s="2878"/>
      <c r="AZ180" s="2878"/>
      <c r="BA180" s="2878"/>
      <c r="BB180" s="2878"/>
      <c r="BC180" s="2878"/>
      <c r="BD180" s="2878"/>
      <c r="BE180" s="2878"/>
      <c r="BF180" s="2878"/>
      <c r="BG180" s="2878"/>
    </row>
    <row r="181" spans="1:59">
      <c r="A181" s="2878"/>
      <c r="B181" s="2878"/>
      <c r="C181" s="2878"/>
      <c r="D181" s="2878"/>
      <c r="E181" s="2878"/>
      <c r="F181" s="2878"/>
      <c r="G181" s="2878"/>
      <c r="H181" s="2878"/>
      <c r="I181" s="2878"/>
      <c r="J181" s="2878"/>
      <c r="K181" s="2878"/>
      <c r="L181" s="2878"/>
      <c r="M181" s="2878"/>
      <c r="N181" s="2878"/>
      <c r="O181" s="2878"/>
      <c r="P181" s="2878"/>
      <c r="Q181" s="2878"/>
      <c r="R181" s="2878"/>
      <c r="S181" s="2878"/>
      <c r="T181" s="2878"/>
      <c r="U181" s="2878"/>
      <c r="V181" s="2878"/>
      <c r="W181" s="2878"/>
      <c r="X181" s="2878"/>
      <c r="Y181" s="2878"/>
      <c r="Z181" s="2878"/>
      <c r="AA181" s="2878"/>
      <c r="AB181" s="2878"/>
      <c r="AC181" s="2878"/>
      <c r="AD181" s="2878"/>
      <c r="AE181" s="2878"/>
      <c r="AF181" s="2878"/>
      <c r="AG181" s="2878"/>
      <c r="AH181" s="2878"/>
      <c r="AI181" s="2878"/>
      <c r="AJ181" s="2878"/>
      <c r="AK181" s="2878"/>
      <c r="AL181" s="2878"/>
      <c r="AM181" s="2878"/>
      <c r="AN181" s="2878"/>
      <c r="AO181" s="2878"/>
      <c r="AP181" s="2878"/>
      <c r="AQ181" s="2878"/>
      <c r="AR181" s="2878"/>
      <c r="AS181" s="2878"/>
      <c r="AT181" s="2878"/>
      <c r="AU181" s="2878"/>
      <c r="AV181" s="2878"/>
      <c r="AW181" s="2878"/>
      <c r="AX181" s="2878"/>
      <c r="AY181" s="2878"/>
      <c r="AZ181" s="2878"/>
      <c r="BA181" s="2878"/>
      <c r="BB181" s="2878"/>
      <c r="BC181" s="2878"/>
      <c r="BD181" s="2878"/>
      <c r="BE181" s="2878"/>
      <c r="BF181" s="2878"/>
      <c r="BG181" s="2878"/>
    </row>
    <row r="182" spans="1:59">
      <c r="A182" s="2878"/>
      <c r="B182" s="2878"/>
      <c r="C182" s="2878"/>
      <c r="D182" s="2878"/>
      <c r="E182" s="2878"/>
      <c r="F182" s="2878"/>
      <c r="G182" s="2878"/>
      <c r="H182" s="2878"/>
      <c r="I182" s="2878"/>
      <c r="J182" s="2878"/>
      <c r="K182" s="2878"/>
      <c r="L182" s="2878"/>
      <c r="M182" s="2878"/>
      <c r="N182" s="2878"/>
      <c r="O182" s="2878"/>
      <c r="P182" s="2878"/>
      <c r="Q182" s="2878"/>
      <c r="R182" s="2878"/>
      <c r="S182" s="2878"/>
      <c r="T182" s="2878"/>
      <c r="U182" s="2878"/>
      <c r="V182" s="2878"/>
      <c r="W182" s="2878"/>
      <c r="X182" s="2878"/>
      <c r="Y182" s="2878"/>
      <c r="Z182" s="2878"/>
      <c r="AA182" s="2878"/>
      <c r="AB182" s="2878"/>
      <c r="AC182" s="2878"/>
      <c r="AD182" s="2878"/>
      <c r="AE182" s="2878"/>
      <c r="AF182" s="2878"/>
      <c r="AG182" s="2878"/>
      <c r="AH182" s="2878"/>
      <c r="AI182" s="2878"/>
      <c r="AJ182" s="2878"/>
      <c r="AK182" s="2878"/>
      <c r="AL182" s="2878"/>
      <c r="AM182" s="2878"/>
      <c r="AN182" s="2878"/>
      <c r="AO182" s="2878"/>
      <c r="AP182" s="2878"/>
      <c r="AQ182" s="2878"/>
      <c r="AR182" s="2878"/>
      <c r="AS182" s="2878"/>
      <c r="AT182" s="2878"/>
      <c r="AU182" s="2878"/>
      <c r="AV182" s="2878"/>
      <c r="AW182" s="2878"/>
      <c r="AX182" s="2878"/>
      <c r="AY182" s="2878"/>
      <c r="AZ182" s="2878"/>
      <c r="BA182" s="2878"/>
      <c r="BB182" s="2878"/>
      <c r="BC182" s="2878"/>
      <c r="BD182" s="2878"/>
      <c r="BE182" s="2878"/>
      <c r="BF182" s="2878"/>
      <c r="BG182" s="2878"/>
    </row>
    <row r="183" spans="1:59">
      <c r="A183" s="2878"/>
      <c r="B183" s="2878"/>
      <c r="C183" s="2878"/>
      <c r="D183" s="2878"/>
      <c r="E183" s="2878"/>
      <c r="F183" s="2878"/>
      <c r="G183" s="2878"/>
      <c r="H183" s="2878"/>
      <c r="I183" s="2878"/>
      <c r="J183" s="2878"/>
      <c r="K183" s="2878"/>
      <c r="L183" s="2878"/>
      <c r="M183" s="2878"/>
      <c r="N183" s="2878"/>
      <c r="O183" s="2878"/>
      <c r="P183" s="2878"/>
      <c r="Q183" s="2878"/>
      <c r="R183" s="2878"/>
      <c r="S183" s="2878"/>
      <c r="T183" s="2878"/>
      <c r="U183" s="2878"/>
      <c r="V183" s="2878"/>
      <c r="W183" s="2878"/>
      <c r="X183" s="2878"/>
      <c r="Y183" s="2878"/>
      <c r="Z183" s="2878"/>
      <c r="AA183" s="2878"/>
      <c r="AB183" s="2878"/>
      <c r="AC183" s="2878"/>
      <c r="AD183" s="2878"/>
      <c r="AE183" s="2878"/>
      <c r="AF183" s="2878"/>
      <c r="AG183" s="2878"/>
      <c r="AH183" s="2878"/>
      <c r="AI183" s="2878"/>
      <c r="AJ183" s="2878"/>
      <c r="AK183" s="2878"/>
      <c r="AL183" s="2878"/>
      <c r="AM183" s="2878"/>
      <c r="AN183" s="2878"/>
      <c r="AO183" s="2878"/>
      <c r="AP183" s="2878"/>
      <c r="AQ183" s="2878"/>
      <c r="AR183" s="2878"/>
      <c r="AS183" s="2878"/>
      <c r="AT183" s="2878"/>
      <c r="AU183" s="2878"/>
      <c r="AV183" s="2878"/>
      <c r="AW183" s="2878"/>
      <c r="AX183" s="2878"/>
      <c r="AY183" s="2878"/>
      <c r="AZ183" s="2878"/>
      <c r="BA183" s="2878"/>
      <c r="BB183" s="2878"/>
      <c r="BC183" s="2878"/>
      <c r="BD183" s="2878"/>
      <c r="BE183" s="2878"/>
      <c r="BF183" s="2878"/>
      <c r="BG183" s="2878"/>
    </row>
    <row r="184" spans="1:59">
      <c r="A184" s="2878"/>
      <c r="B184" s="2878"/>
      <c r="C184" s="2878"/>
      <c r="D184" s="2878"/>
      <c r="E184" s="2878"/>
      <c r="F184" s="2878"/>
      <c r="G184" s="2878"/>
      <c r="H184" s="2878"/>
      <c r="I184" s="2878"/>
      <c r="J184" s="2878"/>
      <c r="K184" s="2878"/>
      <c r="L184" s="2878"/>
      <c r="M184" s="2878"/>
      <c r="N184" s="2878"/>
      <c r="O184" s="2878"/>
      <c r="P184" s="2878"/>
      <c r="Q184" s="2878"/>
      <c r="R184" s="2878"/>
      <c r="S184" s="2878"/>
      <c r="T184" s="2878"/>
      <c r="U184" s="2878"/>
      <c r="V184" s="2878"/>
      <c r="W184" s="2878"/>
      <c r="X184" s="2878"/>
      <c r="Y184" s="2878"/>
      <c r="Z184" s="2878"/>
      <c r="AA184" s="2878"/>
      <c r="AB184" s="2878"/>
      <c r="AC184" s="2878"/>
      <c r="AD184" s="2878"/>
      <c r="AE184" s="2878"/>
      <c r="AF184" s="2878"/>
      <c r="AG184" s="2878"/>
      <c r="AH184" s="2878"/>
      <c r="AI184" s="2878"/>
      <c r="AJ184" s="2878"/>
      <c r="AK184" s="2878"/>
      <c r="AL184" s="2878"/>
      <c r="AM184" s="2878"/>
      <c r="AN184" s="2878"/>
      <c r="AO184" s="2878"/>
      <c r="AP184" s="2878"/>
      <c r="AQ184" s="2878"/>
      <c r="AR184" s="2878"/>
      <c r="AS184" s="2878"/>
      <c r="AT184" s="2878"/>
      <c r="AU184" s="2878"/>
      <c r="AV184" s="2878"/>
      <c r="AW184" s="2878"/>
      <c r="AX184" s="2878"/>
      <c r="AY184" s="2878"/>
      <c r="AZ184" s="2878"/>
      <c r="BA184" s="2878"/>
      <c r="BB184" s="2878"/>
      <c r="BC184" s="2878"/>
      <c r="BD184" s="2878"/>
      <c r="BE184" s="2878"/>
      <c r="BF184" s="2878"/>
      <c r="BG184" s="2878"/>
    </row>
    <row r="185" spans="1:59">
      <c r="A185" s="2878"/>
      <c r="B185" s="2878"/>
      <c r="C185" s="2878"/>
      <c r="D185" s="2878"/>
      <c r="E185" s="2878"/>
      <c r="F185" s="2878"/>
      <c r="G185" s="2878"/>
      <c r="H185" s="2878"/>
      <c r="I185" s="2878"/>
      <c r="J185" s="2878"/>
      <c r="K185" s="2878"/>
      <c r="L185" s="2878"/>
      <c r="M185" s="2878"/>
      <c r="N185" s="2878"/>
      <c r="O185" s="2878"/>
      <c r="P185" s="2878"/>
      <c r="Q185" s="2878"/>
      <c r="R185" s="2878"/>
      <c r="S185" s="2878"/>
      <c r="T185" s="2878"/>
      <c r="U185" s="2878"/>
      <c r="V185" s="2878"/>
      <c r="W185" s="2878"/>
      <c r="X185" s="2878"/>
      <c r="Y185" s="2878"/>
      <c r="Z185" s="2878"/>
      <c r="AA185" s="2878"/>
      <c r="AB185" s="2878"/>
      <c r="AC185" s="2878"/>
      <c r="AD185" s="2878"/>
      <c r="AE185" s="2878"/>
      <c r="AF185" s="2878"/>
      <c r="AG185" s="2878"/>
      <c r="AH185" s="2878"/>
      <c r="AI185" s="2878"/>
      <c r="AJ185" s="2878"/>
      <c r="AK185" s="2878"/>
      <c r="AL185" s="2878"/>
      <c r="AM185" s="2878"/>
      <c r="AN185" s="2878"/>
      <c r="AO185" s="2878"/>
      <c r="AP185" s="2878"/>
      <c r="AQ185" s="2878"/>
      <c r="AR185" s="2878"/>
      <c r="AS185" s="2878"/>
      <c r="AT185" s="2878"/>
      <c r="AU185" s="2878"/>
      <c r="AV185" s="2878"/>
      <c r="AW185" s="2878"/>
      <c r="AX185" s="2878"/>
      <c r="AY185" s="2878"/>
      <c r="AZ185" s="2878"/>
      <c r="BA185" s="2878"/>
      <c r="BB185" s="2878"/>
      <c r="BC185" s="2878"/>
      <c r="BD185" s="2878"/>
      <c r="BE185" s="2878"/>
      <c r="BF185" s="2878"/>
      <c r="BG185" s="2878"/>
    </row>
    <row r="186" spans="1:59">
      <c r="A186" s="2878"/>
      <c r="B186" s="2878"/>
      <c r="C186" s="2878"/>
      <c r="D186" s="2878"/>
      <c r="E186" s="2878"/>
      <c r="F186" s="2878"/>
      <c r="G186" s="2878"/>
      <c r="H186" s="2878"/>
      <c r="I186" s="2878"/>
      <c r="J186" s="2878"/>
      <c r="K186" s="2878"/>
      <c r="L186" s="2878"/>
      <c r="M186" s="2878"/>
      <c r="N186" s="2878"/>
      <c r="O186" s="2878"/>
      <c r="P186" s="2878"/>
      <c r="Q186" s="2878"/>
      <c r="R186" s="2878"/>
      <c r="S186" s="2878"/>
      <c r="T186" s="2878"/>
      <c r="U186" s="2878"/>
      <c r="V186" s="2878"/>
      <c r="W186" s="2878"/>
      <c r="X186" s="2878"/>
      <c r="Y186" s="2878"/>
      <c r="Z186" s="2878"/>
      <c r="AA186" s="2878"/>
      <c r="AB186" s="2878"/>
      <c r="AC186" s="2878"/>
      <c r="AD186" s="2878"/>
      <c r="AE186" s="2878"/>
      <c r="AF186" s="2878"/>
      <c r="AG186" s="2878"/>
      <c r="AH186" s="2878"/>
      <c r="AI186" s="2878"/>
      <c r="AJ186" s="2878"/>
      <c r="AK186" s="2878"/>
      <c r="AL186" s="2878"/>
      <c r="AM186" s="2878"/>
      <c r="AN186" s="2878"/>
      <c r="AO186" s="2878"/>
      <c r="AP186" s="2878"/>
      <c r="AQ186" s="2878"/>
      <c r="AR186" s="2878"/>
      <c r="AS186" s="2878"/>
      <c r="AT186" s="2878"/>
      <c r="AU186" s="2878"/>
      <c r="AV186" s="2878"/>
      <c r="AW186" s="2878"/>
      <c r="AX186" s="2878"/>
      <c r="AY186" s="2878"/>
      <c r="AZ186" s="2878"/>
      <c r="BA186" s="2878"/>
      <c r="BB186" s="2878"/>
      <c r="BC186" s="2878"/>
      <c r="BD186" s="2878"/>
      <c r="BE186" s="2878"/>
      <c r="BF186" s="2878"/>
      <c r="BG186" s="2878"/>
    </row>
    <row r="187" spans="1:59">
      <c r="A187" s="2878"/>
      <c r="B187" s="2878"/>
      <c r="C187" s="2878"/>
      <c r="D187" s="2878"/>
      <c r="E187" s="2878"/>
      <c r="F187" s="2878"/>
      <c r="G187" s="2878"/>
      <c r="H187" s="2878"/>
      <c r="I187" s="2878"/>
      <c r="J187" s="2878"/>
      <c r="K187" s="2878"/>
      <c r="L187" s="2878"/>
      <c r="M187" s="2878"/>
      <c r="N187" s="2878"/>
      <c r="O187" s="2878"/>
      <c r="P187" s="2878"/>
      <c r="Q187" s="2878"/>
      <c r="R187" s="2878"/>
      <c r="S187" s="2878"/>
      <c r="T187" s="2878"/>
      <c r="U187" s="2878"/>
      <c r="V187" s="2878"/>
      <c r="W187" s="2878"/>
      <c r="X187" s="2878"/>
      <c r="Y187" s="2878"/>
      <c r="Z187" s="2878"/>
      <c r="AA187" s="2878"/>
      <c r="AB187" s="2878"/>
      <c r="AC187" s="2878"/>
      <c r="AD187" s="2878"/>
      <c r="AE187" s="2878"/>
      <c r="AF187" s="2878"/>
      <c r="AG187" s="2878"/>
      <c r="AH187" s="2878"/>
      <c r="AI187" s="2878"/>
      <c r="AJ187" s="2878"/>
      <c r="AK187" s="2878"/>
      <c r="AL187" s="2878"/>
      <c r="AM187" s="2878"/>
      <c r="AN187" s="2878"/>
      <c r="AO187" s="2878"/>
      <c r="AP187" s="2878"/>
      <c r="AQ187" s="2878"/>
      <c r="AR187" s="2878"/>
      <c r="AS187" s="2878"/>
      <c r="AT187" s="2878"/>
      <c r="AU187" s="2878"/>
      <c r="AV187" s="2878"/>
      <c r="AW187" s="2878"/>
      <c r="AX187" s="2878"/>
      <c r="AY187" s="2878"/>
      <c r="AZ187" s="2878"/>
      <c r="BA187" s="2878"/>
      <c r="BB187" s="2878"/>
      <c r="BC187" s="2878"/>
      <c r="BD187" s="2878"/>
      <c r="BE187" s="2878"/>
      <c r="BF187" s="2878"/>
      <c r="BG187" s="2878"/>
    </row>
    <row r="188" spans="1:59">
      <c r="A188" s="2878"/>
      <c r="B188" s="2878"/>
      <c r="C188" s="2878"/>
      <c r="D188" s="2878"/>
      <c r="E188" s="2878"/>
      <c r="F188" s="2878"/>
      <c r="G188" s="2878"/>
      <c r="H188" s="2878"/>
      <c r="I188" s="2878"/>
      <c r="J188" s="2878"/>
      <c r="K188" s="2878"/>
      <c r="L188" s="2878"/>
      <c r="M188" s="2878"/>
      <c r="N188" s="2878"/>
      <c r="O188" s="2878"/>
      <c r="P188" s="2878"/>
      <c r="Q188" s="2878"/>
      <c r="R188" s="2878"/>
      <c r="S188" s="2878"/>
      <c r="T188" s="2878"/>
      <c r="U188" s="2878"/>
      <c r="V188" s="2878"/>
      <c r="W188" s="2878"/>
      <c r="X188" s="2878"/>
      <c r="Y188" s="2878"/>
      <c r="Z188" s="2878"/>
      <c r="AA188" s="2878"/>
      <c r="AB188" s="2878"/>
      <c r="AC188" s="2878"/>
      <c r="AD188" s="2878"/>
      <c r="AE188" s="2878"/>
      <c r="AF188" s="2878"/>
      <c r="AG188" s="2878"/>
      <c r="AH188" s="2878"/>
      <c r="AI188" s="2878"/>
      <c r="AJ188" s="2878"/>
      <c r="AK188" s="2878"/>
      <c r="AL188" s="2878"/>
      <c r="AM188" s="2878"/>
      <c r="AN188" s="2878"/>
      <c r="AO188" s="2878"/>
      <c r="AP188" s="2878"/>
      <c r="AQ188" s="2878"/>
      <c r="AR188" s="2878"/>
      <c r="AS188" s="2878"/>
      <c r="AT188" s="2878"/>
      <c r="AU188" s="2878"/>
      <c r="AV188" s="2878"/>
      <c r="AW188" s="2878"/>
      <c r="AX188" s="2878"/>
      <c r="AY188" s="2878"/>
      <c r="AZ188" s="2878"/>
      <c r="BA188" s="2878"/>
      <c r="BB188" s="2878"/>
      <c r="BC188" s="2878"/>
      <c r="BD188" s="2878"/>
      <c r="BE188" s="2878"/>
      <c r="BF188" s="2878"/>
      <c r="BG188" s="2878"/>
    </row>
    <row r="189" spans="1:59">
      <c r="A189" s="2878"/>
      <c r="B189" s="2878"/>
      <c r="C189" s="2878"/>
      <c r="D189" s="2878"/>
      <c r="E189" s="2878"/>
      <c r="F189" s="2878"/>
      <c r="G189" s="2878"/>
      <c r="H189" s="2878"/>
      <c r="I189" s="2878"/>
      <c r="J189" s="2878"/>
      <c r="K189" s="2878"/>
      <c r="L189" s="2878"/>
      <c r="M189" s="2878"/>
      <c r="N189" s="2878"/>
      <c r="O189" s="2878"/>
      <c r="P189" s="2878"/>
      <c r="Q189" s="2878"/>
      <c r="R189" s="2878"/>
      <c r="S189" s="2878"/>
      <c r="T189" s="2878"/>
      <c r="U189" s="2878"/>
      <c r="V189" s="2878"/>
      <c r="W189" s="2878"/>
      <c r="X189" s="2878"/>
      <c r="Y189" s="2878"/>
      <c r="Z189" s="2878"/>
      <c r="AA189" s="2878"/>
      <c r="AB189" s="2878"/>
      <c r="AC189" s="2878"/>
      <c r="AD189" s="2878"/>
      <c r="AE189" s="2878"/>
      <c r="AF189" s="2878"/>
      <c r="AG189" s="2878"/>
      <c r="AH189" s="2878"/>
      <c r="AI189" s="2878"/>
      <c r="AJ189" s="2878"/>
      <c r="AK189" s="2878"/>
      <c r="AL189" s="2878"/>
      <c r="AM189" s="2878"/>
      <c r="AN189" s="2878"/>
      <c r="AO189" s="2878"/>
      <c r="AP189" s="2878"/>
      <c r="AQ189" s="2878"/>
      <c r="AR189" s="2878"/>
      <c r="AS189" s="2878"/>
      <c r="AT189" s="2878"/>
      <c r="AU189" s="2878"/>
      <c r="AV189" s="2878"/>
      <c r="AW189" s="2878"/>
      <c r="AX189" s="2878"/>
      <c r="AY189" s="2878"/>
      <c r="AZ189" s="2878"/>
      <c r="BA189" s="2878"/>
      <c r="BB189" s="2878"/>
      <c r="BC189" s="2878"/>
      <c r="BD189" s="2878"/>
      <c r="BE189" s="2878"/>
      <c r="BF189" s="2878"/>
      <c r="BG189" s="2878"/>
    </row>
  </sheetData>
  <customSheetViews>
    <customSheetView guid="{8BA73436-2F9B-4210-BD10-5C9B0EE18A6F}" colorId="22" showPageBreaks="1" fitToPage="1" printArea="1" topLeftCell="A4">
      <selection activeCell="E29" sqref="E29"/>
      <pageMargins left="0.5" right="0.5" top="0.5" bottom="0.5" header="0.5" footer="0.5"/>
      <pageSetup scale="69" fitToHeight="2" orientation="portrait" horizontalDpi="300" verticalDpi="300" r:id="rId1"/>
      <headerFooter alignWithMargins="0"/>
    </customSheetView>
    <customSheetView guid="{7923C648-7509-4E75-B568-BE9D1A032E56}" scale="80" colorId="22" showPageBreaks="1" fitToPage="1" printArea="1" view="pageBreakPreview">
      <selection activeCell="H69" sqref="H69"/>
      <pageMargins left="0.5" right="0.5" top="0.5" bottom="0.5" header="0.5" footer="0.5"/>
      <pageSetup scale="69" fitToHeight="2" orientation="portrait" horizontalDpi="300" verticalDpi="300" r:id="rId2"/>
      <headerFooter alignWithMargins="0"/>
    </customSheetView>
    <customSheetView guid="{393B765C-BB60-4CEF-9B1B-1517D80E77BC}" scale="80" colorId="22" showPageBreaks="1" fitToPage="1" printArea="1" view="pageBreakPreview">
      <selection activeCell="H69" sqref="H69"/>
      <pageMargins left="0.5" right="0.5" top="0.5" bottom="0.5" header="0.5" footer="0.5"/>
      <pageSetup scale="69" fitToHeight="2" orientation="portrait" horizontalDpi="300" verticalDpi="300" r:id="rId3"/>
      <headerFooter alignWithMargins="0"/>
    </customSheetView>
    <customSheetView guid="{63051384-6030-4837-BDE8-8D47319E9310}" scale="80" colorId="22" showPageBreaks="1" fitToPage="1" printArea="1" view="pageBreakPreview" topLeftCell="A46">
      <selection activeCell="H69" sqref="H69"/>
      <pageMargins left="0.5" right="0.5" top="0.5" bottom="0.5" header="0.5" footer="0.5"/>
      <pageSetup scale="69" fitToHeight="2" orientation="portrait" horizontalDpi="300" verticalDpi="300" r:id="rId4"/>
      <headerFooter alignWithMargins="0"/>
    </customSheetView>
    <customSheetView guid="{4E7170B9-0E13-4551-BA0F-F43020F5D14F}" colorId="22" showPageBreaks="1" printArea="1" topLeftCell="A29">
      <selection activeCell="F58" sqref="F58"/>
      <rowBreaks count="1" manualBreakCount="1">
        <brk id="60" max="7" man="1"/>
      </rowBreaks>
      <pageMargins left="0.5" right="0.5" top="0.5" bottom="0.5" header="0.5" footer="0.5"/>
      <pageSetup scale="69" fitToHeight="2" orientation="portrait" horizontalDpi="300" verticalDpi="300" r:id="rId5"/>
      <headerFooter alignWithMargins="0"/>
    </customSheetView>
    <customSheetView guid="{438078D9-73AC-4065-AD12-33C545097290}" scale="80" colorId="22" showPageBreaks="1" fitToPage="1" printArea="1" view="pageBreakPreview" topLeftCell="A46">
      <selection activeCell="H69" sqref="H69"/>
      <pageMargins left="0.5" right="0.5" top="0.5" bottom="0.5" header="0.5" footer="0.5"/>
      <pageSetup scale="69" fitToHeight="2" orientation="portrait" horizontalDpi="300" verticalDpi="300" r:id="rId6"/>
      <headerFooter alignWithMargins="0"/>
    </customSheetView>
    <customSheetView guid="{5CF51FF9-A1DC-465C-8702-577480B671DB}" scale="80" colorId="22" showPageBreaks="1" fitToPage="1" printArea="1" view="pageBreakPreview" topLeftCell="A46">
      <selection activeCell="H69" sqref="H69"/>
      <pageMargins left="0.5" right="0.5" top="0.5" bottom="0.5" header="0.5" footer="0.5"/>
      <pageSetup scale="69" fitToHeight="2" orientation="portrait" horizontalDpi="300" verticalDpi="300" r:id="rId7"/>
      <headerFooter alignWithMargins="0"/>
    </customSheetView>
    <customSheetView guid="{B94A4E40-0E04-4C7F-92F0-F173BDD19C5E}" scale="80" colorId="22" showPageBreaks="1" fitToPage="1" printArea="1" view="pageBreakPreview" topLeftCell="A46">
      <selection activeCell="H69" sqref="H69"/>
      <pageMargins left="0.5" right="0.5" top="0.5" bottom="0.5" header="0.5" footer="0.5"/>
      <pageSetup scale="69" fitToHeight="2" orientation="portrait" horizontalDpi="300" verticalDpi="300" r:id="rId8"/>
      <headerFooter alignWithMargins="0"/>
    </customSheetView>
    <customSheetView guid="{8C259C24-A4E4-4974-8C90-A0F5B4CE3394}" colorId="22" showPageBreaks="1" fitToPage="1" printArea="1" topLeftCell="A4">
      <selection activeCell="E29" sqref="E29"/>
      <pageMargins left="0.5" right="0.5" top="0.5" bottom="0.5" header="0.5" footer="0.5"/>
      <pageSetup scale="69" fitToHeight="2" orientation="portrait" horizontalDpi="300" verticalDpi="300" r:id="rId9"/>
      <headerFooter alignWithMargins="0"/>
    </customSheetView>
    <customSheetView guid="{FA103E5D-8B2E-472D-A37D-606A91A24206}" colorId="22" fitToPage="1" topLeftCell="A4">
      <selection activeCell="E29" sqref="E29"/>
      <pageMargins left="0.5" right="0.5" top="0.5" bottom="0.5" header="0.5" footer="0.5"/>
      <pageSetup scale="69" fitToHeight="2" orientation="portrait" horizontalDpi="300" verticalDpi="300" r:id="rId10"/>
      <headerFooter alignWithMargins="0"/>
    </customSheetView>
    <customSheetView guid="{FD677025-12D2-4A8C-898E-C8C7B61A1761}" scale="80" colorId="22" showPageBreaks="1" fitToPage="1" printArea="1" view="pageBreakPreview" topLeftCell="A46">
      <selection activeCell="H69" sqref="H69"/>
      <pageMargins left="0.5" right="0.5" top="0.5" bottom="0.5" header="0.5" footer="0.5"/>
      <pageSetup scale="69" fitToHeight="2" orientation="portrait" horizontalDpi="300" verticalDpi="300" r:id="rId11"/>
      <headerFooter alignWithMargins="0"/>
    </customSheetView>
    <customSheetView guid="{8A94D2EC-B2C5-4234-9443-0DC03802E12D}" scale="80" colorId="22" showPageBreaks="1" fitToPage="1" printArea="1" view="pageBreakPreview" topLeftCell="A46">
      <selection activeCell="H69" sqref="H69"/>
      <pageMargins left="0.5" right="0.5" top="0.5" bottom="0.5" header="0.5" footer="0.5"/>
      <pageSetup scale="69" fitToHeight="2" orientation="portrait" horizontalDpi="300" verticalDpi="300" r:id="rId12"/>
      <headerFooter alignWithMargins="0"/>
    </customSheetView>
    <customSheetView guid="{C7AF6775-1D27-4B5E-A593-2A35D0B4D89B}" colorId="22" fitToPage="1" topLeftCell="A4">
      <selection activeCell="E29" sqref="E29"/>
      <pageMargins left="0.5" right="0.5" top="0.5" bottom="0.5" header="0.5" footer="0.5"/>
      <pageSetup scale="68" fitToHeight="2" orientation="portrait" horizontalDpi="300" verticalDpi="300" r:id="rId13"/>
      <headerFooter alignWithMargins="0"/>
    </customSheetView>
    <customSheetView guid="{96E61F17-B7D0-43DF-A042-AB82DEADF71D}" scale="80" colorId="22" showPageBreaks="1" fitToPage="1" printArea="1" view="pageBreakPreview" topLeftCell="A46">
      <selection activeCell="H69" sqref="H69"/>
      <pageMargins left="0.5" right="0.5" top="0.5" bottom="0.5" header="0.5" footer="0.5"/>
      <pageSetup scale="69" fitToHeight="2" orientation="portrait" horizontalDpi="300" verticalDpi="300" r:id="rId14"/>
      <headerFooter alignWithMargins="0"/>
    </customSheetView>
    <customSheetView guid="{0F6F7749-E5E2-402C-A332-F358E9F52431}" colorId="22" fitToPage="1" printArea="1" topLeftCell="A4">
      <selection activeCell="E29" sqref="E29"/>
      <pageMargins left="0.5" right="0.5" top="0.5" bottom="0.5" header="0.5" footer="0.5"/>
      <pageSetup scale="68" fitToHeight="2" orientation="portrait" horizontalDpi="300" verticalDpi="300" r:id="rId15"/>
      <headerFooter alignWithMargins="0"/>
    </customSheetView>
    <customSheetView guid="{665C0630-746D-4A38-99D5-558A3A80C435}" scale="80" colorId="22" showPageBreaks="1" fitToPage="1" printArea="1" view="pageBreakPreview" topLeftCell="A46">
      <selection activeCell="H69" sqref="H69"/>
      <pageMargins left="0.5" right="0.5" top="0.5" bottom="0.5" header="0.5" footer="0.5"/>
      <pageSetup scale="69" fitToHeight="2" orientation="portrait" horizontalDpi="300" verticalDpi="300" r:id="rId16"/>
      <headerFooter alignWithMargins="0"/>
    </customSheetView>
    <customSheetView guid="{7BB49942-3332-4916-8C9A-7E0718D9BD15}" scale="80" colorId="22" showPageBreaks="1" fitToPage="1" printArea="1" view="pageBreakPreview" topLeftCell="A46">
      <selection activeCell="H69" sqref="H69"/>
      <pageMargins left="0.5" right="0.5" top="0.5" bottom="0.5" header="0.5" footer="0.5"/>
      <pageSetup scale="69" fitToHeight="2" orientation="portrait" horizontalDpi="300" verticalDpi="300" r:id="rId17"/>
      <headerFooter alignWithMargins="0"/>
    </customSheetView>
    <customSheetView guid="{84131046-9492-4BD4-95BF-1101D54B6750}" colorId="22" showPageBreaks="1" fitToPage="1" printArea="1" topLeftCell="A4">
      <selection activeCell="E29" sqref="E29"/>
      <pageMargins left="0.5" right="0.5" top="0.5" bottom="0.5" header="0.5" footer="0.5"/>
      <pageSetup scale="69" fitToHeight="2" orientation="portrait" horizontalDpi="300" verticalDpi="300" r:id="rId18"/>
      <headerFooter alignWithMargins="0"/>
    </customSheetView>
    <customSheetView guid="{CDDD69AD-D96A-45A7-95A3-6DE883419332}" scale="80" colorId="22" showPageBreaks="1" fitToPage="1" printArea="1" view="pageBreakPreview" topLeftCell="A46">
      <selection activeCell="H69" sqref="H69"/>
      <pageMargins left="0.5" right="0.5" top="0.5" bottom="0.5" header="0.5" footer="0.5"/>
      <pageSetup scale="69" fitToHeight="2" orientation="portrait" horizontalDpi="300" verticalDpi="300" r:id="rId19"/>
      <headerFooter alignWithMargins="0"/>
    </customSheetView>
    <customSheetView guid="{4AA2BC72-2A29-463C-9964-91A7BC9A705D}" scale="80" colorId="22" showPageBreaks="1" fitToPage="1" printArea="1" view="pageBreakPreview" topLeftCell="A46">
      <selection activeCell="H69" sqref="H69"/>
      <pageMargins left="0.5" right="0.5" top="0.5" bottom="0.5" header="0.5" footer="0.5"/>
      <pageSetup scale="69" fitToHeight="2" orientation="portrait" horizontalDpi="300" verticalDpi="300" r:id="rId20"/>
      <headerFooter alignWithMargins="0"/>
    </customSheetView>
  </customSheetViews>
  <pageMargins left="0.5" right="0.5" top="0.5" bottom="0.5" header="0.5" footer="0.5"/>
  <pageSetup scale="69" fitToHeight="2" orientation="portrait" horizontalDpi="300" verticalDpi="300" r:id="rId2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Z135"/>
  <sheetViews>
    <sheetView defaultGridColor="0" colorId="22" zoomScaleNormal="100" zoomScaleSheetLayoutView="80" workbookViewId="0">
      <selection activeCell="F3" sqref="F3"/>
    </sheetView>
  </sheetViews>
  <sheetFormatPr defaultColWidth="9.6640625" defaultRowHeight="15"/>
  <cols>
    <col min="1" max="1" width="4.6640625" style="9" customWidth="1"/>
    <col min="2" max="2" width="2.6640625" style="9" customWidth="1"/>
    <col min="3" max="3" width="32.6640625" style="9" customWidth="1"/>
    <col min="4" max="4" width="22" style="9" customWidth="1"/>
    <col min="5" max="5" width="17.6640625" style="9" customWidth="1"/>
    <col min="6" max="6" width="15.6640625" style="9" customWidth="1"/>
    <col min="7" max="7" width="14.44140625" style="9" bestFit="1" customWidth="1"/>
    <col min="8" max="16384" width="9.6640625" style="9"/>
  </cols>
  <sheetData>
    <row r="1" spans="1:10">
      <c r="A1" s="29" t="s">
        <v>1800</v>
      </c>
      <c r="B1" s="66"/>
      <c r="C1" s="66"/>
      <c r="D1" s="204" t="s">
        <v>1379</v>
      </c>
      <c r="E1" s="204" t="s">
        <v>1380</v>
      </c>
      <c r="F1" s="66" t="s">
        <v>1803</v>
      </c>
      <c r="G1" s="67"/>
      <c r="H1" s="17"/>
      <c r="I1" s="17"/>
      <c r="J1" s="17"/>
    </row>
    <row r="2" spans="1:10">
      <c r="A2" s="72" t="str">
        <f>'Data Sheet'!$C$25</f>
        <v>CENTRAL HUDSON GAS &amp; ELECTRIC CORPORATION</v>
      </c>
      <c r="B2" s="17"/>
      <c r="C2" s="17"/>
      <c r="D2" s="78" t="s">
        <v>5505</v>
      </c>
      <c r="E2" s="78" t="s">
        <v>1457</v>
      </c>
      <c r="F2" s="17"/>
      <c r="G2" s="73"/>
      <c r="H2" s="17"/>
      <c r="I2" s="17"/>
      <c r="J2" s="17"/>
    </row>
    <row r="3" spans="1:10" ht="15" customHeight="1">
      <c r="A3" s="74"/>
      <c r="B3" s="77"/>
      <c r="C3" s="77"/>
      <c r="D3" s="86" t="s">
        <v>1381</v>
      </c>
      <c r="E3" s="674" t="str">
        <f>'Data Sheet'!$C$40</f>
        <v>4/18/2018</v>
      </c>
      <c r="F3" s="100" t="str">
        <f>'Data Sheet'!$C$38</f>
        <v>12/31/2017</v>
      </c>
      <c r="G3" s="76"/>
      <c r="H3" s="17"/>
      <c r="I3" s="17"/>
      <c r="J3" s="17"/>
    </row>
    <row r="4" spans="1:10" ht="15" customHeight="1">
      <c r="A4" s="206" t="s">
        <v>1382</v>
      </c>
      <c r="B4" s="207"/>
      <c r="C4" s="207"/>
      <c r="D4" s="207"/>
      <c r="E4" s="207"/>
      <c r="F4" s="207"/>
      <c r="G4" s="208"/>
      <c r="H4" s="17"/>
      <c r="I4" s="17"/>
      <c r="J4" s="17"/>
    </row>
    <row r="5" spans="1:10">
      <c r="A5" s="72"/>
      <c r="B5" s="17"/>
      <c r="C5" s="17"/>
      <c r="D5" s="17"/>
      <c r="E5" s="17"/>
      <c r="F5" s="17"/>
      <c r="G5" s="73"/>
      <c r="H5" s="17"/>
      <c r="I5" s="17"/>
      <c r="J5" s="17"/>
    </row>
    <row r="6" spans="1:10">
      <c r="A6" s="3512" t="s">
        <v>21</v>
      </c>
      <c r="B6" s="3513"/>
      <c r="C6" s="3513"/>
      <c r="D6" s="3513"/>
      <c r="E6" s="3513"/>
      <c r="F6" s="3513"/>
      <c r="G6" s="73"/>
      <c r="H6" s="17"/>
      <c r="I6" s="17"/>
      <c r="J6" s="17"/>
    </row>
    <row r="7" spans="1:10">
      <c r="A7" s="3512" t="s">
        <v>22</v>
      </c>
      <c r="B7" s="3513"/>
      <c r="C7" s="3513"/>
      <c r="D7" s="3513"/>
      <c r="E7" s="3513"/>
      <c r="F7" s="3513"/>
      <c r="G7" s="3514"/>
      <c r="H7" s="17"/>
      <c r="I7" s="17"/>
      <c r="J7" s="17"/>
    </row>
    <row r="8" spans="1:10">
      <c r="A8" s="3512" t="s">
        <v>23</v>
      </c>
      <c r="B8" s="3513"/>
      <c r="C8" s="3513"/>
      <c r="D8" s="3513"/>
      <c r="E8" s="3513"/>
      <c r="F8" s="3513"/>
      <c r="G8" s="3514"/>
      <c r="H8" s="17"/>
      <c r="I8" s="17"/>
      <c r="J8" s="17"/>
    </row>
    <row r="9" spans="1:10">
      <c r="A9" s="3512" t="s">
        <v>24</v>
      </c>
      <c r="B9" s="3513"/>
      <c r="C9" s="3513"/>
      <c r="D9" s="3513"/>
      <c r="E9" s="3513"/>
      <c r="F9" s="3513"/>
      <c r="G9" s="3514"/>
      <c r="H9" s="17"/>
      <c r="I9" s="17"/>
      <c r="J9" s="17"/>
    </row>
    <row r="10" spans="1:10">
      <c r="A10" s="72"/>
      <c r="B10" s="17"/>
      <c r="C10" s="17"/>
      <c r="D10" s="17"/>
      <c r="E10" s="17"/>
      <c r="F10" s="17"/>
      <c r="G10" s="73"/>
      <c r="H10" s="17"/>
      <c r="I10" s="17"/>
      <c r="J10" s="17"/>
    </row>
    <row r="11" spans="1:10">
      <c r="A11" s="3512" t="s">
        <v>25</v>
      </c>
      <c r="B11" s="3513"/>
      <c r="C11" s="3513"/>
      <c r="D11" s="3513"/>
      <c r="E11" s="3513"/>
      <c r="F11" s="3513"/>
      <c r="G11" s="3514"/>
      <c r="H11" s="17"/>
      <c r="I11" s="17"/>
      <c r="J11" s="17"/>
    </row>
    <row r="12" spans="1:10">
      <c r="A12" s="72"/>
      <c r="B12" s="17"/>
      <c r="C12" s="17"/>
      <c r="D12" s="17"/>
      <c r="E12" s="17"/>
      <c r="F12" s="17"/>
      <c r="G12" s="73"/>
      <c r="H12" s="17"/>
      <c r="I12" s="17"/>
      <c r="J12" s="17"/>
    </row>
    <row r="13" spans="1:10">
      <c r="A13" s="3512" t="s">
        <v>26</v>
      </c>
      <c r="B13" s="3513"/>
      <c r="C13" s="3513"/>
      <c r="D13" s="3513"/>
      <c r="E13" s="3513"/>
      <c r="F13" s="3513"/>
      <c r="G13" s="3514"/>
      <c r="H13" s="17"/>
      <c r="I13" s="17"/>
      <c r="J13" s="17"/>
    </row>
    <row r="14" spans="1:10">
      <c r="A14" s="3512" t="s">
        <v>888</v>
      </c>
      <c r="B14" s="3513"/>
      <c r="C14" s="3513"/>
      <c r="D14" s="3513"/>
      <c r="E14" s="3513"/>
      <c r="F14" s="3513"/>
      <c r="G14" s="3514"/>
      <c r="H14" s="17"/>
      <c r="I14" s="17"/>
      <c r="J14" s="17"/>
    </row>
    <row r="15" spans="1:10">
      <c r="A15" s="74"/>
      <c r="B15" s="77"/>
      <c r="C15" s="77"/>
      <c r="D15" s="77"/>
      <c r="E15" s="77"/>
      <c r="F15" s="77"/>
      <c r="G15" s="76"/>
      <c r="H15" s="17"/>
      <c r="I15" s="17"/>
      <c r="J15" s="17"/>
    </row>
    <row r="16" spans="1:10">
      <c r="A16" s="72"/>
      <c r="B16" s="93"/>
      <c r="C16" s="17"/>
      <c r="D16" s="17"/>
      <c r="E16" s="266" t="s">
        <v>1835</v>
      </c>
      <c r="F16" s="266" t="s">
        <v>889</v>
      </c>
      <c r="G16" s="213" t="s">
        <v>1835</v>
      </c>
      <c r="H16" s="17"/>
      <c r="I16" s="17"/>
      <c r="J16" s="17"/>
    </row>
    <row r="17" spans="1:26">
      <c r="A17" s="72" t="s">
        <v>1729</v>
      </c>
      <c r="B17" s="93"/>
      <c r="C17" s="69" t="s">
        <v>1167</v>
      </c>
      <c r="D17" s="69"/>
      <c r="E17" s="266" t="s">
        <v>3194</v>
      </c>
      <c r="F17" s="266" t="s">
        <v>890</v>
      </c>
      <c r="G17" s="213" t="s">
        <v>2517</v>
      </c>
      <c r="H17" s="17"/>
      <c r="I17" s="17"/>
      <c r="J17" s="17"/>
    </row>
    <row r="18" spans="1:26">
      <c r="A18" s="74" t="s">
        <v>1732</v>
      </c>
      <c r="B18" s="100"/>
      <c r="C18" s="75" t="s">
        <v>3020</v>
      </c>
      <c r="D18" s="75"/>
      <c r="E18" s="304" t="s">
        <v>3021</v>
      </c>
      <c r="F18" s="304" t="s">
        <v>3022</v>
      </c>
      <c r="G18" s="216" t="s">
        <v>3023</v>
      </c>
      <c r="H18" s="17"/>
      <c r="I18" s="17"/>
      <c r="J18" s="17"/>
    </row>
    <row r="19" spans="1:26" ht="16.350000000000001" customHeight="1">
      <c r="A19" s="72">
        <v>1</v>
      </c>
      <c r="B19" s="2866"/>
      <c r="C19" s="2867" t="s">
        <v>4846</v>
      </c>
      <c r="D19" s="2865"/>
      <c r="E19" s="2868">
        <v>0</v>
      </c>
      <c r="F19" s="2869"/>
      <c r="G19" s="2870">
        <v>0</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2866"/>
      <c r="C20" s="2867"/>
      <c r="D20" s="2865"/>
      <c r="E20" s="2871">
        <v>0</v>
      </c>
      <c r="F20" s="2872"/>
      <c r="G20" s="2873">
        <v>0</v>
      </c>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2866"/>
      <c r="C21" s="2867"/>
      <c r="D21" s="2865"/>
      <c r="E21" s="2871">
        <v>0</v>
      </c>
      <c r="F21" s="2872"/>
      <c r="G21" s="2873">
        <v>0</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2866"/>
      <c r="C22" s="2867"/>
      <c r="D22" s="2865"/>
      <c r="E22" s="2871">
        <v>0</v>
      </c>
      <c r="F22" s="2872"/>
      <c r="G22" s="2873">
        <v>0</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2866"/>
      <c r="C23" s="2867" t="s">
        <v>4847</v>
      </c>
      <c r="D23" s="2865"/>
      <c r="E23" s="2871">
        <v>0</v>
      </c>
      <c r="F23" s="2872"/>
      <c r="G23" s="2873">
        <v>0</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2866"/>
      <c r="C24" s="2867" t="s">
        <v>4848</v>
      </c>
      <c r="D24" s="2865"/>
      <c r="E24" s="2871">
        <v>0</v>
      </c>
      <c r="F24" s="2872"/>
      <c r="G24" s="2873">
        <v>0</v>
      </c>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2866"/>
      <c r="C25" s="2867" t="s">
        <v>4849</v>
      </c>
      <c r="D25" s="2865"/>
      <c r="E25" s="2871">
        <v>0</v>
      </c>
      <c r="F25" s="2872"/>
      <c r="G25" s="2873">
        <v>0</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2866"/>
      <c r="C26" s="2867"/>
      <c r="D26" s="2865"/>
      <c r="E26" s="2871">
        <v>0</v>
      </c>
      <c r="F26" s="2872"/>
      <c r="G26" s="2873">
        <v>0</v>
      </c>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2866"/>
      <c r="C27" s="2867" t="s">
        <v>4850</v>
      </c>
      <c r="D27" s="2865"/>
      <c r="E27" s="2871">
        <v>54179</v>
      </c>
      <c r="F27" s="2872"/>
      <c r="G27" s="2873">
        <v>54179</v>
      </c>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2866"/>
      <c r="C28" s="2867"/>
      <c r="D28" s="2865"/>
      <c r="E28" s="2871">
        <v>0</v>
      </c>
      <c r="F28" s="2872"/>
      <c r="G28" s="2873">
        <v>0</v>
      </c>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2866"/>
      <c r="C29" s="2867" t="s">
        <v>4851</v>
      </c>
      <c r="D29" s="2865"/>
      <c r="E29" s="2871">
        <v>0</v>
      </c>
      <c r="F29" s="2872"/>
      <c r="G29" s="2873">
        <v>0</v>
      </c>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2866"/>
      <c r="C30" s="2867" t="s">
        <v>4852</v>
      </c>
      <c r="D30" s="2865"/>
      <c r="E30" s="2871">
        <v>103517</v>
      </c>
      <c r="F30" s="2872"/>
      <c r="G30" s="2873">
        <v>103517</v>
      </c>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2866"/>
      <c r="C31" s="2867" t="s">
        <v>4853</v>
      </c>
      <c r="D31" s="2865"/>
      <c r="E31" s="2871">
        <v>6922</v>
      </c>
      <c r="F31" s="2872"/>
      <c r="G31" s="2873">
        <v>6922</v>
      </c>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2866"/>
      <c r="C32" s="2867"/>
      <c r="D32" s="2865"/>
      <c r="E32" s="2871">
        <v>0</v>
      </c>
      <c r="F32" s="2872"/>
      <c r="G32" s="2873">
        <v>0</v>
      </c>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2866"/>
      <c r="C33" s="2867" t="s">
        <v>4854</v>
      </c>
      <c r="D33" s="2865"/>
      <c r="E33" s="2871">
        <v>13938</v>
      </c>
      <c r="F33" s="2872"/>
      <c r="G33" s="2873">
        <v>13938</v>
      </c>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2866"/>
      <c r="C34" s="2867"/>
      <c r="D34" s="2865"/>
      <c r="E34" s="2871">
        <v>0</v>
      </c>
      <c r="F34" s="2872"/>
      <c r="G34" s="2873">
        <v>0</v>
      </c>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2866"/>
      <c r="C35" s="2867"/>
      <c r="D35" s="2865"/>
      <c r="E35" s="2871">
        <v>0</v>
      </c>
      <c r="F35" s="2872"/>
      <c r="G35" s="2873">
        <v>0</v>
      </c>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2866"/>
      <c r="C36" s="2867"/>
      <c r="D36" s="2865"/>
      <c r="E36" s="2871">
        <v>0</v>
      </c>
      <c r="F36" s="2872"/>
      <c r="G36" s="2873">
        <v>0</v>
      </c>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2866"/>
      <c r="C37" s="2867" t="s">
        <v>4855</v>
      </c>
      <c r="D37" s="2865"/>
      <c r="E37" s="2871">
        <v>0</v>
      </c>
      <c r="F37" s="2872"/>
      <c r="G37" s="2873">
        <v>0</v>
      </c>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2866"/>
      <c r="C38" s="2867" t="s">
        <v>4856</v>
      </c>
      <c r="D38" s="2865"/>
      <c r="E38" s="2871">
        <v>24065</v>
      </c>
      <c r="F38" s="2872"/>
      <c r="G38" s="2873">
        <v>24065</v>
      </c>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2866"/>
      <c r="C39" s="2867"/>
      <c r="D39" s="2865"/>
      <c r="E39" s="2871">
        <v>0</v>
      </c>
      <c r="F39" s="2872"/>
      <c r="G39" s="2873">
        <v>0</v>
      </c>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2866"/>
      <c r="C40" s="2867" t="s">
        <v>4857</v>
      </c>
      <c r="D40" s="2865"/>
      <c r="E40" s="2871">
        <v>0</v>
      </c>
      <c r="F40" s="2872"/>
      <c r="G40" s="2873">
        <v>0</v>
      </c>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2866"/>
      <c r="C41" s="2867" t="s">
        <v>4858</v>
      </c>
      <c r="D41" s="2865"/>
      <c r="E41" s="2871">
        <v>80182</v>
      </c>
      <c r="F41" s="2872"/>
      <c r="G41" s="2873">
        <v>80182</v>
      </c>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2866"/>
      <c r="C42" s="2867"/>
      <c r="D42" s="2865"/>
      <c r="E42" s="2871">
        <v>0</v>
      </c>
      <c r="F42" s="2872"/>
      <c r="G42" s="2873">
        <v>0</v>
      </c>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2866"/>
      <c r="C43" s="2874" t="s">
        <v>4859</v>
      </c>
      <c r="D43" s="2865"/>
      <c r="E43" s="2871">
        <v>0</v>
      </c>
      <c r="F43" s="2872"/>
      <c r="G43" s="2873">
        <v>0</v>
      </c>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2866"/>
      <c r="C44" s="2867"/>
      <c r="D44" s="2865"/>
      <c r="E44" s="2871">
        <v>0</v>
      </c>
      <c r="F44" s="2872"/>
      <c r="G44" s="2873">
        <v>0</v>
      </c>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2866"/>
      <c r="C45" s="2867" t="s">
        <v>4860</v>
      </c>
      <c r="D45" s="2865"/>
      <c r="E45" s="2871">
        <v>0</v>
      </c>
      <c r="F45" s="2872"/>
      <c r="G45" s="2873">
        <v>0</v>
      </c>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2866"/>
      <c r="C46" s="2867" t="s">
        <v>4861</v>
      </c>
      <c r="D46" s="2865"/>
      <c r="E46" s="2871">
        <v>0</v>
      </c>
      <c r="F46" s="2872"/>
      <c r="G46" s="2873">
        <v>0</v>
      </c>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2866"/>
      <c r="C47" s="2867" t="s">
        <v>4862</v>
      </c>
      <c r="D47" s="2865"/>
      <c r="E47" s="2871">
        <v>0</v>
      </c>
      <c r="F47" s="2872"/>
      <c r="G47" s="2873">
        <v>0</v>
      </c>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2866"/>
      <c r="C48" s="2867" t="s">
        <v>4863</v>
      </c>
      <c r="D48" s="2865"/>
      <c r="E48" s="2871">
        <v>0</v>
      </c>
      <c r="F48" s="2872"/>
      <c r="G48" s="2873">
        <v>0</v>
      </c>
      <c r="H48" s="17"/>
      <c r="I48" s="17"/>
      <c r="J48" s="17"/>
      <c r="K48" s="17"/>
    </row>
    <row r="49" spans="1:11" ht="16.350000000000001" customHeight="1">
      <c r="A49" s="72">
        <v>31</v>
      </c>
      <c r="B49" s="2866"/>
      <c r="C49" s="2867"/>
      <c r="D49" s="2865"/>
      <c r="E49" s="2871">
        <v>0</v>
      </c>
      <c r="F49" s="2872"/>
      <c r="G49" s="2873">
        <v>0</v>
      </c>
      <c r="H49" s="17"/>
      <c r="I49" s="17"/>
      <c r="J49" s="17"/>
      <c r="K49" s="17"/>
    </row>
    <row r="50" spans="1:11" ht="16.350000000000001" customHeight="1">
      <c r="A50" s="72">
        <v>32</v>
      </c>
      <c r="B50" s="2866"/>
      <c r="C50" s="2867"/>
      <c r="D50" s="2865"/>
      <c r="E50" s="2871">
        <v>0</v>
      </c>
      <c r="F50" s="2872"/>
      <c r="G50" s="2873">
        <v>0</v>
      </c>
      <c r="H50" s="17"/>
      <c r="I50" s="17"/>
      <c r="J50" s="17"/>
      <c r="K50" s="17"/>
    </row>
    <row r="51" spans="1:11" ht="16.350000000000001" customHeight="1">
      <c r="A51" s="72">
        <v>33</v>
      </c>
      <c r="B51" s="2866"/>
      <c r="C51" s="2867"/>
      <c r="D51" s="2865"/>
      <c r="E51" s="2871">
        <v>0</v>
      </c>
      <c r="F51" s="2872"/>
      <c r="G51" s="2873">
        <v>0</v>
      </c>
      <c r="H51" s="17"/>
      <c r="I51" s="17"/>
      <c r="J51" s="17"/>
    </row>
    <row r="52" spans="1:11" ht="16.350000000000001" customHeight="1">
      <c r="A52" s="72">
        <v>34</v>
      </c>
      <c r="B52" s="2866"/>
      <c r="C52" s="2867" t="s">
        <v>4864</v>
      </c>
      <c r="D52" s="2865"/>
      <c r="E52" s="2871">
        <v>0</v>
      </c>
      <c r="F52" s="2872"/>
      <c r="G52" s="2873">
        <v>0</v>
      </c>
      <c r="H52" s="17"/>
      <c r="I52" s="17"/>
      <c r="J52" s="17"/>
    </row>
    <row r="53" spans="1:11" ht="16.350000000000001" customHeight="1">
      <c r="A53" s="72">
        <v>35</v>
      </c>
      <c r="B53" s="2866"/>
      <c r="C53" s="2867" t="s">
        <v>4865</v>
      </c>
      <c r="D53" s="2865"/>
      <c r="E53" s="2871">
        <v>1434</v>
      </c>
      <c r="F53" s="2872"/>
      <c r="G53" s="2873">
        <v>1434</v>
      </c>
      <c r="H53" s="17"/>
      <c r="I53" s="17"/>
      <c r="J53" s="17"/>
    </row>
    <row r="54" spans="1:11" ht="16.350000000000001" customHeight="1">
      <c r="A54" s="72">
        <v>36</v>
      </c>
      <c r="B54" s="2866"/>
      <c r="C54" s="2867"/>
      <c r="D54" s="2865"/>
      <c r="E54" s="2871">
        <v>0</v>
      </c>
      <c r="F54" s="2872"/>
      <c r="G54" s="2873">
        <v>0</v>
      </c>
      <c r="H54" s="17"/>
      <c r="I54" s="17"/>
      <c r="J54" s="17"/>
    </row>
    <row r="55" spans="1:11" ht="16.350000000000001" customHeight="1">
      <c r="A55" s="72">
        <v>37</v>
      </c>
      <c r="B55" s="2866"/>
      <c r="C55" s="2867"/>
      <c r="D55" s="2865"/>
      <c r="E55" s="2871">
        <v>0</v>
      </c>
      <c r="F55" s="2872"/>
      <c r="G55" s="2873">
        <v>0</v>
      </c>
      <c r="H55" s="17"/>
      <c r="I55" s="17"/>
      <c r="J55" s="17"/>
    </row>
    <row r="56" spans="1:11" ht="16.350000000000001" customHeight="1">
      <c r="A56" s="72">
        <v>38</v>
      </c>
      <c r="B56" s="2866"/>
      <c r="C56" s="2867" t="s">
        <v>4866</v>
      </c>
      <c r="D56" s="2865"/>
      <c r="E56" s="2871">
        <v>0</v>
      </c>
      <c r="F56" s="2872"/>
      <c r="G56" s="2873">
        <v>0</v>
      </c>
      <c r="H56" s="17"/>
      <c r="I56" s="17"/>
      <c r="J56" s="17"/>
    </row>
    <row r="57" spans="1:11" ht="16.350000000000001" customHeight="1">
      <c r="A57" s="72">
        <v>39</v>
      </c>
      <c r="B57" s="2866"/>
      <c r="C57" s="2867" t="s">
        <v>4867</v>
      </c>
      <c r="D57" s="2865"/>
      <c r="E57" s="2871">
        <v>240000</v>
      </c>
      <c r="F57" s="2872"/>
      <c r="G57" s="2873">
        <v>240000</v>
      </c>
      <c r="H57" s="17"/>
      <c r="I57" s="17"/>
      <c r="J57" s="17"/>
    </row>
    <row r="58" spans="1:11" ht="16.350000000000001" customHeight="1">
      <c r="A58" s="72">
        <v>40</v>
      </c>
      <c r="B58" s="2866"/>
      <c r="C58" s="2867"/>
      <c r="D58" s="2865"/>
      <c r="E58" s="2871">
        <v>0</v>
      </c>
      <c r="F58" s="2872"/>
      <c r="G58" s="2873">
        <v>0</v>
      </c>
      <c r="H58" s="17"/>
      <c r="I58" s="17"/>
      <c r="J58" s="17"/>
    </row>
    <row r="59" spans="1:11" ht="16.350000000000001" customHeight="1">
      <c r="A59" s="72">
        <v>41</v>
      </c>
      <c r="B59" s="2866"/>
      <c r="C59" s="2867" t="s">
        <v>891</v>
      </c>
      <c r="D59" s="2865"/>
      <c r="E59" s="2871">
        <v>0</v>
      </c>
      <c r="F59" s="2872"/>
      <c r="G59" s="2873">
        <v>0</v>
      </c>
      <c r="H59" s="17"/>
      <c r="I59" s="17"/>
      <c r="J59" s="17"/>
    </row>
    <row r="60" spans="1:11" ht="16.350000000000001" customHeight="1">
      <c r="A60" s="72">
        <v>42</v>
      </c>
      <c r="B60" s="2866"/>
      <c r="C60" s="2867" t="s">
        <v>892</v>
      </c>
      <c r="D60" s="2865"/>
      <c r="E60" s="2871">
        <v>0</v>
      </c>
      <c r="F60" s="2872"/>
      <c r="G60" s="2873">
        <v>0</v>
      </c>
      <c r="H60" s="17"/>
      <c r="I60" s="17"/>
      <c r="J60" s="17"/>
    </row>
    <row r="61" spans="1:11" ht="16.350000000000001" customHeight="1" thickBot="1">
      <c r="A61" s="274">
        <v>43</v>
      </c>
      <c r="B61" s="230"/>
      <c r="C61" s="250" t="s">
        <v>893</v>
      </c>
      <c r="D61" s="250"/>
      <c r="E61" s="249">
        <f>SUM(E19:E60)</f>
        <v>524237</v>
      </c>
      <c r="F61" s="249">
        <f>SUM(F19:F60)</f>
        <v>0</v>
      </c>
      <c r="G61" s="247">
        <f>SUM(G19:G60)</f>
        <v>524237</v>
      </c>
      <c r="H61" s="17"/>
      <c r="I61" s="17"/>
      <c r="J61" s="17"/>
    </row>
    <row r="62" spans="1:11">
      <c r="A62" s="17"/>
      <c r="B62" s="17"/>
      <c r="C62" s="17"/>
      <c r="D62" s="17"/>
      <c r="E62" s="17"/>
      <c r="F62" s="17"/>
      <c r="G62" s="17"/>
      <c r="H62" s="17"/>
      <c r="I62" s="17"/>
      <c r="J62" s="17"/>
    </row>
    <row r="63" spans="1:11">
      <c r="A63" s="17" t="s">
        <v>894</v>
      </c>
      <c r="B63" s="17"/>
      <c r="C63" s="17"/>
      <c r="D63" s="17"/>
      <c r="E63" s="17"/>
      <c r="F63" s="17"/>
      <c r="G63" s="252" t="s">
        <v>2819</v>
      </c>
      <c r="H63" s="17"/>
      <c r="I63" s="17"/>
      <c r="J63" s="17"/>
    </row>
    <row r="64" spans="1:11">
      <c r="A64" s="69" t="s">
        <v>896</v>
      </c>
      <c r="B64" s="69"/>
      <c r="C64" s="69"/>
      <c r="D64" s="69"/>
      <c r="E64" s="69"/>
      <c r="F64" s="69"/>
      <c r="G64" s="69"/>
      <c r="H64" s="17"/>
      <c r="I64" s="17"/>
      <c r="J64" s="17"/>
    </row>
    <row r="65" spans="1:10">
      <c r="A65" s="17"/>
      <c r="B65" s="17"/>
      <c r="C65"/>
      <c r="D65"/>
      <c r="E65" s="17"/>
      <c r="F65" s="17"/>
      <c r="G65" s="17"/>
      <c r="I65" s="17"/>
      <c r="J65" s="17"/>
    </row>
    <row r="66" spans="1:10" ht="15.75" thickBot="1">
      <c r="A66" s="17" t="str">
        <f>'Data Sheet'!$C$25</f>
        <v>CENTRAL HUDSON GAS &amp; ELECTRIC CORPORATION</v>
      </c>
      <c r="B66" s="17"/>
      <c r="C66" s="17"/>
      <c r="D66" s="17"/>
      <c r="E66" s="17"/>
      <c r="F66" s="664" t="str">
        <f>'Data Sheet'!$C$40</f>
        <v>4/18/2018</v>
      </c>
      <c r="G66" s="17" t="str">
        <f>'Data Sheet'!$C$38</f>
        <v>12/31/2017</v>
      </c>
      <c r="I66" s="17"/>
      <c r="J66" s="17"/>
    </row>
    <row r="67" spans="1:10">
      <c r="A67" s="29"/>
      <c r="B67" s="66"/>
      <c r="C67" s="66"/>
      <c r="D67" s="66"/>
      <c r="E67" s="66"/>
      <c r="F67" s="66"/>
      <c r="G67" s="67"/>
      <c r="I67" s="17"/>
      <c r="J67" s="17"/>
    </row>
    <row r="68" spans="1:10">
      <c r="A68" s="788"/>
      <c r="B68"/>
      <c r="C68"/>
      <c r="D68"/>
      <c r="E68"/>
      <c r="F68"/>
      <c r="G68" s="70"/>
      <c r="I68" s="17"/>
      <c r="J68" s="17"/>
    </row>
    <row r="69" spans="1:10">
      <c r="A69" s="72"/>
      <c r="B69" s="785"/>
      <c r="C69" s="785"/>
      <c r="D69" s="785"/>
      <c r="E69" s="785"/>
      <c r="F69" s="785"/>
      <c r="G69" s="73"/>
      <c r="I69" s="17"/>
      <c r="J69" s="17"/>
    </row>
    <row r="70" spans="1:10">
      <c r="A70" s="72"/>
      <c r="B70" s="785"/>
      <c r="C70" s="785"/>
      <c r="D70" s="785"/>
      <c r="E70" s="785"/>
      <c r="F70" s="785"/>
      <c r="G70" s="73"/>
      <c r="I70" s="17"/>
      <c r="J70" s="17"/>
    </row>
    <row r="71" spans="1:10" ht="15.75">
      <c r="A71" s="788"/>
      <c r="B71"/>
      <c r="C71"/>
      <c r="D71"/>
      <c r="E71"/>
      <c r="F71" s="71"/>
      <c r="G71" s="287"/>
      <c r="I71" s="17"/>
      <c r="J71" s="17"/>
    </row>
    <row r="72" spans="1:10" ht="15.75">
      <c r="A72" s="788"/>
      <c r="B72"/>
      <c r="C72"/>
      <c r="D72"/>
      <c r="E72"/>
      <c r="F72" s="71"/>
      <c r="G72" s="287"/>
      <c r="I72" s="17"/>
      <c r="J72" s="17"/>
    </row>
    <row r="73" spans="1:10" s="787" customFormat="1" ht="15.75">
      <c r="A73" s="788"/>
      <c r="B73" s="786"/>
      <c r="C73" s="786"/>
      <c r="D73" s="786"/>
      <c r="E73" s="786"/>
      <c r="F73" s="789"/>
      <c r="G73" s="73"/>
      <c r="I73" s="785"/>
      <c r="J73" s="785"/>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75">
      <c r="A77" s="72"/>
      <c r="B77" s="17"/>
      <c r="C77" s="17"/>
      <c r="D77" s="17"/>
      <c r="E77" s="17"/>
      <c r="F77" s="17"/>
      <c r="G77" s="287"/>
      <c r="I77" s="17"/>
      <c r="J77" s="17"/>
    </row>
    <row r="78" spans="1:10" ht="15.75">
      <c r="A78" s="72"/>
      <c r="B78" s="17"/>
      <c r="C78" s="17"/>
      <c r="D78" s="17"/>
      <c r="E78" s="17"/>
      <c r="F78" s="17"/>
      <c r="G78" s="287"/>
      <c r="I78" s="17"/>
      <c r="J78" s="17"/>
    </row>
    <row r="79" spans="1:10" ht="15.75">
      <c r="A79" s="72"/>
      <c r="B79" s="17"/>
      <c r="C79" s="17"/>
      <c r="D79" s="17"/>
      <c r="E79" s="17"/>
      <c r="F79" s="17"/>
      <c r="G79" s="287"/>
      <c r="I79" s="17"/>
      <c r="J79" s="17"/>
    </row>
    <row r="80" spans="1:10" s="787" customFormat="1">
      <c r="A80" s="72"/>
      <c r="B80" s="785"/>
      <c r="C80" s="785"/>
      <c r="D80" s="785"/>
      <c r="E80" s="785"/>
      <c r="F80" s="785"/>
      <c r="G80" s="73"/>
      <c r="I80" s="785"/>
      <c r="J80" s="785"/>
    </row>
    <row r="81" spans="1:10">
      <c r="A81" s="72"/>
      <c r="B81" s="17"/>
      <c r="C81" s="17"/>
      <c r="D81" s="17"/>
      <c r="E81" s="17"/>
      <c r="F81" s="17"/>
      <c r="G81" s="73"/>
      <c r="I81" s="17"/>
      <c r="J81" s="17"/>
    </row>
    <row r="82" spans="1:10">
      <c r="A82" s="72"/>
      <c r="B82" s="17"/>
      <c r="C82" s="267"/>
      <c r="D82" s="17"/>
      <c r="E82" s="267"/>
      <c r="F82" s="267"/>
      <c r="G82" s="73"/>
      <c r="I82" s="17"/>
      <c r="J82" s="17"/>
    </row>
    <row r="83" spans="1:10">
      <c r="A83" s="72"/>
      <c r="B83" s="17"/>
      <c r="C83" s="17"/>
      <c r="D83" s="17"/>
      <c r="E83" s="17"/>
      <c r="F83" s="17"/>
      <c r="G83" s="73"/>
      <c r="I83" s="17"/>
      <c r="J83" s="17"/>
    </row>
    <row r="84" spans="1:10">
      <c r="A84" s="72"/>
      <c r="B84" s="17"/>
      <c r="C84" s="785"/>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788"/>
      <c r="B96"/>
      <c r="C96"/>
      <c r="D96"/>
      <c r="E96"/>
      <c r="F96"/>
      <c r="G96" s="777"/>
      <c r="I96" s="17"/>
      <c r="J96" s="17"/>
    </row>
    <row r="97" spans="1:10" ht="15.75">
      <c r="A97" s="3515" t="s">
        <v>27</v>
      </c>
      <c r="B97" s="3516"/>
      <c r="C97" s="3516"/>
      <c r="D97" s="3516"/>
      <c r="E97" s="3516"/>
      <c r="F97" s="3516"/>
      <c r="G97" s="3517"/>
      <c r="I97" s="17"/>
      <c r="J97" s="17"/>
    </row>
    <row r="98" spans="1:10">
      <c r="A98" s="72"/>
      <c r="B98" s="17"/>
      <c r="C98" s="17"/>
      <c r="D98" s="17"/>
      <c r="E98" s="17"/>
      <c r="F98" s="17"/>
      <c r="G98" s="73"/>
      <c r="I98" s="17"/>
      <c r="J98" s="17"/>
    </row>
    <row r="99" spans="1:10">
      <c r="A99" s="72"/>
      <c r="B99" s="17"/>
      <c r="C99" s="17"/>
      <c r="D99" s="17"/>
      <c r="E99" s="17"/>
      <c r="F99" s="17"/>
      <c r="G99" s="777"/>
      <c r="H99" s="787"/>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288"/>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75" thickBot="1">
      <c r="A126" s="107"/>
      <c r="B126" s="108"/>
      <c r="C126" s="270"/>
      <c r="D126" s="270"/>
      <c r="E126" s="270"/>
      <c r="F126" s="108"/>
      <c r="G126" s="109"/>
      <c r="I126" s="17"/>
      <c r="J126" s="17"/>
    </row>
    <row r="127" spans="1:10">
      <c r="A127"/>
      <c r="B127"/>
      <c r="C127"/>
      <c r="D127"/>
      <c r="E127"/>
      <c r="F127"/>
      <c r="G127" s="252" t="s">
        <v>895</v>
      </c>
      <c r="I127" s="17"/>
      <c r="J127" s="17"/>
    </row>
    <row r="128" spans="1:10">
      <c r="A128" s="3511" t="s">
        <v>2820</v>
      </c>
      <c r="B128" s="3511"/>
      <c r="C128" s="3511"/>
      <c r="D128" s="3511"/>
      <c r="E128" s="3511"/>
      <c r="F128" s="3511"/>
      <c r="G128" s="3511"/>
      <c r="I128" s="17"/>
      <c r="J128" s="17"/>
    </row>
    <row r="129" spans="1:10">
      <c r="A129" s="784"/>
      <c r="B129" s="784"/>
      <c r="C129" s="784"/>
      <c r="D129" s="69"/>
      <c r="E129" s="784"/>
      <c r="F129" s="784"/>
      <c r="G129" s="784"/>
      <c r="H129" s="784"/>
      <c r="I129" s="784"/>
      <c r="J129" s="784"/>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customSheetViews>
    <customSheetView guid="{8BA73436-2F9B-4210-BD10-5C9B0EE18A6F}"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
      <headerFooter alignWithMargins="0"/>
    </customSheetView>
    <customSheetView guid="{7923C648-7509-4E75-B568-BE9D1A032E56}"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2"/>
      <headerFooter alignWithMargins="0"/>
    </customSheetView>
    <customSheetView guid="{393B765C-BB60-4CEF-9B1B-1517D80E77BC}"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3"/>
      <headerFooter alignWithMargins="0"/>
    </customSheetView>
    <customSheetView guid="{63051384-6030-4837-BDE8-8D47319E9310}"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4"/>
      <headerFooter alignWithMargins="0"/>
    </customSheetView>
    <customSheetView guid="{4E7170B9-0E13-4551-BA0F-F43020F5D14F}" colorId="22" showPageBreaks="1" printArea="1" topLeftCell="A34">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5"/>
      <headerFooter alignWithMargins="0"/>
    </customSheetView>
    <customSheetView guid="{438078D9-73AC-4065-AD12-33C545097290}" colorId="22">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6"/>
      <headerFooter alignWithMargins="0"/>
    </customSheetView>
    <customSheetView guid="{5CF51FF9-A1DC-465C-8702-577480B671DB}" colorId="22">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7"/>
      <headerFooter alignWithMargins="0"/>
    </customSheetView>
    <customSheetView guid="{B94A4E40-0E04-4C7F-92F0-F173BDD19C5E}" colorId="22">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8"/>
      <headerFooter alignWithMargins="0"/>
    </customSheetView>
    <customSheetView guid="{8C259C24-A4E4-4974-8C90-A0F5B4CE3394}" colorId="22" showPageBreaks="1" printArea="1">
      <rowBreaks count="1" manualBreakCount="1">
        <brk id="65" max="6" man="1"/>
      </rowBreaks>
      <pageMargins left="0.5" right="0.5" top="0.5" bottom="0.5" header="0.5" footer="0.5"/>
      <printOptions horizontalCentered="1" verticalCentered="1"/>
      <pageSetup scale="69" fitToHeight="2" orientation="portrait" horizontalDpi="300" verticalDpi="300" r:id="rId9"/>
      <headerFooter alignWithMargins="0"/>
    </customSheetView>
    <customSheetView guid="{FA103E5D-8B2E-472D-A37D-606A91A24206}" colorId="22">
      <rowBreaks count="1" manualBreakCount="1">
        <brk id="65" max="6" man="1"/>
      </rowBreaks>
      <pageMargins left="0.5" right="0.5" top="0.5" bottom="0.5" header="0.5" footer="0.5"/>
      <printOptions horizontalCentered="1" verticalCentered="1"/>
      <pageSetup scale="69" fitToHeight="2" orientation="portrait" horizontalDpi="300" verticalDpi="300" r:id="rId10"/>
      <headerFooter alignWithMargins="0"/>
    </customSheetView>
    <customSheetView guid="{FD677025-12D2-4A8C-898E-C8C7B61A1761}"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1"/>
      <headerFooter alignWithMargins="0"/>
    </customSheetView>
    <customSheetView guid="{8A94D2EC-B2C5-4234-9443-0DC03802E12D}"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2"/>
      <headerFooter alignWithMargins="0"/>
    </customSheetView>
    <customSheetView guid="{C7AF6775-1D27-4B5E-A593-2A35D0B4D89B}" colorId="22">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3"/>
      <headerFooter alignWithMargins="0"/>
    </customSheetView>
    <customSheetView guid="{96E61F17-B7D0-43DF-A042-AB82DEADF71D}"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4"/>
      <headerFooter alignWithMargins="0"/>
    </customSheetView>
    <customSheetView guid="{0F6F7749-E5E2-402C-A332-F358E9F52431}"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5"/>
      <headerFooter alignWithMargins="0"/>
    </customSheetView>
    <customSheetView guid="{665C0630-746D-4A38-99D5-558A3A80C435}"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6"/>
      <headerFooter alignWithMargins="0"/>
    </customSheetView>
    <customSheetView guid="{7BB49942-3332-4916-8C9A-7E0718D9BD15}"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7"/>
      <headerFooter alignWithMargins="0"/>
    </customSheetView>
    <customSheetView guid="{84131046-9492-4BD4-95BF-1101D54B6750}"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8"/>
      <headerFooter alignWithMargins="0"/>
    </customSheetView>
    <customSheetView guid="{CDDD69AD-D96A-45A7-95A3-6DE883419332}"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19"/>
      <headerFooter alignWithMargins="0"/>
    </customSheetView>
    <customSheetView guid="{4AA2BC72-2A29-463C-9964-91A7BC9A705D}" colorId="22" showPageBreaks="1" printArea="1">
      <selection activeCell="C1" sqref="C1"/>
      <rowBreaks count="1" manualBreakCount="1">
        <brk id="65" max="6" man="1"/>
      </rowBreaks>
      <pageMargins left="0.5" right="0.5" top="0.5" bottom="0.5" header="0.5" footer="0.5"/>
      <printOptions horizontalCentered="1" verticalCentered="1"/>
      <pageSetup scale="69" fitToHeight="2" orientation="portrait" horizontalDpi="300" verticalDpi="300" r:id="rId20"/>
      <headerFooter alignWithMargins="0"/>
    </customSheetView>
  </customSheetViews>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horizontalDpi="300" verticalDpi="300" r:id="rId21"/>
  <headerFooter alignWithMargins="0"/>
  <rowBreaks count="1" manualBreakCount="1">
    <brk id="65" max="6" man="1"/>
  </rowBreaks>
  <legacyDrawing r:id="rId2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M132"/>
  <sheetViews>
    <sheetView defaultGridColor="0" topLeftCell="F1" colorId="22" zoomScaleNormal="100" zoomScaleSheetLayoutView="80" workbookViewId="0">
      <selection activeCell="F3" sqref="F3"/>
    </sheetView>
  </sheetViews>
  <sheetFormatPr defaultColWidth="9.6640625" defaultRowHeight="15"/>
  <cols>
    <col min="1" max="1" width="4.6640625" style="9" customWidth="1"/>
    <col min="2" max="2" width="32.6640625" style="9" customWidth="1"/>
    <col min="3" max="3" width="9.6640625" style="9"/>
    <col min="4" max="5" width="14.6640625" style="9" customWidth="1"/>
    <col min="6" max="6" width="20.6640625" style="9" customWidth="1"/>
    <col min="7" max="7" width="2.88671875" style="9" customWidth="1"/>
    <col min="8" max="8" width="25.6640625" style="9" customWidth="1"/>
    <col min="9" max="9" width="6.6640625" style="9" customWidth="1"/>
    <col min="10" max="10" width="14.6640625" style="9" customWidth="1"/>
    <col min="11" max="11" width="21.6640625" style="9" customWidth="1"/>
    <col min="12" max="12" width="22.6640625" style="9" customWidth="1"/>
    <col min="13" max="13" width="4.6640625" style="9" customWidth="1"/>
    <col min="14" max="16384" width="9.6640625" style="9"/>
  </cols>
  <sheetData>
    <row r="1" spans="1:13">
      <c r="A1" s="792" t="s">
        <v>1800</v>
      </c>
      <c r="B1" s="793"/>
      <c r="C1" s="794" t="s">
        <v>3290</v>
      </c>
      <c r="D1" s="793"/>
      <c r="E1" s="794" t="s">
        <v>1802</v>
      </c>
      <c r="F1" s="796" t="s">
        <v>1803</v>
      </c>
      <c r="G1" s="792" t="s">
        <v>1800</v>
      </c>
      <c r="H1" s="793"/>
      <c r="I1" s="794" t="s">
        <v>3290</v>
      </c>
      <c r="J1" s="793"/>
      <c r="K1" s="1133" t="s">
        <v>1802</v>
      </c>
      <c r="L1" s="795" t="s">
        <v>1803</v>
      </c>
      <c r="M1" s="1091"/>
    </row>
    <row r="2" spans="1:13">
      <c r="A2" s="797" t="str">
        <f>'Data Sheet'!$C$25</f>
        <v>CENTRAL HUDSON GAS &amp; ELECTRIC CORPORATION</v>
      </c>
      <c r="B2" s="798"/>
      <c r="C2" s="411" t="s">
        <v>5046</v>
      </c>
      <c r="D2" s="798"/>
      <c r="E2" s="411" t="s">
        <v>1805</v>
      </c>
      <c r="F2" s="800"/>
      <c r="G2" s="797" t="str">
        <f>'Data Sheet'!$C$25</f>
        <v>CENTRAL HUDSON GAS &amp; ELECTRIC CORPORATION</v>
      </c>
      <c r="H2" s="798"/>
      <c r="I2" s="411" t="s">
        <v>5046</v>
      </c>
      <c r="J2" s="798"/>
      <c r="K2" s="1097" t="s">
        <v>1805</v>
      </c>
      <c r="M2" s="1094"/>
    </row>
    <row r="3" spans="1:13" ht="15" customHeight="1">
      <c r="A3" s="801"/>
      <c r="B3" s="802"/>
      <c r="C3" s="461" t="s">
        <v>1138</v>
      </c>
      <c r="D3" s="802"/>
      <c r="E3" s="674" t="str">
        <f>'Data Sheet'!$C$40</f>
        <v>4/18/2018</v>
      </c>
      <c r="F3" s="100" t="str">
        <f>'Data Sheet'!$C$38</f>
        <v>12/31/2017</v>
      </c>
      <c r="G3" s="801"/>
      <c r="H3" s="802"/>
      <c r="I3" s="461" t="s">
        <v>1138</v>
      </c>
      <c r="J3" s="802"/>
      <c r="K3" s="674" t="str">
        <f>'Data Sheet'!$C$40</f>
        <v>4/18/2018</v>
      </c>
      <c r="L3" s="1245" t="str">
        <f>'Data Sheet'!$C$38</f>
        <v>12/31/2017</v>
      </c>
      <c r="M3" s="1096"/>
    </row>
    <row r="4" spans="1:13" ht="15" customHeight="1">
      <c r="A4" s="1134" t="s">
        <v>897</v>
      </c>
      <c r="B4" s="1135"/>
      <c r="C4" s="1135"/>
      <c r="D4" s="1135"/>
      <c r="E4" s="1135"/>
      <c r="F4" s="1136"/>
      <c r="G4" s="1164"/>
      <c r="H4" s="1135" t="s">
        <v>898</v>
      </c>
      <c r="I4" s="1135"/>
      <c r="J4" s="1135"/>
      <c r="K4" s="1135"/>
      <c r="L4" s="1135"/>
      <c r="M4" s="1136"/>
    </row>
    <row r="5" spans="1:13">
      <c r="A5" s="1137"/>
      <c r="B5" s="1110"/>
      <c r="C5" s="1110"/>
      <c r="D5" s="1110"/>
      <c r="E5" s="1110"/>
      <c r="F5" s="1165"/>
      <c r="G5" s="1137"/>
      <c r="H5" s="1110"/>
      <c r="I5" s="787"/>
      <c r="J5" s="787"/>
      <c r="M5" s="1094"/>
    </row>
    <row r="6" spans="1:13">
      <c r="A6" s="3525" t="s">
        <v>3531</v>
      </c>
      <c r="B6" s="3417"/>
      <c r="C6" s="3417"/>
      <c r="D6" s="3527" t="s">
        <v>3532</v>
      </c>
      <c r="E6" s="3528"/>
      <c r="F6" s="3418"/>
      <c r="G6" s="3525" t="s">
        <v>3533</v>
      </c>
      <c r="H6" s="3528"/>
      <c r="I6" s="3528"/>
      <c r="J6" s="3528"/>
      <c r="K6" s="9" t="s">
        <v>3534</v>
      </c>
      <c r="M6" s="1094"/>
    </row>
    <row r="7" spans="1:13">
      <c r="A7" s="3526"/>
      <c r="B7" s="3417"/>
      <c r="C7" s="3417"/>
      <c r="D7" s="3528"/>
      <c r="E7" s="3528"/>
      <c r="F7" s="3418"/>
      <c r="G7" s="3526"/>
      <c r="H7" s="3528"/>
      <c r="I7" s="3528"/>
      <c r="J7" s="3528"/>
      <c r="K7" s="3529" t="s">
        <v>3535</v>
      </c>
      <c r="L7" s="3417"/>
      <c r="M7" s="3418"/>
    </row>
    <row r="8" spans="1:13">
      <c r="A8" s="3525" t="s">
        <v>2489</v>
      </c>
      <c r="B8" s="3417"/>
      <c r="C8" s="3417"/>
      <c r="D8" s="3528"/>
      <c r="E8" s="3528"/>
      <c r="F8" s="3418"/>
      <c r="G8" s="3526"/>
      <c r="H8" s="3528"/>
      <c r="I8" s="3528"/>
      <c r="J8" s="3528"/>
      <c r="K8" s="3417"/>
      <c r="L8" s="3417"/>
      <c r="M8" s="3418"/>
    </row>
    <row r="9" spans="1:13">
      <c r="A9" s="3526"/>
      <c r="B9" s="3417"/>
      <c r="C9" s="3417"/>
      <c r="D9" s="3528"/>
      <c r="E9" s="3528"/>
      <c r="F9" s="3418"/>
      <c r="G9" s="3526"/>
      <c r="H9" s="3528"/>
      <c r="I9" s="3528"/>
      <c r="J9" s="3528"/>
      <c r="K9" s="3417"/>
      <c r="L9" s="3417"/>
      <c r="M9" s="3418"/>
    </row>
    <row r="10" spans="1:13">
      <c r="A10" s="3526"/>
      <c r="B10" s="3417"/>
      <c r="C10" s="3417"/>
      <c r="D10" s="3528"/>
      <c r="E10" s="3528"/>
      <c r="F10" s="3418"/>
      <c r="G10" s="3525" t="s">
        <v>2490</v>
      </c>
      <c r="H10" s="3528"/>
      <c r="I10" s="3528"/>
      <c r="J10" s="3528"/>
      <c r="K10" s="3417"/>
      <c r="L10" s="3417"/>
      <c r="M10" s="3418"/>
    </row>
    <row r="11" spans="1:13">
      <c r="A11" s="1124"/>
      <c r="B11" s="806"/>
      <c r="C11" s="806"/>
      <c r="D11" s="3528"/>
      <c r="E11" s="3528"/>
      <c r="F11" s="3418"/>
      <c r="G11" s="3526"/>
      <c r="H11" s="3528"/>
      <c r="I11" s="3528"/>
      <c r="J11" s="3528"/>
      <c r="K11" s="3417"/>
      <c r="L11" s="3417"/>
      <c r="M11" s="3418"/>
    </row>
    <row r="12" spans="1:13">
      <c r="A12" s="3525" t="s">
        <v>2491</v>
      </c>
      <c r="B12" s="3417"/>
      <c r="C12" s="3417"/>
      <c r="D12" s="3528"/>
      <c r="E12" s="3528"/>
      <c r="F12" s="3418"/>
      <c r="G12" s="3526"/>
      <c r="H12" s="3528"/>
      <c r="I12" s="3528"/>
      <c r="J12" s="3528"/>
      <c r="K12" s="3417"/>
      <c r="L12" s="3417"/>
      <c r="M12" s="3418"/>
    </row>
    <row r="13" spans="1:13">
      <c r="A13" s="3526"/>
      <c r="B13" s="3417"/>
      <c r="C13" s="3417"/>
      <c r="D13" s="3527" t="s">
        <v>2492</v>
      </c>
      <c r="E13" s="3528"/>
      <c r="F13" s="3418"/>
      <c r="G13" s="3526"/>
      <c r="H13" s="3528"/>
      <c r="I13" s="3528"/>
      <c r="J13" s="3528"/>
      <c r="K13" s="3529" t="s">
        <v>2493</v>
      </c>
      <c r="L13" s="3417"/>
      <c r="M13" s="3418"/>
    </row>
    <row r="14" spans="1:13">
      <c r="A14" s="3526"/>
      <c r="B14" s="3417"/>
      <c r="C14" s="3417"/>
      <c r="D14" s="3528"/>
      <c r="E14" s="3528"/>
      <c r="F14" s="3418"/>
      <c r="G14" s="3525" t="s">
        <v>2494</v>
      </c>
      <c r="H14" s="3528"/>
      <c r="I14" s="3528"/>
      <c r="J14" s="3528"/>
      <c r="K14" s="3417"/>
      <c r="L14" s="3417"/>
      <c r="M14" s="3418"/>
    </row>
    <row r="15" spans="1:13">
      <c r="A15" s="1125"/>
      <c r="B15" s="1086"/>
      <c r="C15" s="1086"/>
      <c r="D15" s="3429"/>
      <c r="E15" s="3429"/>
      <c r="F15" s="3530"/>
      <c r="G15" s="3531"/>
      <c r="H15" s="3429"/>
      <c r="I15" s="3429"/>
      <c r="J15" s="3429"/>
      <c r="M15" s="1094"/>
    </row>
    <row r="16" spans="1:13">
      <c r="A16" s="1138"/>
      <c r="B16" s="1111"/>
      <c r="C16" s="1100"/>
      <c r="D16" s="1110"/>
      <c r="E16" s="1139"/>
      <c r="F16" s="1102" t="s">
        <v>3064</v>
      </c>
      <c r="G16" s="3521" t="s">
        <v>3065</v>
      </c>
      <c r="H16" s="3522"/>
      <c r="I16" s="1111"/>
      <c r="J16" s="1110"/>
      <c r="K16" s="1142" t="s">
        <v>3064</v>
      </c>
      <c r="L16" s="1142" t="s">
        <v>3066</v>
      </c>
      <c r="M16" s="1143"/>
    </row>
    <row r="17" spans="1:13">
      <c r="A17" s="1103" t="s">
        <v>1729</v>
      </c>
      <c r="C17" s="798"/>
      <c r="D17" s="1144" t="s">
        <v>3016</v>
      </c>
      <c r="E17" s="1107" t="s">
        <v>1148</v>
      </c>
      <c r="F17" s="1108" t="s">
        <v>3067</v>
      </c>
      <c r="G17" s="3523" t="s">
        <v>3068</v>
      </c>
      <c r="H17" s="3472"/>
      <c r="I17" s="3524" t="s">
        <v>3069</v>
      </c>
      <c r="J17" s="3472"/>
      <c r="K17" s="1145" t="s">
        <v>3067</v>
      </c>
      <c r="L17" s="1145" t="s">
        <v>3070</v>
      </c>
      <c r="M17" s="800"/>
    </row>
    <row r="18" spans="1:13">
      <c r="A18" s="1103" t="s">
        <v>1732</v>
      </c>
      <c r="B18" s="1098" t="s">
        <v>3071</v>
      </c>
      <c r="C18" s="1146"/>
      <c r="D18" s="1144" t="s">
        <v>3072</v>
      </c>
      <c r="E18" s="1107" t="s">
        <v>3073</v>
      </c>
      <c r="F18" s="1108" t="s">
        <v>3194</v>
      </c>
      <c r="G18" s="3523" t="s">
        <v>3074</v>
      </c>
      <c r="H18" s="3472"/>
      <c r="I18" s="3524" t="s">
        <v>3075</v>
      </c>
      <c r="J18" s="3472"/>
      <c r="K18" s="1145" t="s">
        <v>2517</v>
      </c>
      <c r="L18" s="1145" t="s">
        <v>3076</v>
      </c>
      <c r="M18" s="1106" t="s">
        <v>1729</v>
      </c>
    </row>
    <row r="19" spans="1:13">
      <c r="A19" s="1147"/>
      <c r="B19" s="1148" t="s">
        <v>3020</v>
      </c>
      <c r="C19" s="1149"/>
      <c r="D19" s="1150" t="s">
        <v>3021</v>
      </c>
      <c r="E19" s="1151" t="s">
        <v>3022</v>
      </c>
      <c r="F19" s="1169" t="s">
        <v>3023</v>
      </c>
      <c r="G19" s="3518" t="s">
        <v>2346</v>
      </c>
      <c r="H19" s="3519"/>
      <c r="I19" s="3520" t="s">
        <v>2347</v>
      </c>
      <c r="J19" s="3519"/>
      <c r="K19" s="1152" t="s">
        <v>2348</v>
      </c>
      <c r="L19" s="1152" t="s">
        <v>2349</v>
      </c>
      <c r="M19" s="1114" t="s">
        <v>1732</v>
      </c>
    </row>
    <row r="20" spans="1:13">
      <c r="A20" s="1099">
        <v>1</v>
      </c>
      <c r="D20" s="1097"/>
      <c r="E20" s="787"/>
      <c r="F20" s="258"/>
      <c r="G20" s="379"/>
      <c r="H20" s="347"/>
      <c r="I20" s="289"/>
      <c r="J20" s="947"/>
      <c r="K20" s="289"/>
      <c r="L20" s="289"/>
      <c r="M20" s="800">
        <v>1</v>
      </c>
    </row>
    <row r="21" spans="1:13">
      <c r="A21" s="1099">
        <v>2</v>
      </c>
      <c r="D21" s="1097"/>
      <c r="E21" s="787"/>
      <c r="F21" s="259"/>
      <c r="G21" s="327"/>
      <c r="H21" s="330"/>
      <c r="I21" s="284"/>
      <c r="J21" s="946"/>
      <c r="K21" s="284"/>
      <c r="L21" s="284"/>
      <c r="M21" s="800">
        <v>2</v>
      </c>
    </row>
    <row r="22" spans="1:13">
      <c r="A22" s="1099">
        <v>3</v>
      </c>
      <c r="D22" s="1097"/>
      <c r="E22" s="787"/>
      <c r="F22" s="259"/>
      <c r="G22" s="327"/>
      <c r="H22" s="330"/>
      <c r="I22" s="284"/>
      <c r="J22" s="946"/>
      <c r="K22" s="284"/>
      <c r="L22" s="284"/>
      <c r="M22" s="800">
        <v>3</v>
      </c>
    </row>
    <row r="23" spans="1:13">
      <c r="A23" s="1099">
        <v>4</v>
      </c>
      <c r="D23" s="1097"/>
      <c r="E23" s="787"/>
      <c r="F23" s="259"/>
      <c r="G23" s="327"/>
      <c r="H23" s="330"/>
      <c r="I23" s="284"/>
      <c r="J23" s="946"/>
      <c r="K23" s="284"/>
      <c r="L23" s="284"/>
      <c r="M23" s="800">
        <v>4</v>
      </c>
    </row>
    <row r="24" spans="1:13">
      <c r="A24" s="1099">
        <v>5</v>
      </c>
      <c r="D24" s="1097"/>
      <c r="E24" s="787"/>
      <c r="F24" s="259"/>
      <c r="G24" s="327"/>
      <c r="H24" s="330"/>
      <c r="I24" s="284"/>
      <c r="J24" s="946"/>
      <c r="K24" s="284"/>
      <c r="L24" s="284"/>
      <c r="M24" s="800">
        <v>5</v>
      </c>
    </row>
    <row r="25" spans="1:13">
      <c r="A25" s="1099">
        <v>6</v>
      </c>
      <c r="D25" s="1097"/>
      <c r="E25" s="787"/>
      <c r="F25" s="259"/>
      <c r="G25" s="327"/>
      <c r="H25" s="330"/>
      <c r="I25" s="284"/>
      <c r="J25" s="946"/>
      <c r="K25" s="284"/>
      <c r="L25" s="284"/>
      <c r="M25" s="800">
        <v>6</v>
      </c>
    </row>
    <row r="26" spans="1:13">
      <c r="A26" s="1099">
        <v>7</v>
      </c>
      <c r="D26" s="1097"/>
      <c r="E26" s="787"/>
      <c r="F26" s="259"/>
      <c r="G26" s="327"/>
      <c r="H26" s="330"/>
      <c r="I26" s="284"/>
      <c r="J26" s="946"/>
      <c r="K26" s="284"/>
      <c r="L26" s="284"/>
      <c r="M26" s="800">
        <v>7</v>
      </c>
    </row>
    <row r="27" spans="1:13">
      <c r="A27" s="1099">
        <v>8</v>
      </c>
      <c r="D27" s="1097"/>
      <c r="E27" s="787"/>
      <c r="F27" s="259"/>
      <c r="G27" s="327"/>
      <c r="H27" s="330"/>
      <c r="I27" s="284"/>
      <c r="J27" s="946"/>
      <c r="K27" s="284"/>
      <c r="L27" s="284"/>
      <c r="M27" s="800">
        <v>8</v>
      </c>
    </row>
    <row r="28" spans="1:13">
      <c r="A28" s="1099">
        <v>9</v>
      </c>
      <c r="D28" s="1097"/>
      <c r="E28" s="787"/>
      <c r="F28" s="259"/>
      <c r="G28" s="327"/>
      <c r="H28" s="330"/>
      <c r="I28" s="284"/>
      <c r="J28" s="946"/>
      <c r="K28" s="284"/>
      <c r="L28" s="284"/>
      <c r="M28" s="800">
        <v>9</v>
      </c>
    </row>
    <row r="29" spans="1:13">
      <c r="A29" s="1099">
        <v>10</v>
      </c>
      <c r="D29" s="1097"/>
      <c r="E29" s="787"/>
      <c r="F29" s="259"/>
      <c r="G29" s="327"/>
      <c r="H29" s="330"/>
      <c r="I29" s="284"/>
      <c r="J29" s="946"/>
      <c r="K29" s="284"/>
      <c r="L29" s="284"/>
      <c r="M29" s="800">
        <v>10</v>
      </c>
    </row>
    <row r="30" spans="1:13">
      <c r="A30" s="1099">
        <v>11</v>
      </c>
      <c r="D30" s="1097"/>
      <c r="E30" s="787"/>
      <c r="F30" s="259"/>
      <c r="G30" s="327"/>
      <c r="H30" s="330"/>
      <c r="I30" s="284"/>
      <c r="J30" s="946"/>
      <c r="K30" s="284"/>
      <c r="L30" s="284"/>
      <c r="M30" s="800">
        <v>11</v>
      </c>
    </row>
    <row r="31" spans="1:13">
      <c r="A31" s="1099">
        <v>12</v>
      </c>
      <c r="D31" s="1097"/>
      <c r="E31" s="787"/>
      <c r="F31" s="259"/>
      <c r="G31" s="327"/>
      <c r="H31" s="330"/>
      <c r="I31" s="284"/>
      <c r="J31" s="946"/>
      <c r="K31" s="284"/>
      <c r="L31" s="284"/>
      <c r="M31" s="800">
        <v>12</v>
      </c>
    </row>
    <row r="32" spans="1:13">
      <c r="A32" s="1099">
        <v>13</v>
      </c>
      <c r="D32" s="1097"/>
      <c r="E32" s="787"/>
      <c r="F32" s="259"/>
      <c r="G32" s="327"/>
      <c r="H32" s="330"/>
      <c r="I32" s="284"/>
      <c r="J32" s="946"/>
      <c r="K32" s="284"/>
      <c r="L32" s="284"/>
      <c r="M32" s="800">
        <v>13</v>
      </c>
    </row>
    <row r="33" spans="1:13">
      <c r="A33" s="1099">
        <v>14</v>
      </c>
      <c r="D33" s="1097"/>
      <c r="E33" s="787"/>
      <c r="F33" s="259"/>
      <c r="G33" s="327"/>
      <c r="H33" s="330"/>
      <c r="I33" s="284"/>
      <c r="J33" s="946"/>
      <c r="K33" s="284"/>
      <c r="L33" s="284"/>
      <c r="M33" s="800">
        <v>14</v>
      </c>
    </row>
    <row r="34" spans="1:13">
      <c r="A34" s="1099">
        <v>15</v>
      </c>
      <c r="D34" s="1097"/>
      <c r="E34" s="787"/>
      <c r="F34" s="259"/>
      <c r="G34" s="327"/>
      <c r="H34" s="330"/>
      <c r="I34" s="284"/>
      <c r="J34" s="946"/>
      <c r="K34" s="284"/>
      <c r="L34" s="284"/>
      <c r="M34" s="800">
        <v>15</v>
      </c>
    </row>
    <row r="35" spans="1:13">
      <c r="A35" s="1099">
        <v>16</v>
      </c>
      <c r="D35" s="1097"/>
      <c r="E35" s="787"/>
      <c r="F35" s="259"/>
      <c r="G35" s="327"/>
      <c r="H35" s="330"/>
      <c r="I35" s="284"/>
      <c r="J35" s="946"/>
      <c r="K35" s="284"/>
      <c r="L35" s="284"/>
      <c r="M35" s="800">
        <v>16</v>
      </c>
    </row>
    <row r="36" spans="1:13">
      <c r="A36" s="1099">
        <v>17</v>
      </c>
      <c r="D36" s="1097"/>
      <c r="E36" s="787"/>
      <c r="F36" s="259"/>
      <c r="G36" s="327"/>
      <c r="H36" s="330"/>
      <c r="I36" s="284"/>
      <c r="J36" s="946"/>
      <c r="K36" s="284"/>
      <c r="L36" s="284"/>
      <c r="M36" s="800">
        <v>17</v>
      </c>
    </row>
    <row r="37" spans="1:13">
      <c r="A37" s="1099">
        <v>18</v>
      </c>
      <c r="D37" s="1097"/>
      <c r="E37" s="787"/>
      <c r="F37" s="259"/>
      <c r="G37" s="327"/>
      <c r="H37" s="330"/>
      <c r="I37" s="284"/>
      <c r="J37" s="946"/>
      <c r="K37" s="284"/>
      <c r="L37" s="284"/>
      <c r="M37" s="800">
        <v>18</v>
      </c>
    </row>
    <row r="38" spans="1:13">
      <c r="A38" s="1099">
        <v>19</v>
      </c>
      <c r="D38" s="1097"/>
      <c r="E38" s="787"/>
      <c r="F38" s="259"/>
      <c r="G38" s="327"/>
      <c r="H38" s="330"/>
      <c r="I38" s="284"/>
      <c r="J38" s="946"/>
      <c r="K38" s="284"/>
      <c r="L38" s="284"/>
      <c r="M38" s="800">
        <v>19</v>
      </c>
    </row>
    <row r="39" spans="1:13">
      <c r="A39" s="1099">
        <v>20</v>
      </c>
      <c r="D39" s="1097"/>
      <c r="E39" s="787"/>
      <c r="F39" s="259"/>
      <c r="G39" s="327"/>
      <c r="H39" s="330"/>
      <c r="I39" s="284"/>
      <c r="J39" s="946"/>
      <c r="K39" s="284"/>
      <c r="L39" s="284"/>
      <c r="M39" s="800">
        <v>20</v>
      </c>
    </row>
    <row r="40" spans="1:13">
      <c r="A40" s="1099">
        <v>21</v>
      </c>
      <c r="D40" s="1097"/>
      <c r="E40" s="787"/>
      <c r="F40" s="259"/>
      <c r="G40" s="327"/>
      <c r="H40" s="330"/>
      <c r="I40" s="284"/>
      <c r="J40" s="946"/>
      <c r="K40" s="284"/>
      <c r="L40" s="284"/>
      <c r="M40" s="800">
        <v>21</v>
      </c>
    </row>
    <row r="41" spans="1:13">
      <c r="A41" s="1099">
        <v>22</v>
      </c>
      <c r="D41" s="1097"/>
      <c r="E41" s="787"/>
      <c r="F41" s="259"/>
      <c r="G41" s="327"/>
      <c r="H41" s="330"/>
      <c r="I41" s="284"/>
      <c r="J41" s="946"/>
      <c r="K41" s="284"/>
      <c r="L41" s="284"/>
      <c r="M41" s="800">
        <v>22</v>
      </c>
    </row>
    <row r="42" spans="1:13">
      <c r="A42" s="1099">
        <v>23</v>
      </c>
      <c r="D42" s="1097"/>
      <c r="E42" s="787"/>
      <c r="F42" s="259"/>
      <c r="G42" s="327"/>
      <c r="H42" s="330"/>
      <c r="I42" s="284"/>
      <c r="J42" s="946"/>
      <c r="K42" s="284"/>
      <c r="L42" s="284"/>
      <c r="M42" s="800">
        <v>23</v>
      </c>
    </row>
    <row r="43" spans="1:13">
      <c r="A43" s="1099">
        <v>24</v>
      </c>
      <c r="D43" s="1097"/>
      <c r="E43" s="787"/>
      <c r="F43" s="259"/>
      <c r="G43" s="327"/>
      <c r="H43" s="330"/>
      <c r="I43" s="284"/>
      <c r="J43" s="946"/>
      <c r="K43" s="284"/>
      <c r="L43" s="284"/>
      <c r="M43" s="800">
        <v>24</v>
      </c>
    </row>
    <row r="44" spans="1:13">
      <c r="A44" s="1099">
        <v>25</v>
      </c>
      <c r="D44" s="1097"/>
      <c r="E44" s="787"/>
      <c r="F44" s="259"/>
      <c r="G44" s="327"/>
      <c r="H44" s="330"/>
      <c r="I44" s="284"/>
      <c r="J44" s="946"/>
      <c r="K44" s="284"/>
      <c r="L44" s="284"/>
      <c r="M44" s="800">
        <v>25</v>
      </c>
    </row>
    <row r="45" spans="1:13">
      <c r="A45" s="1099">
        <v>26</v>
      </c>
      <c r="D45" s="1097"/>
      <c r="E45" s="787"/>
      <c r="F45" s="259"/>
      <c r="G45" s="327"/>
      <c r="H45" s="330"/>
      <c r="I45" s="284"/>
      <c r="J45" s="946"/>
      <c r="K45" s="284"/>
      <c r="L45" s="284"/>
      <c r="M45" s="800">
        <v>26</v>
      </c>
    </row>
    <row r="46" spans="1:13">
      <c r="A46" s="1099">
        <v>27</v>
      </c>
      <c r="D46" s="1097"/>
      <c r="E46" s="787"/>
      <c r="F46" s="259"/>
      <c r="G46" s="327"/>
      <c r="H46" s="330"/>
      <c r="I46" s="284"/>
      <c r="J46" s="946"/>
      <c r="K46" s="284"/>
      <c r="L46" s="284"/>
      <c r="M46" s="800">
        <v>27</v>
      </c>
    </row>
    <row r="47" spans="1:13">
      <c r="A47" s="1099">
        <v>28</v>
      </c>
      <c r="D47" s="1097"/>
      <c r="E47" s="787"/>
      <c r="F47" s="259"/>
      <c r="G47" s="327"/>
      <c r="H47" s="330"/>
      <c r="I47" s="284"/>
      <c r="J47" s="946"/>
      <c r="K47" s="284"/>
      <c r="L47" s="284"/>
      <c r="M47" s="800">
        <v>28</v>
      </c>
    </row>
    <row r="48" spans="1:13">
      <c r="A48" s="1099">
        <v>29</v>
      </c>
      <c r="D48" s="1097"/>
      <c r="E48" s="787"/>
      <c r="F48" s="259"/>
      <c r="G48" s="327"/>
      <c r="H48" s="330"/>
      <c r="I48" s="284"/>
      <c r="J48" s="946"/>
      <c r="K48" s="284"/>
      <c r="L48" s="284"/>
      <c r="M48" s="800">
        <v>29</v>
      </c>
    </row>
    <row r="49" spans="1:13">
      <c r="A49" s="1099">
        <v>30</v>
      </c>
      <c r="D49" s="1097"/>
      <c r="E49" s="787"/>
      <c r="F49" s="259"/>
      <c r="G49" s="327"/>
      <c r="H49" s="330"/>
      <c r="I49" s="284"/>
      <c r="J49" s="946"/>
      <c r="K49" s="284"/>
      <c r="L49" s="284"/>
      <c r="M49" s="800">
        <v>30</v>
      </c>
    </row>
    <row r="50" spans="1:13">
      <c r="A50" s="1099">
        <v>31</v>
      </c>
      <c r="D50" s="1097"/>
      <c r="E50" s="787"/>
      <c r="F50" s="259"/>
      <c r="G50" s="327"/>
      <c r="H50" s="330"/>
      <c r="I50" s="284"/>
      <c r="J50" s="946"/>
      <c r="K50" s="284"/>
      <c r="L50" s="284"/>
      <c r="M50" s="800">
        <v>31</v>
      </c>
    </row>
    <row r="51" spans="1:13">
      <c r="A51" s="1099">
        <v>32</v>
      </c>
      <c r="D51" s="1097"/>
      <c r="E51" s="787"/>
      <c r="F51" s="259"/>
      <c r="G51" s="327"/>
      <c r="H51" s="330"/>
      <c r="I51" s="284"/>
      <c r="J51" s="946"/>
      <c r="K51" s="284"/>
      <c r="L51" s="284"/>
      <c r="M51" s="800">
        <v>32</v>
      </c>
    </row>
    <row r="52" spans="1:13">
      <c r="A52" s="1099">
        <v>33</v>
      </c>
      <c r="D52" s="1097"/>
      <c r="E52" s="787"/>
      <c r="F52" s="259"/>
      <c r="G52" s="327"/>
      <c r="H52" s="330"/>
      <c r="I52" s="284"/>
      <c r="J52" s="946"/>
      <c r="K52" s="284"/>
      <c r="L52" s="284"/>
      <c r="M52" s="800">
        <v>33</v>
      </c>
    </row>
    <row r="53" spans="1:13">
      <c r="A53" s="1099">
        <v>34</v>
      </c>
      <c r="D53" s="1097"/>
      <c r="E53" s="787"/>
      <c r="F53" s="259"/>
      <c r="G53" s="327"/>
      <c r="H53" s="330"/>
      <c r="I53" s="284"/>
      <c r="J53" s="946"/>
      <c r="K53" s="284"/>
      <c r="L53" s="284"/>
      <c r="M53" s="800">
        <v>34</v>
      </c>
    </row>
    <row r="54" spans="1:13">
      <c r="A54" s="1099">
        <v>35</v>
      </c>
      <c r="D54" s="1097"/>
      <c r="E54" s="787"/>
      <c r="F54" s="259"/>
      <c r="G54" s="327"/>
      <c r="H54" s="330"/>
      <c r="I54" s="284"/>
      <c r="J54" s="946"/>
      <c r="K54" s="284"/>
      <c r="L54" s="284"/>
      <c r="M54" s="800">
        <v>35</v>
      </c>
    </row>
    <row r="55" spans="1:13">
      <c r="A55" s="1099">
        <v>36</v>
      </c>
      <c r="D55" s="1097"/>
      <c r="E55" s="787"/>
      <c r="F55" s="259"/>
      <c r="G55" s="327"/>
      <c r="H55" s="330"/>
      <c r="I55" s="284"/>
      <c r="J55" s="946"/>
      <c r="K55" s="284"/>
      <c r="L55" s="284"/>
      <c r="M55" s="800">
        <v>36</v>
      </c>
    </row>
    <row r="56" spans="1:13">
      <c r="A56" s="1099">
        <v>37</v>
      </c>
      <c r="D56" s="1097"/>
      <c r="E56" s="787"/>
      <c r="F56" s="259"/>
      <c r="G56" s="327"/>
      <c r="H56" s="330"/>
      <c r="I56" s="284"/>
      <c r="J56" s="946"/>
      <c r="K56" s="284"/>
      <c r="L56" s="284"/>
      <c r="M56" s="800">
        <v>37</v>
      </c>
    </row>
    <row r="57" spans="1:13">
      <c r="A57" s="1099">
        <v>38</v>
      </c>
      <c r="D57" s="1097"/>
      <c r="E57" s="787"/>
      <c r="F57" s="259"/>
      <c r="G57" s="327"/>
      <c r="H57" s="330"/>
      <c r="I57" s="284"/>
      <c r="J57" s="946"/>
      <c r="K57" s="284"/>
      <c r="L57" s="284"/>
      <c r="M57" s="800">
        <v>38</v>
      </c>
    </row>
    <row r="58" spans="1:13">
      <c r="A58" s="1099">
        <v>39</v>
      </c>
      <c r="D58" s="1097"/>
      <c r="E58" s="787"/>
      <c r="F58" s="259"/>
      <c r="G58" s="327"/>
      <c r="H58" s="330"/>
      <c r="I58" s="284"/>
      <c r="J58" s="946"/>
      <c r="K58" s="284"/>
      <c r="L58" s="284"/>
      <c r="M58" s="800">
        <v>39</v>
      </c>
    </row>
    <row r="59" spans="1:13">
      <c r="A59" s="1099">
        <v>40</v>
      </c>
      <c r="D59" s="1097"/>
      <c r="E59" s="787"/>
      <c r="F59" s="259"/>
      <c r="G59" s="327"/>
      <c r="H59" s="330"/>
      <c r="I59" s="284"/>
      <c r="J59" s="946"/>
      <c r="K59" s="284"/>
      <c r="L59" s="284"/>
      <c r="M59" s="800">
        <v>40</v>
      </c>
    </row>
    <row r="60" spans="1:13">
      <c r="A60" s="1147">
        <v>41</v>
      </c>
      <c r="B60" s="443"/>
      <c r="C60" s="443"/>
      <c r="D60" s="444"/>
      <c r="E60" s="443"/>
      <c r="F60" s="260"/>
      <c r="G60" s="327"/>
      <c r="H60" s="330"/>
      <c r="I60" s="284"/>
      <c r="J60" s="946"/>
      <c r="K60" s="284"/>
      <c r="L60" s="284"/>
      <c r="M60" s="1153">
        <v>41</v>
      </c>
    </row>
    <row r="61" spans="1:13">
      <c r="A61" s="1137">
        <v>42</v>
      </c>
      <c r="B61" s="1111" t="s">
        <v>3077</v>
      </c>
      <c r="C61" s="1110"/>
      <c r="D61" s="1110"/>
      <c r="E61" s="1110"/>
      <c r="F61" s="1143"/>
      <c r="G61" s="1137"/>
      <c r="H61" s="678"/>
      <c r="I61" s="280"/>
      <c r="J61" s="234"/>
      <c r="K61" s="280"/>
      <c r="L61" s="280"/>
      <c r="M61" s="800">
        <v>42</v>
      </c>
    </row>
    <row r="62" spans="1:13" ht="15.75" thickBot="1">
      <c r="A62" s="813"/>
      <c r="B62" s="1154"/>
      <c r="C62" s="814"/>
      <c r="D62" s="814"/>
      <c r="E62" s="1155" t="s">
        <v>171</v>
      </c>
      <c r="F62" s="265">
        <f>SUM(F20:F60)</f>
        <v>0</v>
      </c>
      <c r="G62" s="813"/>
      <c r="H62" s="413">
        <f>SUM(H20:H60)</f>
        <v>0</v>
      </c>
      <c r="I62" s="679"/>
      <c r="J62" s="413">
        <f>SUM(J20:J60)</f>
        <v>0</v>
      </c>
      <c r="K62" s="413">
        <f>SUM(K20:K60)</f>
        <v>0</v>
      </c>
      <c r="L62" s="388">
        <f>SUM(L20:L60)</f>
        <v>0</v>
      </c>
      <c r="M62" s="1156"/>
    </row>
    <row r="63" spans="1:13">
      <c r="A63" s="9" t="s">
        <v>3078</v>
      </c>
      <c r="G63" s="9" t="s">
        <v>3079</v>
      </c>
      <c r="M63" s="1090" t="s">
        <v>3785</v>
      </c>
    </row>
    <row r="64" spans="1:13">
      <c r="A64" s="12" t="s">
        <v>3786</v>
      </c>
      <c r="B64" s="12"/>
      <c r="C64" s="12"/>
      <c r="D64" s="12"/>
      <c r="E64" s="12"/>
      <c r="F64" s="12"/>
      <c r="G64" s="12" t="s">
        <v>3787</v>
      </c>
      <c r="H64" s="12"/>
      <c r="I64" s="12"/>
      <c r="J64" s="12"/>
      <c r="K64" s="12"/>
      <c r="L64" s="12"/>
      <c r="M64" s="12"/>
    </row>
    <row r="65" spans="1:13" ht="15.75">
      <c r="A65" s="1093" t="s">
        <v>1193</v>
      </c>
      <c r="B65" s="12"/>
      <c r="C65" s="12"/>
      <c r="D65" s="12"/>
      <c r="E65" s="12"/>
      <c r="F65" s="12"/>
    </row>
    <row r="66" spans="1:13" ht="15.75" thickBot="1">
      <c r="A66" s="9" t="str">
        <f>'Data Sheet'!$C$25</f>
        <v>CENTRAL HUDSON GAS &amp; ELECTRIC CORPORATION</v>
      </c>
      <c r="E66" s="1089" t="s">
        <v>1789</v>
      </c>
      <c r="F66" s="1243" t="str">
        <f>'Data Sheet'!$C$38</f>
        <v>12/31/2017</v>
      </c>
      <c r="G66" s="9" t="str">
        <f>'Data Sheet'!$C$25</f>
        <v>CENTRAL HUDSON GAS &amp; ELECTRIC CORPORATION</v>
      </c>
      <c r="K66" s="1089" t="s">
        <v>1789</v>
      </c>
      <c r="L66" s="1243" t="str">
        <f>'Data Sheet'!$C$38</f>
        <v>12/31/2017</v>
      </c>
    </row>
    <row r="67" spans="1:13">
      <c r="A67" s="792"/>
      <c r="B67" s="795"/>
      <c r="C67" s="795"/>
      <c r="D67" s="795"/>
      <c r="E67" s="795"/>
      <c r="F67" s="795"/>
      <c r="G67" s="792"/>
      <c r="H67" s="795"/>
      <c r="I67" s="795"/>
      <c r="J67" s="795"/>
      <c r="K67" s="795"/>
      <c r="L67" s="795"/>
      <c r="M67" s="1091"/>
    </row>
    <row r="68" spans="1:13">
      <c r="A68" s="1158" t="s">
        <v>897</v>
      </c>
      <c r="B68" s="12"/>
      <c r="C68" s="12"/>
      <c r="D68" s="12"/>
      <c r="E68" s="12"/>
      <c r="F68" s="1157"/>
      <c r="G68" s="1158" t="s">
        <v>897</v>
      </c>
      <c r="H68" s="12"/>
      <c r="I68" s="12"/>
      <c r="J68" s="12"/>
      <c r="K68" s="12"/>
      <c r="L68" s="12"/>
      <c r="M68" s="809"/>
    </row>
    <row r="69" spans="1:13">
      <c r="A69" s="803"/>
      <c r="B69" s="804"/>
      <c r="C69" s="804"/>
      <c r="D69" s="804"/>
      <c r="E69" s="804"/>
      <c r="F69" s="804"/>
      <c r="G69" s="801"/>
      <c r="H69" s="804"/>
      <c r="I69" s="804"/>
      <c r="J69" s="804"/>
      <c r="K69" s="804"/>
      <c r="L69" s="804"/>
      <c r="M69" s="805"/>
    </row>
    <row r="70" spans="1:13">
      <c r="A70" s="1138"/>
      <c r="B70" s="1111"/>
      <c r="C70" s="1100"/>
      <c r="D70" s="1110"/>
      <c r="E70" s="1139"/>
      <c r="F70" s="1140" t="s">
        <v>3064</v>
      </c>
      <c r="G70" s="1137"/>
      <c r="H70" s="1159" t="s">
        <v>3065</v>
      </c>
      <c r="I70" s="1111"/>
      <c r="J70" s="1110"/>
      <c r="K70" s="1142" t="s">
        <v>3064</v>
      </c>
      <c r="L70" s="1142" t="s">
        <v>3066</v>
      </c>
      <c r="M70" s="1143"/>
    </row>
    <row r="71" spans="1:13">
      <c r="A71" s="1103" t="s">
        <v>1729</v>
      </c>
      <c r="C71" s="798"/>
      <c r="D71" s="1105" t="s">
        <v>3016</v>
      </c>
      <c r="E71" s="1107" t="s">
        <v>1148</v>
      </c>
      <c r="F71" s="1144" t="s">
        <v>3067</v>
      </c>
      <c r="G71" s="797"/>
      <c r="H71" s="1104" t="s">
        <v>3068</v>
      </c>
      <c r="I71" s="1098"/>
      <c r="J71" s="12" t="s">
        <v>3069</v>
      </c>
      <c r="K71" s="1145" t="s">
        <v>3067</v>
      </c>
      <c r="L71" s="1145" t="s">
        <v>3070</v>
      </c>
      <c r="M71" s="800"/>
    </row>
    <row r="72" spans="1:13">
      <c r="A72" s="1103" t="s">
        <v>1732</v>
      </c>
      <c r="B72" s="1098" t="s">
        <v>3071</v>
      </c>
      <c r="C72" s="1146"/>
      <c r="D72" s="1105" t="s">
        <v>3072</v>
      </c>
      <c r="E72" s="1107" t="s">
        <v>3073</v>
      </c>
      <c r="F72" s="1144" t="s">
        <v>3194</v>
      </c>
      <c r="G72" s="797"/>
      <c r="H72" s="1104" t="s">
        <v>3074</v>
      </c>
      <c r="I72" s="1098"/>
      <c r="J72" s="12" t="s">
        <v>3075</v>
      </c>
      <c r="K72" s="1145" t="s">
        <v>2517</v>
      </c>
      <c r="L72" s="1145" t="s">
        <v>3076</v>
      </c>
      <c r="M72" s="1106" t="s">
        <v>1729</v>
      </c>
    </row>
    <row r="73" spans="1:13">
      <c r="A73" s="1147"/>
      <c r="B73" s="1148" t="s">
        <v>3020</v>
      </c>
      <c r="C73" s="1149"/>
      <c r="D73" s="1150" t="s">
        <v>3021</v>
      </c>
      <c r="E73" s="1151" t="s">
        <v>3022</v>
      </c>
      <c r="F73" s="1150" t="s">
        <v>3023</v>
      </c>
      <c r="G73" s="801"/>
      <c r="H73" s="1160" t="s">
        <v>2346</v>
      </c>
      <c r="I73" s="1148"/>
      <c r="J73" s="804" t="s">
        <v>2347</v>
      </c>
      <c r="K73" s="1152" t="s">
        <v>2348</v>
      </c>
      <c r="L73" s="1152" t="s">
        <v>2349</v>
      </c>
      <c r="M73" s="1114" t="s">
        <v>1732</v>
      </c>
    </row>
    <row r="74" spans="1:13">
      <c r="A74" s="1099">
        <v>1</v>
      </c>
      <c r="D74" s="1097"/>
      <c r="F74" s="289"/>
      <c r="G74" s="379"/>
      <c r="H74" s="347"/>
      <c r="I74" s="289"/>
      <c r="J74" s="384"/>
      <c r="K74" s="289"/>
      <c r="L74" s="289"/>
      <c r="M74" s="800">
        <v>1</v>
      </c>
    </row>
    <row r="75" spans="1:13">
      <c r="A75" s="1099">
        <v>2</v>
      </c>
      <c r="D75" s="1097"/>
      <c r="F75" s="284"/>
      <c r="G75" s="327"/>
      <c r="H75" s="330"/>
      <c r="I75" s="284"/>
      <c r="J75" s="283"/>
      <c r="K75" s="284"/>
      <c r="L75" s="284"/>
      <c r="M75" s="800">
        <v>2</v>
      </c>
    </row>
    <row r="76" spans="1:13">
      <c r="A76" s="1099">
        <v>3</v>
      </c>
      <c r="D76" s="1097"/>
      <c r="F76" s="284"/>
      <c r="G76" s="327"/>
      <c r="H76" s="330"/>
      <c r="I76" s="284"/>
      <c r="J76" s="283"/>
      <c r="K76" s="284"/>
      <c r="L76" s="284"/>
      <c r="M76" s="800">
        <v>3</v>
      </c>
    </row>
    <row r="77" spans="1:13">
      <c r="A77" s="1099">
        <v>4</v>
      </c>
      <c r="D77" s="1097"/>
      <c r="F77" s="284"/>
      <c r="G77" s="327"/>
      <c r="H77" s="330"/>
      <c r="I77" s="284"/>
      <c r="J77" s="283"/>
      <c r="K77" s="284"/>
      <c r="L77" s="284"/>
      <c r="M77" s="800">
        <v>4</v>
      </c>
    </row>
    <row r="78" spans="1:13">
      <c r="A78" s="1099">
        <v>5</v>
      </c>
      <c r="D78" s="1097"/>
      <c r="F78" s="284"/>
      <c r="G78" s="327"/>
      <c r="H78" s="330"/>
      <c r="I78" s="284"/>
      <c r="J78" s="283"/>
      <c r="K78" s="284"/>
      <c r="L78" s="284"/>
      <c r="M78" s="800">
        <v>5</v>
      </c>
    </row>
    <row r="79" spans="1:13">
      <c r="A79" s="1099">
        <v>6</v>
      </c>
      <c r="D79" s="1097"/>
      <c r="F79" s="284"/>
      <c r="G79" s="327"/>
      <c r="H79" s="330"/>
      <c r="I79" s="284"/>
      <c r="J79" s="283"/>
      <c r="K79" s="284"/>
      <c r="L79" s="284"/>
      <c r="M79" s="800">
        <v>6</v>
      </c>
    </row>
    <row r="80" spans="1:13">
      <c r="A80" s="1099">
        <v>7</v>
      </c>
      <c r="D80" s="1097"/>
      <c r="F80" s="284"/>
      <c r="G80" s="327"/>
      <c r="H80" s="330"/>
      <c r="I80" s="284"/>
      <c r="J80" s="283"/>
      <c r="K80" s="284"/>
      <c r="L80" s="284"/>
      <c r="M80" s="800">
        <v>7</v>
      </c>
    </row>
    <row r="81" spans="1:13">
      <c r="A81" s="1099">
        <v>8</v>
      </c>
      <c r="D81" s="1097"/>
      <c r="F81" s="284"/>
      <c r="G81" s="327"/>
      <c r="H81" s="330"/>
      <c r="I81" s="284"/>
      <c r="J81" s="283"/>
      <c r="K81" s="284"/>
      <c r="L81" s="284"/>
      <c r="M81" s="800">
        <v>8</v>
      </c>
    </row>
    <row r="82" spans="1:13">
      <c r="A82" s="1099">
        <v>9</v>
      </c>
      <c r="D82" s="1097"/>
      <c r="F82" s="284"/>
      <c r="G82" s="327"/>
      <c r="H82" s="330"/>
      <c r="I82" s="284"/>
      <c r="J82" s="283"/>
      <c r="K82" s="284"/>
      <c r="L82" s="284"/>
      <c r="M82" s="800">
        <v>9</v>
      </c>
    </row>
    <row r="83" spans="1:13">
      <c r="A83" s="1099">
        <v>10</v>
      </c>
      <c r="D83" s="1097"/>
      <c r="F83" s="284"/>
      <c r="G83" s="327"/>
      <c r="H83" s="330"/>
      <c r="I83" s="284"/>
      <c r="J83" s="283"/>
      <c r="K83" s="284"/>
      <c r="L83" s="284"/>
      <c r="M83" s="800">
        <v>10</v>
      </c>
    </row>
    <row r="84" spans="1:13">
      <c r="A84" s="1099">
        <v>11</v>
      </c>
      <c r="D84" s="1097"/>
      <c r="F84" s="284"/>
      <c r="G84" s="327"/>
      <c r="H84" s="330"/>
      <c r="I84" s="284"/>
      <c r="J84" s="283"/>
      <c r="K84" s="284"/>
      <c r="L84" s="284"/>
      <c r="M84" s="800">
        <v>11</v>
      </c>
    </row>
    <row r="85" spans="1:13">
      <c r="A85" s="1099">
        <v>12</v>
      </c>
      <c r="D85" s="1097"/>
      <c r="F85" s="284"/>
      <c r="G85" s="327"/>
      <c r="H85" s="330"/>
      <c r="I85" s="284"/>
      <c r="J85" s="283"/>
      <c r="K85" s="284"/>
      <c r="L85" s="284"/>
      <c r="M85" s="800">
        <v>12</v>
      </c>
    </row>
    <row r="86" spans="1:13">
      <c r="A86" s="1099">
        <v>13</v>
      </c>
      <c r="D86" s="1097"/>
      <c r="F86" s="284"/>
      <c r="G86" s="327"/>
      <c r="H86" s="330"/>
      <c r="I86" s="284"/>
      <c r="J86" s="283"/>
      <c r="K86" s="284"/>
      <c r="L86" s="284"/>
      <c r="M86" s="800">
        <v>13</v>
      </c>
    </row>
    <row r="87" spans="1:13">
      <c r="A87" s="1099">
        <v>14</v>
      </c>
      <c r="D87" s="1097"/>
      <c r="F87" s="284"/>
      <c r="G87" s="327"/>
      <c r="H87" s="330"/>
      <c r="I87" s="284"/>
      <c r="J87" s="283"/>
      <c r="K87" s="284"/>
      <c r="L87" s="284"/>
      <c r="M87" s="800">
        <v>14</v>
      </c>
    </row>
    <row r="88" spans="1:13">
      <c r="A88" s="1099">
        <v>15</v>
      </c>
      <c r="D88" s="1097"/>
      <c r="F88" s="284"/>
      <c r="G88" s="327"/>
      <c r="H88" s="330"/>
      <c r="I88" s="284"/>
      <c r="J88" s="283"/>
      <c r="K88" s="284"/>
      <c r="L88" s="284"/>
      <c r="M88" s="800">
        <v>15</v>
      </c>
    </row>
    <row r="89" spans="1:13">
      <c r="A89" s="1099">
        <v>16</v>
      </c>
      <c r="D89" s="1097"/>
      <c r="F89" s="284"/>
      <c r="G89" s="327"/>
      <c r="H89" s="330"/>
      <c r="I89" s="284"/>
      <c r="J89" s="283"/>
      <c r="K89" s="284"/>
      <c r="L89" s="284"/>
      <c r="M89" s="800">
        <v>16</v>
      </c>
    </row>
    <row r="90" spans="1:13">
      <c r="A90" s="1099">
        <v>17</v>
      </c>
      <c r="D90" s="1097"/>
      <c r="F90" s="284"/>
      <c r="G90" s="327"/>
      <c r="H90" s="330"/>
      <c r="I90" s="284"/>
      <c r="J90" s="283"/>
      <c r="K90" s="284"/>
      <c r="L90" s="284"/>
      <c r="M90" s="800">
        <v>17</v>
      </c>
    </row>
    <row r="91" spans="1:13">
      <c r="A91" s="1099">
        <v>18</v>
      </c>
      <c r="D91" s="1097"/>
      <c r="F91" s="284"/>
      <c r="G91" s="327"/>
      <c r="H91" s="330"/>
      <c r="I91" s="284"/>
      <c r="J91" s="283"/>
      <c r="K91" s="284"/>
      <c r="L91" s="284"/>
      <c r="M91" s="800">
        <v>18</v>
      </c>
    </row>
    <row r="92" spans="1:13">
      <c r="A92" s="1099">
        <v>19</v>
      </c>
      <c r="D92" s="1097"/>
      <c r="F92" s="284"/>
      <c r="G92" s="327"/>
      <c r="H92" s="330"/>
      <c r="I92" s="284"/>
      <c r="J92" s="283"/>
      <c r="K92" s="284"/>
      <c r="L92" s="284"/>
      <c r="M92" s="800">
        <v>19</v>
      </c>
    </row>
    <row r="93" spans="1:13">
      <c r="A93" s="1099">
        <v>20</v>
      </c>
      <c r="D93" s="1097"/>
      <c r="F93" s="284"/>
      <c r="G93" s="327"/>
      <c r="H93" s="330"/>
      <c r="I93" s="284"/>
      <c r="J93" s="283"/>
      <c r="K93" s="284"/>
      <c r="L93" s="284"/>
      <c r="M93" s="800">
        <v>20</v>
      </c>
    </row>
    <row r="94" spans="1:13">
      <c r="A94" s="1099">
        <v>21</v>
      </c>
      <c r="D94" s="1097"/>
      <c r="F94" s="284"/>
      <c r="G94" s="327"/>
      <c r="H94" s="330"/>
      <c r="I94" s="284"/>
      <c r="J94" s="283"/>
      <c r="K94" s="284"/>
      <c r="L94" s="284"/>
      <c r="M94" s="800">
        <v>21</v>
      </c>
    </row>
    <row r="95" spans="1:13">
      <c r="A95" s="1099">
        <v>22</v>
      </c>
      <c r="D95" s="1097"/>
      <c r="F95" s="284"/>
      <c r="G95" s="327"/>
      <c r="H95" s="330"/>
      <c r="I95" s="284"/>
      <c r="J95" s="283"/>
      <c r="K95" s="284"/>
      <c r="L95" s="284"/>
      <c r="M95" s="800">
        <v>22</v>
      </c>
    </row>
    <row r="96" spans="1:13">
      <c r="A96" s="1099">
        <v>23</v>
      </c>
      <c r="D96" s="1097"/>
      <c r="F96" s="284"/>
      <c r="G96" s="327"/>
      <c r="H96" s="330"/>
      <c r="I96" s="284"/>
      <c r="J96" s="283"/>
      <c r="K96" s="284"/>
      <c r="L96" s="284"/>
      <c r="M96" s="800">
        <v>23</v>
      </c>
    </row>
    <row r="97" spans="1:13">
      <c r="A97" s="1099">
        <v>24</v>
      </c>
      <c r="D97" s="1097"/>
      <c r="F97" s="284"/>
      <c r="G97" s="327"/>
      <c r="H97" s="330"/>
      <c r="I97" s="284"/>
      <c r="J97" s="283"/>
      <c r="K97" s="284"/>
      <c r="L97" s="284"/>
      <c r="M97" s="800">
        <v>24</v>
      </c>
    </row>
    <row r="98" spans="1:13">
      <c r="A98" s="1099">
        <v>25</v>
      </c>
      <c r="D98" s="1097"/>
      <c r="F98" s="284"/>
      <c r="G98" s="327"/>
      <c r="H98" s="330"/>
      <c r="I98" s="284"/>
      <c r="J98" s="283"/>
      <c r="K98" s="284"/>
      <c r="L98" s="284"/>
      <c r="M98" s="800">
        <v>25</v>
      </c>
    </row>
    <row r="99" spans="1:13">
      <c r="A99" s="1099">
        <v>26</v>
      </c>
      <c r="D99" s="1097"/>
      <c r="F99" s="284"/>
      <c r="G99" s="327"/>
      <c r="H99" s="330"/>
      <c r="I99" s="284"/>
      <c r="J99" s="283"/>
      <c r="K99" s="284"/>
      <c r="L99" s="284"/>
      <c r="M99" s="800">
        <v>26</v>
      </c>
    </row>
    <row r="100" spans="1:13">
      <c r="A100" s="1099">
        <v>27</v>
      </c>
      <c r="D100" s="1097"/>
      <c r="F100" s="284"/>
      <c r="G100" s="327"/>
      <c r="H100" s="330"/>
      <c r="I100" s="284"/>
      <c r="J100" s="283"/>
      <c r="K100" s="284"/>
      <c r="L100" s="284"/>
      <c r="M100" s="800">
        <v>27</v>
      </c>
    </row>
    <row r="101" spans="1:13">
      <c r="A101" s="1099">
        <v>28</v>
      </c>
      <c r="D101" s="1097"/>
      <c r="F101" s="284"/>
      <c r="G101" s="327"/>
      <c r="H101" s="330"/>
      <c r="I101" s="284"/>
      <c r="J101" s="283"/>
      <c r="K101" s="284"/>
      <c r="L101" s="284"/>
      <c r="M101" s="800">
        <v>28</v>
      </c>
    </row>
    <row r="102" spans="1:13">
      <c r="A102" s="1099">
        <v>29</v>
      </c>
      <c r="D102" s="1097"/>
      <c r="F102" s="284"/>
      <c r="G102" s="327"/>
      <c r="H102" s="330"/>
      <c r="I102" s="284"/>
      <c r="J102" s="283"/>
      <c r="K102" s="284"/>
      <c r="L102" s="284"/>
      <c r="M102" s="800">
        <v>29</v>
      </c>
    </row>
    <row r="103" spans="1:13">
      <c r="A103" s="1099">
        <v>30</v>
      </c>
      <c r="D103" s="1097"/>
      <c r="F103" s="284"/>
      <c r="G103" s="327"/>
      <c r="H103" s="330"/>
      <c r="I103" s="284"/>
      <c r="J103" s="283"/>
      <c r="K103" s="284"/>
      <c r="L103" s="284"/>
      <c r="M103" s="800">
        <v>30</v>
      </c>
    </row>
    <row r="104" spans="1:13">
      <c r="A104" s="1099">
        <v>31</v>
      </c>
      <c r="D104" s="1097"/>
      <c r="F104" s="284"/>
      <c r="G104" s="327"/>
      <c r="H104" s="330"/>
      <c r="I104" s="284"/>
      <c r="J104" s="283"/>
      <c r="K104" s="284"/>
      <c r="L104" s="284"/>
      <c r="M104" s="800">
        <v>31</v>
      </c>
    </row>
    <row r="105" spans="1:13">
      <c r="A105" s="1099">
        <v>32</v>
      </c>
      <c r="D105" s="1097"/>
      <c r="F105" s="284"/>
      <c r="G105" s="327"/>
      <c r="H105" s="330"/>
      <c r="I105" s="284"/>
      <c r="J105" s="283"/>
      <c r="K105" s="284"/>
      <c r="L105" s="284"/>
      <c r="M105" s="800">
        <v>32</v>
      </c>
    </row>
    <row r="106" spans="1:13">
      <c r="A106" s="1099">
        <v>33</v>
      </c>
      <c r="D106" s="1097"/>
      <c r="F106" s="284"/>
      <c r="G106" s="327"/>
      <c r="H106" s="330"/>
      <c r="I106" s="284"/>
      <c r="J106" s="283"/>
      <c r="K106" s="284"/>
      <c r="L106" s="284"/>
      <c r="M106" s="800">
        <v>33</v>
      </c>
    </row>
    <row r="107" spans="1:13">
      <c r="A107" s="1099">
        <v>34</v>
      </c>
      <c r="D107" s="1097"/>
      <c r="F107" s="284"/>
      <c r="G107" s="327"/>
      <c r="H107" s="330"/>
      <c r="I107" s="284"/>
      <c r="J107" s="283"/>
      <c r="K107" s="284"/>
      <c r="L107" s="284"/>
      <c r="M107" s="800">
        <v>34</v>
      </c>
    </row>
    <row r="108" spans="1:13">
      <c r="A108" s="1099">
        <v>35</v>
      </c>
      <c r="D108" s="1097"/>
      <c r="F108" s="284"/>
      <c r="G108" s="327"/>
      <c r="H108" s="330"/>
      <c r="I108" s="284"/>
      <c r="J108" s="283"/>
      <c r="K108" s="284"/>
      <c r="L108" s="284"/>
      <c r="M108" s="800">
        <v>35</v>
      </c>
    </row>
    <row r="109" spans="1:13">
      <c r="A109" s="1099">
        <v>36</v>
      </c>
      <c r="D109" s="1097"/>
      <c r="F109" s="284"/>
      <c r="G109" s="327"/>
      <c r="H109" s="330"/>
      <c r="I109" s="284"/>
      <c r="J109" s="283"/>
      <c r="K109" s="284"/>
      <c r="L109" s="284"/>
      <c r="M109" s="800">
        <v>36</v>
      </c>
    </row>
    <row r="110" spans="1:13">
      <c r="A110" s="1099">
        <v>37</v>
      </c>
      <c r="D110" s="1097"/>
      <c r="F110" s="284"/>
      <c r="G110" s="327"/>
      <c r="H110" s="330"/>
      <c r="I110" s="284"/>
      <c r="J110" s="283"/>
      <c r="K110" s="284"/>
      <c r="L110" s="284"/>
      <c r="M110" s="800">
        <v>37</v>
      </c>
    </row>
    <row r="111" spans="1:13">
      <c r="A111" s="1099">
        <v>38</v>
      </c>
      <c r="D111" s="1097"/>
      <c r="F111" s="284"/>
      <c r="G111" s="327"/>
      <c r="H111" s="330"/>
      <c r="I111" s="284"/>
      <c r="J111" s="283"/>
      <c r="K111" s="284"/>
      <c r="L111" s="284"/>
      <c r="M111" s="800">
        <v>38</v>
      </c>
    </row>
    <row r="112" spans="1:13">
      <c r="A112" s="1099">
        <v>39</v>
      </c>
      <c r="D112" s="1097"/>
      <c r="F112" s="284"/>
      <c r="G112" s="327"/>
      <c r="H112" s="330"/>
      <c r="I112" s="284"/>
      <c r="J112" s="283"/>
      <c r="K112" s="284"/>
      <c r="L112" s="284"/>
      <c r="M112" s="800">
        <v>39</v>
      </c>
    </row>
    <row r="113" spans="1:13">
      <c r="A113" s="1099">
        <v>40</v>
      </c>
      <c r="D113" s="1097"/>
      <c r="F113" s="284"/>
      <c r="G113" s="327"/>
      <c r="H113" s="330"/>
      <c r="I113" s="284"/>
      <c r="J113" s="283"/>
      <c r="K113" s="284"/>
      <c r="L113" s="284"/>
      <c r="M113" s="800">
        <v>40</v>
      </c>
    </row>
    <row r="114" spans="1:13" ht="15.75" thickBot="1">
      <c r="A114" s="1161">
        <v>41</v>
      </c>
      <c r="B114" s="814"/>
      <c r="C114" s="814"/>
      <c r="D114" s="1162"/>
      <c r="E114" s="814"/>
      <c r="F114" s="1163"/>
      <c r="G114" s="327"/>
      <c r="H114" s="330"/>
      <c r="I114" s="284"/>
      <c r="J114" s="283"/>
      <c r="K114" s="284"/>
      <c r="L114" s="284"/>
      <c r="M114" s="1156">
        <v>41</v>
      </c>
    </row>
    <row r="115" spans="1:13">
      <c r="A115" s="792"/>
      <c r="B115" s="795"/>
      <c r="C115" s="795"/>
      <c r="D115" s="795"/>
      <c r="E115" s="795"/>
      <c r="F115" s="795"/>
      <c r="G115" s="792"/>
      <c r="H115" s="795"/>
      <c r="I115" s="795"/>
      <c r="J115" s="795"/>
      <c r="K115" s="795"/>
      <c r="L115" s="795"/>
      <c r="M115" s="1091"/>
    </row>
    <row r="116" spans="1:13">
      <c r="A116" s="797"/>
      <c r="F116" s="787"/>
      <c r="G116" s="797"/>
      <c r="M116" s="1094"/>
    </row>
    <row r="117" spans="1:13">
      <c r="A117" s="797"/>
      <c r="F117" s="787"/>
      <c r="G117" s="797"/>
      <c r="M117" s="1094"/>
    </row>
    <row r="118" spans="1:13">
      <c r="A118" s="797"/>
      <c r="F118" s="787"/>
      <c r="G118" s="797"/>
      <c r="M118" s="1094"/>
    </row>
    <row r="119" spans="1:13">
      <c r="A119" s="797"/>
      <c r="F119" s="787"/>
      <c r="G119" s="797"/>
      <c r="M119" s="1094"/>
    </row>
    <row r="120" spans="1:13">
      <c r="A120" s="797"/>
      <c r="F120" s="787"/>
      <c r="G120" s="797"/>
      <c r="M120" s="1094"/>
    </row>
    <row r="121" spans="1:13">
      <c r="A121" s="797"/>
      <c r="F121" s="787"/>
      <c r="G121" s="797"/>
      <c r="M121" s="1094"/>
    </row>
    <row r="122" spans="1:13">
      <c r="A122" s="797"/>
      <c r="F122" s="787"/>
      <c r="G122" s="797"/>
      <c r="M122" s="1094"/>
    </row>
    <row r="123" spans="1:13">
      <c r="A123" s="797"/>
      <c r="F123" s="787"/>
      <c r="G123" s="797"/>
      <c r="M123" s="1094"/>
    </row>
    <row r="124" spans="1:13">
      <c r="A124" s="797"/>
      <c r="F124" s="787"/>
      <c r="G124" s="797"/>
      <c r="M124" s="1094"/>
    </row>
    <row r="125" spans="1:13">
      <c r="A125" s="797"/>
      <c r="F125" s="787"/>
      <c r="G125" s="797"/>
      <c r="M125" s="1094"/>
    </row>
    <row r="126" spans="1:13">
      <c r="A126" s="797"/>
      <c r="F126" s="787"/>
      <c r="G126" s="797"/>
      <c r="M126" s="1094"/>
    </row>
    <row r="127" spans="1:13" ht="15.75" thickBot="1">
      <c r="A127" s="813"/>
      <c r="B127" s="814"/>
      <c r="C127" s="814"/>
      <c r="D127" s="814"/>
      <c r="E127" s="814"/>
      <c r="F127" s="814"/>
      <c r="G127" s="813"/>
      <c r="H127" s="814"/>
      <c r="I127" s="814"/>
      <c r="J127" s="814"/>
      <c r="K127" s="814"/>
      <c r="L127" s="814"/>
      <c r="M127" s="1115"/>
    </row>
    <row r="128" spans="1:13">
      <c r="A128" s="9" t="s">
        <v>3079</v>
      </c>
      <c r="G128" s="9" t="s">
        <v>3079</v>
      </c>
      <c r="M128" s="1090" t="s">
        <v>3785</v>
      </c>
    </row>
    <row r="129" spans="1:13">
      <c r="A129" s="12" t="s">
        <v>3788</v>
      </c>
      <c r="B129" s="12"/>
      <c r="C129" s="12"/>
      <c r="D129" s="12"/>
      <c r="E129" s="12"/>
      <c r="F129" s="12"/>
      <c r="G129" s="12" t="s">
        <v>3789</v>
      </c>
      <c r="H129" s="12"/>
      <c r="I129" s="12"/>
      <c r="J129" s="12"/>
      <c r="K129" s="12"/>
      <c r="L129" s="12"/>
      <c r="M129" s="12"/>
    </row>
    <row r="130" spans="1:13">
      <c r="A130" s="787"/>
      <c r="B130" s="787"/>
      <c r="C130" s="787"/>
      <c r="D130" s="787"/>
      <c r="E130" s="787"/>
      <c r="F130" s="787"/>
    </row>
    <row r="131" spans="1:13">
      <c r="A131" s="787"/>
      <c r="B131" s="787"/>
      <c r="C131" s="787"/>
      <c r="D131" s="787"/>
      <c r="E131" s="787"/>
      <c r="F131" s="787"/>
    </row>
    <row r="132" spans="1:13">
      <c r="A132" s="787"/>
      <c r="B132" s="787"/>
      <c r="C132" s="787"/>
      <c r="D132" s="787"/>
      <c r="E132" s="787"/>
      <c r="F132" s="787"/>
    </row>
  </sheetData>
  <customSheetViews>
    <customSheetView guid="{8BA73436-2F9B-4210-BD10-5C9B0EE18A6F}"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
      <headerFooter alignWithMargins="0"/>
    </customSheetView>
    <customSheetView guid="{7923C648-7509-4E75-B568-BE9D1A032E56}"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2"/>
      <headerFooter alignWithMargins="0"/>
    </customSheetView>
    <customSheetView guid="{393B765C-BB60-4CEF-9B1B-1517D80E77BC}"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3"/>
      <headerFooter alignWithMargins="0"/>
    </customSheetView>
    <customSheetView guid="{63051384-6030-4837-BDE8-8D47319E9310}"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4"/>
      <headerFooter alignWithMargins="0"/>
    </customSheetView>
    <customSheetView guid="{4E7170B9-0E13-4551-BA0F-F43020F5D14F}"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5"/>
      <headerFooter alignWithMargins="0"/>
    </customSheetView>
    <customSheetView guid="{438078D9-73AC-4065-AD12-33C545097290}" colorId="22">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6"/>
      <headerFooter alignWithMargins="0"/>
    </customSheetView>
    <customSheetView guid="{5CF51FF9-A1DC-465C-8702-577480B671DB}" colorId="22">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7"/>
      <headerFooter alignWithMargins="0"/>
    </customSheetView>
    <customSheetView guid="{B94A4E40-0E04-4C7F-92F0-F173BDD19C5E}" colorId="22">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8"/>
      <headerFooter alignWithMargins="0"/>
    </customSheetView>
    <customSheetView guid="{8C259C24-A4E4-4974-8C90-A0F5B4CE3394}"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9"/>
      <headerFooter alignWithMargins="0"/>
    </customSheetView>
    <customSheetView guid="{FA103E5D-8B2E-472D-A37D-606A91A24206}" colorId="22">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0"/>
      <headerFooter alignWithMargins="0"/>
    </customSheetView>
    <customSheetView guid="{FD677025-12D2-4A8C-898E-C8C7B61A1761}"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1"/>
      <headerFooter alignWithMargins="0"/>
    </customSheetView>
    <customSheetView guid="{8A94D2EC-B2C5-4234-9443-0DC03802E12D}"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2"/>
      <headerFooter alignWithMargins="0"/>
    </customSheetView>
    <customSheetView guid="{C7AF6775-1D27-4B5E-A593-2A35D0B4D89B}" colorId="22">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3"/>
      <headerFooter alignWithMargins="0"/>
    </customSheetView>
    <customSheetView guid="{96E61F17-B7D0-43DF-A042-AB82DEADF71D}"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4"/>
      <headerFooter alignWithMargins="0"/>
    </customSheetView>
    <customSheetView guid="{0F6F7749-E5E2-402C-A332-F358E9F52431}"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5"/>
      <headerFooter alignWithMargins="0"/>
    </customSheetView>
    <customSheetView guid="{665C0630-746D-4A38-99D5-558A3A80C435}"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6"/>
      <headerFooter alignWithMargins="0"/>
    </customSheetView>
    <customSheetView guid="{7BB49942-3332-4916-8C9A-7E0718D9BD15}"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7"/>
      <headerFooter alignWithMargins="0"/>
    </customSheetView>
    <customSheetView guid="{84131046-9492-4BD4-95BF-1101D54B6750}"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8"/>
      <headerFooter alignWithMargins="0"/>
    </customSheetView>
    <customSheetView guid="{CDDD69AD-D96A-45A7-95A3-6DE883419332}"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9"/>
      <headerFooter alignWithMargins="0"/>
    </customSheetView>
    <customSheetView guid="{4AA2BC72-2A29-463C-9964-91A7BC9A705D}" colorId="22" showPageBreaks="1" printArea="1">
      <selection activeCell="A8" sqref="A8:C10"/>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20"/>
      <headerFooter alignWithMargins="0"/>
    </customSheetView>
  </customSheetViews>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rintOptions horizontalCentered="1" verticalCentered="1"/>
  <pageMargins left="0.5" right="0.5" top="0.5" bottom="0.5" header="0.5" footer="0.5"/>
  <pageSetup scale="72" fitToWidth="2" fitToHeight="2" pageOrder="overThenDown" orientation="portrait" horizontalDpi="300" verticalDpi="300" r:id="rId21"/>
  <headerFooter alignWithMargins="0"/>
  <colBreaks count="1" manualBreakCount="1">
    <brk id="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tabSelected="1" defaultGridColor="0" colorId="22" zoomScaleNormal="100" zoomScaleSheetLayoutView="100" workbookViewId="0">
      <selection activeCell="G22" sqref="G22"/>
    </sheetView>
  </sheetViews>
  <sheetFormatPr defaultColWidth="9.6640625" defaultRowHeight="15"/>
  <cols>
    <col min="1" max="1" width="2.6640625" style="9" customWidth="1"/>
    <col min="2" max="2" width="12.6640625" style="9" customWidth="1"/>
    <col min="3" max="3" width="8.6640625" style="9" customWidth="1"/>
    <col min="4" max="4" width="7.6640625" style="9" customWidth="1"/>
    <col min="5" max="6" width="12.6640625" style="9" customWidth="1"/>
    <col min="7" max="7" width="7.6640625" style="9" customWidth="1"/>
    <col min="8" max="8" width="8.6640625" style="9" customWidth="1"/>
    <col min="9" max="9" width="12.6640625" style="9" customWidth="1"/>
    <col min="10" max="10" width="2.6640625" style="9" customWidth="1"/>
    <col min="11" max="16384" width="9.6640625" style="9"/>
  </cols>
  <sheetData>
    <row r="1" spans="1:10" ht="15.75" thickBot="1"/>
    <row r="2" spans="1:10" ht="15.95" customHeight="1">
      <c r="A2" s="691"/>
      <c r="B2" s="692"/>
      <c r="C2" s="692"/>
      <c r="D2" s="692"/>
      <c r="E2" s="692"/>
      <c r="F2" s="692"/>
      <c r="G2" s="693"/>
      <c r="H2" s="694"/>
      <c r="I2" s="692"/>
      <c r="J2" s="695"/>
    </row>
    <row r="3" spans="1:10" ht="15" customHeight="1">
      <c r="A3" s="696"/>
      <c r="B3" s="697"/>
      <c r="C3" s="697"/>
      <c r="D3" s="697"/>
      <c r="E3" s="697"/>
      <c r="F3" s="697"/>
      <c r="G3" s="697"/>
      <c r="H3" s="697"/>
      <c r="I3" s="697"/>
      <c r="J3" s="698"/>
    </row>
    <row r="4" spans="1:10" ht="15" customHeight="1">
      <c r="A4" s="696"/>
      <c r="B4" s="697"/>
      <c r="C4" s="697"/>
      <c r="D4" s="697"/>
      <c r="E4" s="697"/>
      <c r="F4" s="697"/>
      <c r="G4" s="697"/>
      <c r="H4" s="697"/>
      <c r="I4" s="697"/>
      <c r="J4" s="698"/>
    </row>
    <row r="5" spans="1:10" ht="27" customHeight="1">
      <c r="A5" s="699" t="s">
        <v>2949</v>
      </c>
      <c r="B5" s="700"/>
      <c r="C5" s="700"/>
      <c r="D5" s="700"/>
      <c r="E5" s="700"/>
      <c r="F5" s="700"/>
      <c r="G5" s="700"/>
      <c r="H5" s="700"/>
      <c r="I5" s="700"/>
      <c r="J5" s="701"/>
    </row>
    <row r="6" spans="1:10" ht="24" customHeight="1">
      <c r="A6" s="702" t="s">
        <v>2950</v>
      </c>
      <c r="B6" s="700"/>
      <c r="C6" s="700"/>
      <c r="D6" s="700"/>
      <c r="E6" s="700"/>
      <c r="F6" s="700"/>
      <c r="G6" s="700"/>
      <c r="H6" s="700"/>
      <c r="I6" s="700"/>
      <c r="J6" s="701"/>
    </row>
    <row r="7" spans="1:10" ht="13.5" customHeight="1">
      <c r="A7" s="696"/>
      <c r="B7" s="697"/>
      <c r="C7" s="697"/>
      <c r="D7" s="697"/>
      <c r="E7" s="697"/>
      <c r="F7" s="697"/>
      <c r="G7" s="697"/>
      <c r="H7" s="697"/>
      <c r="I7" s="697"/>
      <c r="J7" s="698"/>
    </row>
    <row r="8" spans="1:10" ht="24" customHeight="1">
      <c r="A8" s="703" t="s">
        <v>1651</v>
      </c>
      <c r="B8" s="704"/>
      <c r="C8" s="704"/>
      <c r="D8" s="704"/>
      <c r="E8" s="704"/>
      <c r="F8" s="704"/>
      <c r="G8" s="704"/>
      <c r="H8" s="704"/>
      <c r="I8" s="704"/>
      <c r="J8" s="705"/>
    </row>
    <row r="9" spans="1:10" ht="13.5" customHeight="1">
      <c r="A9" s="696"/>
      <c r="B9" s="697"/>
      <c r="C9" s="697"/>
      <c r="D9" s="697"/>
      <c r="E9" s="697"/>
      <c r="F9" s="697"/>
      <c r="G9" s="697"/>
      <c r="H9" s="697"/>
      <c r="I9" s="697"/>
      <c r="J9" s="698"/>
    </row>
    <row r="10" spans="1:10" ht="13.5" customHeight="1">
      <c r="A10" s="696"/>
      <c r="B10" s="697"/>
      <c r="C10" s="697"/>
      <c r="D10" s="697"/>
      <c r="E10" s="697"/>
      <c r="F10" s="697"/>
      <c r="G10" s="697"/>
      <c r="H10" s="697"/>
      <c r="I10" s="697"/>
      <c r="J10" s="698"/>
    </row>
    <row r="11" spans="1:10" ht="17.45" customHeight="1">
      <c r="A11" s="706" t="s">
        <v>2951</v>
      </c>
      <c r="B11" s="700"/>
      <c r="C11" s="700"/>
      <c r="D11" s="700"/>
      <c r="E11" s="700"/>
      <c r="F11" s="700"/>
      <c r="G11" s="700"/>
      <c r="H11" s="700"/>
      <c r="I11" s="700"/>
      <c r="J11" s="701"/>
    </row>
    <row r="12" spans="1:10" ht="13.5" customHeight="1">
      <c r="A12" s="696"/>
      <c r="B12" s="697"/>
      <c r="C12" s="697"/>
      <c r="D12" s="697"/>
      <c r="E12" s="697"/>
      <c r="F12" s="697"/>
      <c r="G12" s="697"/>
      <c r="H12" s="697"/>
      <c r="I12" s="697"/>
      <c r="J12" s="698"/>
    </row>
    <row r="13" spans="1:10" ht="22.5" customHeight="1" thickBot="1">
      <c r="A13" s="696"/>
      <c r="B13" s="14" t="str">
        <f>'Data Sheet'!$C$25</f>
        <v>CENTRAL HUDSON GAS &amp; ELECTRIC CORPORATION</v>
      </c>
      <c r="C13" s="700"/>
      <c r="D13" s="700"/>
      <c r="E13" s="700"/>
      <c r="F13" s="700"/>
      <c r="G13" s="700"/>
      <c r="H13" s="700"/>
      <c r="I13" s="700"/>
      <c r="J13" s="698"/>
    </row>
    <row r="14" spans="1:10" ht="15.75">
      <c r="A14" s="707"/>
      <c r="B14" s="708" t="s">
        <v>1773</v>
      </c>
      <c r="C14" s="709"/>
      <c r="D14" s="709"/>
      <c r="E14" s="709"/>
      <c r="F14" s="709"/>
      <c r="G14" s="709"/>
      <c r="H14" s="709"/>
      <c r="I14" s="709"/>
      <c r="J14" s="698"/>
    </row>
    <row r="15" spans="1:10">
      <c r="A15" s="710" t="s">
        <v>1774</v>
      </c>
      <c r="B15" s="711"/>
      <c r="C15" s="711"/>
      <c r="D15" s="711"/>
      <c r="E15" s="711"/>
      <c r="F15" s="711"/>
      <c r="G15" s="711"/>
      <c r="H15" s="711"/>
      <c r="I15" s="711"/>
      <c r="J15" s="712"/>
    </row>
    <row r="16" spans="1:10" ht="15.95" customHeight="1">
      <c r="A16" s="696"/>
      <c r="B16" s="697"/>
      <c r="C16" s="697"/>
      <c r="D16" s="697"/>
      <c r="E16" s="697"/>
      <c r="F16" s="697"/>
      <c r="G16" s="697"/>
      <c r="H16" s="697"/>
      <c r="I16" s="697"/>
      <c r="J16" s="698"/>
    </row>
    <row r="17" spans="1:10" ht="15.95" customHeight="1" thickBot="1">
      <c r="A17" s="696"/>
      <c r="B17" s="15" t="str">
        <f>'Data Sheet'!C27</f>
        <v>284 South Avenue</v>
      </c>
      <c r="C17" s="713"/>
      <c r="D17" s="713"/>
      <c r="E17" s="713"/>
      <c r="F17" s="713"/>
      <c r="G17" s="713"/>
      <c r="H17" s="713"/>
      <c r="I17" s="713"/>
      <c r="J17" s="698"/>
    </row>
    <row r="18" spans="1:10" ht="15.95" customHeight="1">
      <c r="A18" s="696"/>
      <c r="B18" s="697"/>
      <c r="C18" s="697"/>
      <c r="D18" s="697"/>
      <c r="E18" s="697"/>
      <c r="F18" s="697"/>
      <c r="G18" s="697"/>
      <c r="H18" s="697"/>
      <c r="I18" s="697"/>
      <c r="J18" s="698"/>
    </row>
    <row r="19" spans="1:10" ht="17.850000000000001" customHeight="1" thickBot="1">
      <c r="A19" s="696"/>
      <c r="B19" s="15" t="str">
        <f>'Data Sheet'!C29</f>
        <v>Poughkeepsie, NY 12601</v>
      </c>
      <c r="C19" s="713"/>
      <c r="D19" s="713"/>
      <c r="E19" s="713"/>
      <c r="F19" s="713"/>
      <c r="G19" s="713"/>
      <c r="H19" s="713"/>
      <c r="I19" s="713"/>
      <c r="J19" s="698"/>
    </row>
    <row r="20" spans="1:10">
      <c r="A20" s="714"/>
      <c r="B20" s="715" t="s">
        <v>1775</v>
      </c>
      <c r="C20" s="700"/>
      <c r="D20" s="700"/>
      <c r="E20" s="700"/>
      <c r="F20" s="700"/>
      <c r="G20" s="700"/>
      <c r="H20" s="700"/>
      <c r="I20" s="700"/>
      <c r="J20" s="698"/>
    </row>
    <row r="21" spans="1:10">
      <c r="A21" s="696"/>
      <c r="B21" s="716"/>
      <c r="C21" s="697"/>
      <c r="D21" s="697"/>
      <c r="E21" s="697"/>
      <c r="F21" s="697"/>
      <c r="G21" s="697"/>
      <c r="H21" s="697"/>
      <c r="I21" s="697"/>
      <c r="J21" s="698"/>
    </row>
    <row r="22" spans="1:10">
      <c r="A22" s="696"/>
      <c r="B22" s="697"/>
      <c r="C22" s="697"/>
      <c r="D22" s="697"/>
      <c r="E22" s="697"/>
      <c r="F22" s="697"/>
      <c r="G22" s="697"/>
      <c r="H22" s="697"/>
      <c r="I22" s="697"/>
      <c r="J22" s="698"/>
    </row>
    <row r="23" spans="1:10" ht="14.45" customHeight="1">
      <c r="A23" s="696"/>
      <c r="B23" s="717" t="s">
        <v>1776</v>
      </c>
      <c r="C23" s="700"/>
      <c r="D23" s="700"/>
      <c r="E23" s="700"/>
      <c r="F23" s="700"/>
      <c r="G23" s="700"/>
      <c r="H23" s="700"/>
      <c r="I23" s="700"/>
      <c r="J23" s="698"/>
    </row>
    <row r="24" spans="1:10">
      <c r="A24" s="696"/>
      <c r="B24" s="697"/>
      <c r="C24" s="697"/>
      <c r="D24" s="697"/>
      <c r="E24" s="697"/>
      <c r="F24" s="697"/>
      <c r="G24" s="697"/>
      <c r="H24" s="697"/>
      <c r="I24" s="697"/>
      <c r="J24" s="698"/>
    </row>
    <row r="25" spans="1:10" ht="22.35" customHeight="1">
      <c r="A25" s="718"/>
      <c r="B25" s="719" t="str">
        <f>'Data Sheet'!A46</f>
        <v>Year ended 12/31/2017</v>
      </c>
      <c r="C25" s="700"/>
      <c r="D25" s="700"/>
      <c r="E25" s="700"/>
      <c r="F25" s="700"/>
      <c r="G25" s="700"/>
      <c r="H25" s="700"/>
      <c r="I25" s="700"/>
      <c r="J25" s="698"/>
    </row>
    <row r="26" spans="1:10" ht="14.45" customHeight="1">
      <c r="A26" s="696"/>
      <c r="B26" s="697"/>
      <c r="C26" s="697"/>
      <c r="D26" s="697"/>
      <c r="E26" s="697"/>
      <c r="F26" s="697"/>
      <c r="G26" s="697"/>
      <c r="H26" s="697"/>
      <c r="I26" s="697"/>
      <c r="J26" s="698"/>
    </row>
    <row r="27" spans="1:10" ht="23.45" customHeight="1">
      <c r="A27" s="696"/>
      <c r="B27" s="720" t="s">
        <v>1777</v>
      </c>
      <c r="C27" s="700"/>
      <c r="D27" s="700"/>
      <c r="E27" s="700"/>
      <c r="F27" s="700"/>
      <c r="G27" s="700"/>
      <c r="H27" s="700"/>
      <c r="I27" s="700"/>
      <c r="J27" s="698"/>
    </row>
    <row r="28" spans="1:10">
      <c r="A28" s="696"/>
      <c r="B28" s="697"/>
      <c r="C28" s="697"/>
      <c r="D28" s="697"/>
      <c r="E28" s="697"/>
      <c r="F28" s="697"/>
      <c r="G28" s="697"/>
      <c r="H28" s="697"/>
      <c r="I28" s="697"/>
      <c r="J28" s="698"/>
    </row>
    <row r="29" spans="1:10">
      <c r="A29" s="696"/>
      <c r="B29" s="697"/>
      <c r="C29" s="697"/>
      <c r="D29" s="697"/>
      <c r="E29" s="697"/>
      <c r="F29" s="697"/>
      <c r="G29" s="697"/>
      <c r="H29" s="697"/>
      <c r="I29" s="697"/>
      <c r="J29" s="698"/>
    </row>
    <row r="30" spans="1:10" ht="24" customHeight="1">
      <c r="A30" s="696"/>
      <c r="B30" s="720" t="s">
        <v>1649</v>
      </c>
      <c r="C30" s="700"/>
      <c r="D30" s="700"/>
      <c r="E30" s="700"/>
      <c r="F30" s="700"/>
      <c r="G30" s="700"/>
      <c r="H30" s="700"/>
      <c r="I30" s="700"/>
      <c r="J30" s="698"/>
    </row>
    <row r="31" spans="1:10">
      <c r="A31" s="696"/>
      <c r="B31" s="697"/>
      <c r="C31" s="697"/>
      <c r="D31" s="697"/>
      <c r="E31" s="697"/>
      <c r="F31" s="697"/>
      <c r="G31" s="697"/>
      <c r="H31" s="697"/>
      <c r="I31" s="697"/>
      <c r="J31" s="698"/>
    </row>
    <row r="32" spans="1:10" ht="9.6" customHeight="1">
      <c r="A32" s="696"/>
      <c r="B32" s="697"/>
      <c r="C32" s="697"/>
      <c r="D32" s="697"/>
      <c r="E32" s="697"/>
      <c r="F32" s="697"/>
      <c r="G32" s="697"/>
      <c r="H32" s="697"/>
      <c r="I32" s="697"/>
      <c r="J32" s="698"/>
    </row>
    <row r="33" spans="1:10" ht="21" customHeight="1">
      <c r="A33" s="696"/>
      <c r="B33" s="720" t="s">
        <v>1650</v>
      </c>
      <c r="C33" s="700"/>
      <c r="D33" s="700"/>
      <c r="E33" s="700"/>
      <c r="F33" s="700"/>
      <c r="G33" s="700"/>
      <c r="H33" s="700"/>
      <c r="I33" s="700"/>
      <c r="J33" s="698"/>
    </row>
    <row r="34" spans="1:10" ht="15.95" customHeight="1">
      <c r="A34" s="696"/>
      <c r="B34" s="697"/>
      <c r="C34" s="697"/>
      <c r="D34" s="697"/>
      <c r="E34" s="697"/>
      <c r="F34" s="697"/>
      <c r="G34" s="697"/>
      <c r="H34" s="697"/>
      <c r="I34" s="697"/>
      <c r="J34" s="698"/>
    </row>
    <row r="35" spans="1:10" ht="15.95" customHeight="1" thickBot="1">
      <c r="A35" s="696"/>
      <c r="B35" s="721"/>
      <c r="C35" s="700"/>
      <c r="D35" s="713"/>
      <c r="E35" s="713"/>
      <c r="F35" s="713"/>
      <c r="G35" s="713"/>
      <c r="H35" s="700"/>
      <c r="I35" s="700"/>
      <c r="J35" s="698"/>
    </row>
    <row r="36" spans="1:10" ht="15.95" customHeight="1">
      <c r="A36" s="696"/>
      <c r="B36" s="697"/>
      <c r="C36" s="697"/>
      <c r="D36" s="697"/>
      <c r="E36" s="697"/>
      <c r="F36" s="697"/>
      <c r="G36" s="697"/>
      <c r="H36" s="697"/>
      <c r="I36" s="697"/>
      <c r="J36" s="698"/>
    </row>
    <row r="37" spans="1:10" ht="15.95" customHeight="1">
      <c r="A37" s="696"/>
      <c r="B37" s="697"/>
      <c r="C37" s="697" t="s">
        <v>1778</v>
      </c>
      <c r="D37" s="697"/>
      <c r="E37" s="697"/>
      <c r="F37" s="697"/>
      <c r="G37" s="697"/>
      <c r="H37" s="697"/>
      <c r="I37" s="697"/>
      <c r="J37" s="698"/>
    </row>
    <row r="38" spans="1:10" ht="15.95" customHeight="1">
      <c r="A38" s="696"/>
      <c r="B38" s="697"/>
      <c r="C38" s="697" t="s">
        <v>1779</v>
      </c>
      <c r="D38" s="697"/>
      <c r="E38" s="697"/>
      <c r="F38" s="697"/>
      <c r="G38" s="697"/>
      <c r="H38" s="697"/>
      <c r="I38" s="697"/>
      <c r="J38" s="698"/>
    </row>
    <row r="39" spans="1:10" ht="15.95" customHeight="1">
      <c r="A39" s="696"/>
      <c r="B39" s="722"/>
      <c r="C39" s="723"/>
      <c r="D39" s="723"/>
      <c r="E39" s="723"/>
      <c r="F39" s="723"/>
      <c r="G39" s="723"/>
      <c r="H39" s="723"/>
      <c r="I39" s="723"/>
      <c r="J39" s="698"/>
    </row>
    <row r="40" spans="1:10" ht="15.95" customHeight="1">
      <c r="A40" s="696"/>
      <c r="B40" s="724"/>
      <c r="C40" s="723"/>
      <c r="D40" s="723"/>
      <c r="E40" s="723"/>
      <c r="F40" s="723"/>
      <c r="G40" s="723"/>
      <c r="H40" s="723"/>
      <c r="I40" s="723"/>
      <c r="J40" s="698"/>
    </row>
    <row r="41" spans="1:10" ht="15.95" customHeight="1">
      <c r="A41" s="696"/>
      <c r="B41" s="697"/>
      <c r="C41" s="697"/>
      <c r="D41" s="697"/>
      <c r="E41" s="697"/>
      <c r="F41" s="697"/>
      <c r="G41" s="697"/>
      <c r="H41" s="697"/>
      <c r="I41" s="697"/>
      <c r="J41" s="698"/>
    </row>
    <row r="42" spans="1:10" ht="8.1" customHeight="1" thickBot="1">
      <c r="A42" s="725"/>
      <c r="B42" s="726"/>
      <c r="C42" s="726"/>
      <c r="D42" s="726"/>
      <c r="E42" s="726"/>
      <c r="F42" s="726"/>
      <c r="G42" s="726"/>
      <c r="H42" s="726"/>
      <c r="I42" s="726"/>
      <c r="J42" s="727"/>
    </row>
    <row r="43" spans="1:10">
      <c r="A43" s="401"/>
      <c r="B43" s="401"/>
      <c r="C43" s="401"/>
      <c r="D43" s="401"/>
      <c r="E43" s="401"/>
      <c r="F43" s="401"/>
      <c r="G43" s="401"/>
      <c r="H43" s="401"/>
      <c r="I43" s="728" t="s">
        <v>1780</v>
      </c>
      <c r="J43" s="401"/>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customSheetViews>
    <customSheetView guid="{8BA73436-2F9B-4210-BD10-5C9B0EE18A6F}" colorId="22" fitToPage="1">
      <pageMargins left="0.25" right="0.25" top="0" bottom="0" header="0.25" footer="0.25"/>
      <printOptions horizontalCentered="1" verticalCentered="1"/>
      <pageSetup scale="96" orientation="portrait" horizontalDpi="300" verticalDpi="300" r:id="rId1"/>
      <headerFooter alignWithMargins="0"/>
    </customSheetView>
    <customSheetView guid="{7923C648-7509-4E75-B568-BE9D1A032E56}" colorId="22" fitToPage="1" topLeftCell="A28">
      <pageMargins left="0.25" right="0.25" top="0" bottom="0" header="0.25" footer="0.25"/>
      <printOptions horizontalCentered="1" verticalCentered="1"/>
      <pageSetup scale="96" orientation="portrait" horizontalDpi="300" verticalDpi="300" r:id="rId2"/>
      <headerFooter alignWithMargins="0"/>
    </customSheetView>
    <customSheetView guid="{393B765C-BB60-4CEF-9B1B-1517D80E77BC}" colorId="22" fitToPage="1" topLeftCell="A28">
      <pageMargins left="0.25" right="0.25" top="0" bottom="0" header="0.25" footer="0.25"/>
      <printOptions horizontalCentered="1" verticalCentered="1"/>
      <pageSetup scale="96" orientation="portrait" horizontalDpi="300" verticalDpi="300" r:id="rId3"/>
      <headerFooter alignWithMargins="0"/>
    </customSheetView>
    <customSheetView guid="{63051384-6030-4837-BDE8-8D47319E9310}" colorId="22" fitToPage="1">
      <pageMargins left="0.25" right="0.25" top="0" bottom="0" header="0.25" footer="0.25"/>
      <printOptions horizontalCentered="1" verticalCentered="1"/>
      <pageSetup scale="96" orientation="portrait" horizontalDpi="300" verticalDpi="300" r:id="rId4"/>
      <headerFooter alignWithMargins="0"/>
    </customSheetView>
    <customSheetView guid="{4E7170B9-0E13-4551-BA0F-F43020F5D14F}" colorId="22" fitToPage="1">
      <pageMargins left="0.25" right="0.25" top="0" bottom="0" header="0.25" footer="0.25"/>
      <printOptions horizontalCentered="1" verticalCentered="1"/>
      <pageSetup scale="96" orientation="portrait" horizontalDpi="300" verticalDpi="300" r:id="rId5"/>
      <headerFooter alignWithMargins="0"/>
    </customSheetView>
    <customSheetView guid="{438078D9-73AC-4065-AD12-33C545097290}" colorId="22" fitToPage="1">
      <pageMargins left="0.25" right="0.25" top="0" bottom="0" header="0.25" footer="0.25"/>
      <printOptions horizontalCentered="1" verticalCentered="1"/>
      <pageSetup scale="96" orientation="portrait" horizontalDpi="300" verticalDpi="300" r:id="rId6"/>
      <headerFooter alignWithMargins="0"/>
    </customSheetView>
    <customSheetView guid="{5CF51FF9-A1DC-465C-8702-577480B671DB}" colorId="22" fitToPage="1">
      <pageMargins left="0.25" right="0.25" top="0" bottom="0" header="0.25" footer="0.25"/>
      <printOptions horizontalCentered="1" verticalCentered="1"/>
      <pageSetup scale="96" orientation="portrait" horizontalDpi="300" verticalDpi="300" r:id="rId7"/>
      <headerFooter alignWithMargins="0"/>
    </customSheetView>
    <customSheetView guid="{B94A4E40-0E04-4C7F-92F0-F173BDD19C5E}" colorId="22" fitToPage="1">
      <pageMargins left="0.25" right="0.25" top="0" bottom="0" header="0.25" footer="0.25"/>
      <printOptions horizontalCentered="1" verticalCentered="1"/>
      <pageSetup scale="34" orientation="portrait" horizontalDpi="300" verticalDpi="300" r:id="rId8"/>
      <headerFooter alignWithMargins="0"/>
    </customSheetView>
    <customSheetView guid="{8C259C24-A4E4-4974-8C90-A0F5B4CE3394}" colorId="22" fitToPage="1">
      <pageMargins left="0.25" right="0.25" top="0" bottom="0" header="0.25" footer="0.25"/>
      <printOptions horizontalCentered="1" verticalCentered="1"/>
      <pageSetup scale="96" orientation="portrait" horizontalDpi="300" verticalDpi="300" r:id="rId9"/>
      <headerFooter alignWithMargins="0"/>
    </customSheetView>
    <customSheetView guid="{FA103E5D-8B2E-472D-A37D-606A91A24206}" colorId="22" fitToPage="1">
      <pageMargins left="0.25" right="0.25" top="0" bottom="0" header="0.25" footer="0.25"/>
      <printOptions horizontalCentered="1" verticalCentered="1"/>
      <pageSetup scale="96" orientation="portrait" horizontalDpi="300" verticalDpi="300" r:id="rId10"/>
      <headerFooter alignWithMargins="0"/>
    </customSheetView>
    <customSheetView guid="{FD677025-12D2-4A8C-898E-C8C7B61A1761}" colorId="22" fitToPage="1">
      <pageMargins left="0.25" right="0.25" top="0" bottom="0" header="0.25" footer="0.25"/>
      <printOptions horizontalCentered="1" verticalCentered="1"/>
      <pageSetup scale="34" orientation="portrait" horizontalDpi="300" verticalDpi="300" r:id="rId11"/>
      <headerFooter alignWithMargins="0"/>
    </customSheetView>
    <customSheetView guid="{8A94D2EC-B2C5-4234-9443-0DC03802E12D}" colorId="22" fitToPage="1">
      <pageMargins left="0.25" right="0.25" top="0" bottom="0" header="0.25" footer="0.25"/>
      <printOptions horizontalCentered="1" verticalCentered="1"/>
      <pageSetup scale="34" orientation="portrait" horizontalDpi="300" verticalDpi="300" r:id="rId12"/>
      <headerFooter alignWithMargins="0"/>
    </customSheetView>
    <customSheetView guid="{C7AF6775-1D27-4B5E-A593-2A35D0B4D89B}" colorId="22" fitToPage="1">
      <pageMargins left="0.25" right="0.25" top="0" bottom="0" header="0.25" footer="0.25"/>
      <printOptions horizontalCentered="1" verticalCentered="1"/>
      <pageSetup scale="96" orientation="portrait" horizontalDpi="300" verticalDpi="300" r:id="rId13"/>
      <headerFooter alignWithMargins="0"/>
    </customSheetView>
    <customSheetView guid="{96E61F17-B7D0-43DF-A042-AB82DEADF71D}" colorId="22" showPageBreaks="1" fitToPage="1">
      <pageMargins left="0.25" right="0.25" top="0" bottom="0" header="0.25" footer="0.25"/>
      <printOptions horizontalCentered="1" verticalCentered="1"/>
      <pageSetup scale="34" orientation="portrait" horizontalDpi="300" verticalDpi="300" r:id="rId14"/>
      <headerFooter alignWithMargins="0"/>
    </customSheetView>
    <customSheetView guid="{0F6F7749-E5E2-402C-A332-F358E9F52431}" colorId="22" fitToPage="1">
      <pageMargins left="0.25" right="0.25" top="0" bottom="0" header="0.25" footer="0.25"/>
      <printOptions horizontalCentered="1" verticalCentered="1"/>
      <pageSetup scale="96" orientation="portrait" horizontalDpi="300" verticalDpi="300" r:id="rId15"/>
      <headerFooter alignWithMargins="0"/>
    </customSheetView>
    <customSheetView guid="{665C0630-746D-4A38-99D5-558A3A80C435}" colorId="22" fitToPage="1">
      <pageMargins left="0.25" right="0.25" top="0" bottom="0" header="0.25" footer="0.25"/>
      <printOptions horizontalCentered="1" verticalCentered="1"/>
      <pageSetup scale="96" orientation="portrait" horizontalDpi="300" verticalDpi="300" r:id="rId16"/>
      <headerFooter alignWithMargins="0"/>
    </customSheetView>
    <customSheetView guid="{7BB49942-3332-4916-8C9A-7E0718D9BD15}" colorId="22" fitToPage="1">
      <pageMargins left="0.25" right="0.25" top="0" bottom="0" header="0.25" footer="0.25"/>
      <printOptions horizontalCentered="1" verticalCentered="1"/>
      <pageSetup scale="96" orientation="portrait" horizontalDpi="300" verticalDpi="300" r:id="rId17"/>
      <headerFooter alignWithMargins="0"/>
    </customSheetView>
    <customSheetView guid="{84131046-9492-4BD4-95BF-1101D54B6750}" colorId="22" fitToPage="1">
      <pageMargins left="0.25" right="0.25" top="0" bottom="0" header="0.25" footer="0.25"/>
      <printOptions horizontalCentered="1" verticalCentered="1"/>
      <pageSetup scale="96" orientation="portrait" horizontalDpi="300" verticalDpi="300" r:id="rId18"/>
      <headerFooter alignWithMargins="0"/>
    </customSheetView>
    <customSheetView guid="{CDDD69AD-D96A-45A7-95A3-6DE883419332}" colorId="22" fitToPage="1">
      <pageMargins left="0.25" right="0.25" top="0" bottom="0" header="0.25" footer="0.25"/>
      <printOptions horizontalCentered="1" verticalCentered="1"/>
      <pageSetup scale="96" orientation="portrait" horizontalDpi="300" verticalDpi="300" r:id="rId19"/>
      <headerFooter alignWithMargins="0"/>
    </customSheetView>
    <customSheetView guid="{4AA2BC72-2A29-463C-9964-91A7BC9A705D}" colorId="22" fitToPage="1">
      <pageMargins left="0.25" right="0.25" top="0" bottom="0" header="0.25" footer="0.25"/>
      <printOptions horizontalCentered="1" verticalCentered="1"/>
      <pageSetup scale="96" orientation="portrait" horizontalDpi="300" verticalDpi="300" r:id="rId20"/>
      <headerFooter alignWithMargins="0"/>
    </customSheetView>
  </customSheetViews>
  <printOptions horizontalCentered="1" verticalCentered="1"/>
  <pageMargins left="0.25" right="0.25" top="0" bottom="0" header="0.25" footer="0.25"/>
  <pageSetup scale="96" orientation="portrait" horizontalDpi="300" verticalDpi="300" r:id="rId2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1"/>
  <sheetViews>
    <sheetView defaultGridColor="0" colorId="22" zoomScaleNormal="100" zoomScaleSheetLayoutView="80" workbookViewId="0">
      <selection activeCell="E2" sqref="E2"/>
    </sheetView>
  </sheetViews>
  <sheetFormatPr defaultColWidth="9.6640625" defaultRowHeight="15"/>
  <cols>
    <col min="1" max="1" width="4.6640625" style="2774" customWidth="1"/>
    <col min="2" max="2" width="47.6640625" style="2774" customWidth="1"/>
    <col min="3" max="3" width="18.6640625" style="2774" customWidth="1"/>
    <col min="4" max="4" width="9.6640625" style="2774" hidden="1" customWidth="1"/>
    <col min="5" max="5" width="18.6640625" style="2774" customWidth="1"/>
    <col min="6" max="6" width="17.6640625" style="2774" customWidth="1"/>
    <col min="7" max="16384" width="9.6640625" style="2774"/>
  </cols>
  <sheetData>
    <row r="1" spans="1:6">
      <c r="A1" s="2006" t="s">
        <v>1800</v>
      </c>
      <c r="B1" s="2007"/>
      <c r="C1" s="2008" t="s">
        <v>3290</v>
      </c>
      <c r="D1" s="2009"/>
      <c r="E1" s="2009" t="s">
        <v>1802</v>
      </c>
      <c r="F1" s="1566" t="s">
        <v>1803</v>
      </c>
    </row>
    <row r="2" spans="1:6">
      <c r="A2" s="2877" t="str">
        <f>'Data Sheet'!$C$25</f>
        <v>CENTRAL HUDSON GAS &amp; ELECTRIC CORPORATION</v>
      </c>
      <c r="C2" s="2010" t="s">
        <v>5503</v>
      </c>
      <c r="D2" s="1568"/>
      <c r="E2" s="1568" t="s">
        <v>1805</v>
      </c>
      <c r="F2" s="2011"/>
    </row>
    <row r="3" spans="1:6" ht="15" customHeight="1">
      <c r="A3" s="2012"/>
      <c r="B3" s="1576"/>
      <c r="C3" s="2013" t="s">
        <v>2992</v>
      </c>
      <c r="D3" s="2014"/>
      <c r="E3" s="1621" t="str">
        <f>'Data Sheet'!$C$40</f>
        <v>4/18/2018</v>
      </c>
      <c r="F3" s="2015" t="str">
        <f>'Data Sheet'!$C$38</f>
        <v>12/31/2017</v>
      </c>
    </row>
    <row r="4" spans="1:6" ht="15" customHeight="1">
      <c r="A4" s="2016" t="s">
        <v>3790</v>
      </c>
      <c r="B4" s="2017"/>
      <c r="C4" s="2018"/>
      <c r="D4" s="2018"/>
      <c r="E4" s="2018"/>
      <c r="F4" s="2019"/>
    </row>
    <row r="5" spans="1:6" ht="15" customHeight="1">
      <c r="A5" s="3532" t="s">
        <v>2495</v>
      </c>
      <c r="B5" s="3533"/>
      <c r="C5" s="3533"/>
      <c r="D5" s="3533"/>
      <c r="E5" s="3533"/>
      <c r="F5" s="3534"/>
    </row>
    <row r="6" spans="1:6">
      <c r="A6" s="3535"/>
      <c r="B6" s="3483"/>
      <c r="C6" s="3483"/>
      <c r="D6" s="3483"/>
      <c r="E6" s="3483"/>
      <c r="F6" s="3536"/>
    </row>
    <row r="7" spans="1:6">
      <c r="A7" s="3535"/>
      <c r="B7" s="3483"/>
      <c r="C7" s="3483"/>
      <c r="D7" s="3483"/>
      <c r="E7" s="3483"/>
      <c r="F7" s="3536"/>
    </row>
    <row r="8" spans="1:6">
      <c r="A8" s="2020"/>
      <c r="B8" s="2178"/>
      <c r="C8" s="2178"/>
      <c r="D8" s="2178"/>
      <c r="E8" s="2178"/>
      <c r="F8" s="3133"/>
    </row>
    <row r="9" spans="1:6" ht="15" customHeight="1">
      <c r="A9" s="3535" t="s">
        <v>2496</v>
      </c>
      <c r="B9" s="3483"/>
      <c r="C9" s="3483"/>
      <c r="D9" s="3483"/>
      <c r="E9" s="3483"/>
      <c r="F9" s="3536"/>
    </row>
    <row r="10" spans="1:6">
      <c r="A10" s="3535"/>
      <c r="B10" s="3483"/>
      <c r="C10" s="3483"/>
      <c r="D10" s="3483"/>
      <c r="E10" s="3483"/>
      <c r="F10" s="3536"/>
    </row>
    <row r="11" spans="1:6">
      <c r="A11" s="3535"/>
      <c r="B11" s="3483"/>
      <c r="C11" s="3483"/>
      <c r="D11" s="3483"/>
      <c r="E11" s="3483"/>
      <c r="F11" s="3536"/>
    </row>
    <row r="12" spans="1:6">
      <c r="A12" s="2021"/>
      <c r="F12" s="2011"/>
    </row>
    <row r="13" spans="1:6">
      <c r="A13" s="2022"/>
      <c r="B13" s="2023"/>
      <c r="C13" s="2024" t="s">
        <v>3191</v>
      </c>
      <c r="D13" s="2025"/>
      <c r="E13" s="2025"/>
      <c r="F13" s="2026" t="s">
        <v>1313</v>
      </c>
    </row>
    <row r="14" spans="1:6">
      <c r="A14" s="2027" t="s">
        <v>1729</v>
      </c>
      <c r="B14" s="2028" t="s">
        <v>175</v>
      </c>
      <c r="C14" s="2029" t="s">
        <v>1314</v>
      </c>
      <c r="E14" s="2030" t="s">
        <v>3191</v>
      </c>
      <c r="F14" s="2031" t="s">
        <v>1315</v>
      </c>
    </row>
    <row r="15" spans="1:6">
      <c r="A15" s="2027" t="s">
        <v>1732</v>
      </c>
      <c r="B15" s="2032"/>
      <c r="C15" s="2029" t="s">
        <v>2336</v>
      </c>
      <c r="E15" s="2030" t="s">
        <v>2517</v>
      </c>
      <c r="F15" s="2031" t="s">
        <v>1316</v>
      </c>
    </row>
    <row r="16" spans="1:6">
      <c r="A16" s="2033"/>
      <c r="B16" s="2028" t="s">
        <v>3020</v>
      </c>
      <c r="C16" s="2034" t="s">
        <v>3021</v>
      </c>
      <c r="E16" s="2030" t="s">
        <v>3022</v>
      </c>
      <c r="F16" s="2035" t="s">
        <v>3023</v>
      </c>
    </row>
    <row r="17" spans="1:6">
      <c r="A17" s="2036">
        <v>1</v>
      </c>
      <c r="B17" s="2037" t="s">
        <v>2497</v>
      </c>
      <c r="C17" s="3134">
        <v>461888</v>
      </c>
      <c r="D17" s="3135"/>
      <c r="E17" s="3134">
        <v>441132</v>
      </c>
      <c r="F17" s="3125"/>
    </row>
    <row r="18" spans="1:6">
      <c r="A18" s="2036">
        <v>2</v>
      </c>
      <c r="B18" s="2037" t="s">
        <v>2498</v>
      </c>
      <c r="C18" s="3136"/>
      <c r="D18" s="3135"/>
      <c r="E18" s="3136"/>
      <c r="F18" s="3125"/>
    </row>
    <row r="19" spans="1:6">
      <c r="A19" s="2036">
        <v>3</v>
      </c>
      <c r="B19" s="2037" t="s">
        <v>2499</v>
      </c>
      <c r="C19" s="3136"/>
      <c r="D19" s="3135"/>
      <c r="E19" s="3136"/>
      <c r="F19" s="3125"/>
    </row>
    <row r="20" spans="1:6">
      <c r="A20" s="2036">
        <v>4</v>
      </c>
      <c r="B20" s="2037" t="s">
        <v>2724</v>
      </c>
      <c r="C20" s="2836"/>
      <c r="D20" s="2037"/>
      <c r="E20" s="2836"/>
      <c r="F20" s="3125"/>
    </row>
    <row r="21" spans="1:6">
      <c r="A21" s="2036">
        <v>5</v>
      </c>
      <c r="B21" s="2037" t="s">
        <v>1317</v>
      </c>
      <c r="C21" s="3136">
        <v>16542410</v>
      </c>
      <c r="D21" s="3135"/>
      <c r="E21" s="3136">
        <v>14727017</v>
      </c>
      <c r="F21" s="3125"/>
    </row>
    <row r="22" spans="1:6">
      <c r="A22" s="2033">
        <v>6</v>
      </c>
      <c r="B22" s="2038" t="s">
        <v>1318</v>
      </c>
      <c r="C22" s="3137"/>
      <c r="D22" s="3138"/>
      <c r="E22" s="3137"/>
      <c r="F22" s="3139"/>
    </row>
    <row r="23" spans="1:6">
      <c r="A23" s="2033">
        <v>7</v>
      </c>
      <c r="B23" s="2038" t="s">
        <v>1319</v>
      </c>
      <c r="C23" s="3137">
        <v>22591</v>
      </c>
      <c r="D23" s="3138"/>
      <c r="E23" s="3137">
        <v>22591</v>
      </c>
      <c r="F23" s="3139"/>
    </row>
    <row r="24" spans="1:6">
      <c r="A24" s="2033">
        <v>8</v>
      </c>
      <c r="B24" s="2038" t="s">
        <v>1320</v>
      </c>
      <c r="C24" s="3137"/>
      <c r="D24" s="3138"/>
      <c r="E24" s="3137"/>
      <c r="F24" s="3139"/>
    </row>
    <row r="25" spans="1:6">
      <c r="A25" s="2033">
        <v>9</v>
      </c>
      <c r="B25" s="2038" t="s">
        <v>1321</v>
      </c>
      <c r="C25" s="3137"/>
      <c r="D25" s="3138"/>
      <c r="E25" s="3137"/>
      <c r="F25" s="3139"/>
    </row>
    <row r="26" spans="1:6" ht="30">
      <c r="A26" s="2589">
        <v>10</v>
      </c>
      <c r="B26" s="2590" t="s">
        <v>4614</v>
      </c>
      <c r="C26" s="3140"/>
      <c r="D26" s="3141"/>
      <c r="E26" s="3140"/>
      <c r="F26" s="3142"/>
    </row>
    <row r="27" spans="1:6">
      <c r="A27" s="2033">
        <v>11</v>
      </c>
      <c r="B27" s="2038" t="s">
        <v>1322</v>
      </c>
      <c r="C27" s="3137">
        <v>2929743</v>
      </c>
      <c r="D27" s="3138"/>
      <c r="E27" s="3137">
        <v>3502172</v>
      </c>
      <c r="F27" s="3139"/>
    </row>
    <row r="28" spans="1:6">
      <c r="A28" s="2036">
        <v>12</v>
      </c>
      <c r="B28" s="2592" t="s">
        <v>4615</v>
      </c>
      <c r="C28" s="2801">
        <f>SUM(C21:C27)</f>
        <v>19494744</v>
      </c>
      <c r="D28" s="2037"/>
      <c r="E28" s="2801">
        <f>SUM(E21:E27)</f>
        <v>18251780</v>
      </c>
      <c r="F28" s="3125"/>
    </row>
    <row r="29" spans="1:6">
      <c r="A29" s="2036">
        <v>13</v>
      </c>
      <c r="B29" s="2037" t="s">
        <v>2725</v>
      </c>
      <c r="C29" s="3136"/>
      <c r="D29" s="3135"/>
      <c r="E29" s="3136"/>
      <c r="F29" s="3125"/>
    </row>
    <row r="30" spans="1:6">
      <c r="A30" s="2033">
        <v>14</v>
      </c>
      <c r="B30" s="2038" t="s">
        <v>2726</v>
      </c>
      <c r="C30" s="3137"/>
      <c r="D30" s="3138"/>
      <c r="E30" s="3137"/>
      <c r="F30" s="3139"/>
    </row>
    <row r="31" spans="1:6">
      <c r="A31" s="2022">
        <v>15</v>
      </c>
      <c r="B31" s="2040" t="s">
        <v>2727</v>
      </c>
      <c r="C31" s="3143"/>
      <c r="D31" s="3144"/>
      <c r="E31" s="3143"/>
      <c r="F31" s="3145"/>
    </row>
    <row r="32" spans="1:6">
      <c r="A32" s="2033"/>
      <c r="B32" s="2038" t="s">
        <v>1323</v>
      </c>
      <c r="C32" s="2041"/>
      <c r="D32" s="2038"/>
      <c r="E32" s="2041"/>
      <c r="F32" s="3139"/>
    </row>
    <row r="33" spans="1:6">
      <c r="A33" s="2036">
        <v>16</v>
      </c>
      <c r="B33" s="2037" t="s">
        <v>2728</v>
      </c>
      <c r="C33" s="3136">
        <v>-1367</v>
      </c>
      <c r="D33" s="3135"/>
      <c r="E33" s="3136">
        <v>-26017</v>
      </c>
      <c r="F33" s="3125"/>
    </row>
    <row r="34" spans="1:6">
      <c r="A34" s="2033">
        <v>17</v>
      </c>
      <c r="B34" s="2038"/>
      <c r="C34" s="3137"/>
      <c r="D34" s="3138"/>
      <c r="E34" s="3137"/>
      <c r="F34" s="3139"/>
    </row>
    <row r="35" spans="1:6">
      <c r="A35" s="2033">
        <v>18</v>
      </c>
      <c r="B35" s="2038"/>
      <c r="C35" s="3137"/>
      <c r="D35" s="3138"/>
      <c r="E35" s="3137"/>
      <c r="F35" s="3139"/>
    </row>
    <row r="36" spans="1:6">
      <c r="A36" s="2033">
        <v>19</v>
      </c>
      <c r="B36" s="2038"/>
      <c r="C36" s="3137"/>
      <c r="D36" s="3138"/>
      <c r="E36" s="3137"/>
      <c r="F36" s="3139"/>
    </row>
    <row r="37" spans="1:6">
      <c r="A37" s="2033">
        <v>20</v>
      </c>
      <c r="B37" s="2038"/>
      <c r="C37" s="3137"/>
      <c r="D37" s="3138"/>
      <c r="E37" s="3137"/>
      <c r="F37" s="3139"/>
    </row>
    <row r="38" spans="1:6">
      <c r="A38" s="2036">
        <v>21</v>
      </c>
      <c r="B38" s="2037" t="s">
        <v>2729</v>
      </c>
      <c r="C38" s="2801">
        <f>SUM(C17:C19)+SUM(C28:C31)+SUM(C33:C37)</f>
        <v>19955265</v>
      </c>
      <c r="D38" s="2037"/>
      <c r="E38" s="2801">
        <f>SUM(E17:E19)+SUM(E28:E31)+SUM(E33:E37)</f>
        <v>18666895</v>
      </c>
      <c r="F38" s="3125"/>
    </row>
    <row r="39" spans="1:6">
      <c r="A39" s="2021"/>
      <c r="F39" s="2011"/>
    </row>
    <row r="40" spans="1:6">
      <c r="A40" s="2021"/>
      <c r="F40" s="2011"/>
    </row>
    <row r="41" spans="1:6">
      <c r="A41" s="2021"/>
      <c r="F41" s="2011"/>
    </row>
    <row r="42" spans="1:6">
      <c r="A42" s="2021"/>
      <c r="F42" s="2011"/>
    </row>
    <row r="43" spans="1:6">
      <c r="A43" s="2021"/>
      <c r="F43" s="2011"/>
    </row>
    <row r="44" spans="1:6">
      <c r="A44" s="2021"/>
      <c r="F44" s="2011"/>
    </row>
    <row r="45" spans="1:6">
      <c r="A45" s="2021"/>
      <c r="F45" s="2011"/>
    </row>
    <row r="46" spans="1:6">
      <c r="A46" s="2021"/>
      <c r="F46" s="2011"/>
    </row>
    <row r="47" spans="1:6">
      <c r="A47" s="2021"/>
      <c r="F47" s="2011"/>
    </row>
    <row r="48" spans="1:6">
      <c r="A48" s="2021"/>
      <c r="F48" s="2011"/>
    </row>
    <row r="49" spans="1:6">
      <c r="A49" s="2021"/>
      <c r="F49" s="2011"/>
    </row>
    <row r="50" spans="1:6">
      <c r="A50" s="2021"/>
      <c r="F50" s="2011"/>
    </row>
    <row r="51" spans="1:6">
      <c r="A51" s="2021"/>
      <c r="F51" s="2011"/>
    </row>
    <row r="52" spans="1:6">
      <c r="A52" s="2021"/>
      <c r="F52" s="2011"/>
    </row>
    <row r="53" spans="1:6">
      <c r="A53" s="2021"/>
      <c r="F53" s="2011"/>
    </row>
    <row r="54" spans="1:6">
      <c r="A54" s="2021"/>
      <c r="F54" s="2011"/>
    </row>
    <row r="55" spans="1:6">
      <c r="A55" s="2021"/>
      <c r="F55" s="2011"/>
    </row>
    <row r="56" spans="1:6">
      <c r="A56" s="2021"/>
      <c r="F56" s="2011"/>
    </row>
    <row r="57" spans="1:6">
      <c r="A57" s="2021"/>
      <c r="F57" s="2011"/>
    </row>
    <row r="58" spans="1:6">
      <c r="A58" s="2021"/>
      <c r="F58" s="2011"/>
    </row>
    <row r="59" spans="1:6">
      <c r="A59" s="2021"/>
      <c r="F59" s="2011"/>
    </row>
    <row r="60" spans="1:6" ht="15.75" thickBot="1">
      <c r="A60" s="2042"/>
      <c r="B60" s="2043"/>
      <c r="C60" s="2043"/>
      <c r="D60" s="2043"/>
      <c r="E60" s="2043"/>
      <c r="F60" s="2044"/>
    </row>
    <row r="61" spans="1:6">
      <c r="A61" s="1930" t="s">
        <v>4663</v>
      </c>
      <c r="B61" s="1930"/>
    </row>
    <row r="62" spans="1:6">
      <c r="A62" s="1615" t="s">
        <v>1324</v>
      </c>
      <c r="B62" s="1615"/>
      <c r="C62" s="1615"/>
      <c r="D62" s="1615"/>
      <c r="E62" s="1615"/>
      <c r="F62" s="1615"/>
    </row>
    <row r="67" spans="1:6">
      <c r="A67" s="1553"/>
      <c r="B67" s="1553"/>
      <c r="C67" s="1553"/>
      <c r="D67" s="1553"/>
      <c r="E67" s="1553"/>
      <c r="F67" s="1553"/>
    </row>
    <row r="68" spans="1:6">
      <c r="A68" s="1553"/>
      <c r="B68" s="1553"/>
      <c r="C68" s="1553"/>
      <c r="D68" s="1553"/>
      <c r="E68" s="1553"/>
      <c r="F68" s="1553"/>
    </row>
    <row r="69" spans="1:6">
      <c r="A69" s="1553"/>
      <c r="B69" s="1553"/>
      <c r="C69" s="1553"/>
      <c r="D69" s="1553"/>
      <c r="E69" s="1553"/>
      <c r="F69" s="1553"/>
    </row>
    <row r="70" spans="1:6">
      <c r="A70" s="1553"/>
      <c r="B70" s="1553"/>
      <c r="C70" s="1553"/>
      <c r="D70" s="1553"/>
      <c r="E70" s="1553"/>
      <c r="F70" s="1553"/>
    </row>
    <row r="71" spans="1:6">
      <c r="A71" s="1553"/>
      <c r="B71" s="1553"/>
      <c r="C71" s="1553"/>
      <c r="D71" s="1553"/>
      <c r="E71" s="1553"/>
      <c r="F71" s="1553"/>
    </row>
  </sheetData>
  <customSheetViews>
    <customSheetView guid="{8BA73436-2F9B-4210-BD10-5C9B0EE18A6F}" colorId="22" showPageBreaks="1" fitToPage="1" printArea="1" hiddenColumns="1" topLeftCell="A7">
      <selection activeCell="H37" sqref="H37"/>
      <pageMargins left="0.5" right="0.5" top="0.5" bottom="0.5" header="0" footer="0"/>
      <printOptions horizontalCentered="1" verticalCentered="1"/>
      <pageSetup scale="73" orientation="portrait" horizontalDpi="300" verticalDpi="300" r:id="rId1"/>
      <headerFooter alignWithMargins="0"/>
    </customSheetView>
    <customSheetView guid="{7923C648-7509-4E75-B568-BE9D1A032E56}" colorId="22" showPageBreaks="1" fitToPage="1" printArea="1" hiddenColumns="1">
      <selection activeCell="E2" sqref="E2"/>
      <pageMargins left="0.5" right="0.5" top="0.5" bottom="0.5" header="0" footer="0"/>
      <printOptions horizontalCentered="1" verticalCentered="1"/>
      <pageSetup scale="73" orientation="portrait" horizontalDpi="300" verticalDpi="300" r:id="rId2"/>
      <headerFooter alignWithMargins="0"/>
    </customSheetView>
    <customSheetView guid="{393B765C-BB60-4CEF-9B1B-1517D80E77BC}" colorId="22" showPageBreaks="1" fitToPage="1" printArea="1" hiddenColumns="1">
      <selection activeCell="E2" sqref="E2"/>
      <pageMargins left="0.5" right="0.5" top="0.5" bottom="0.5" header="0" footer="0"/>
      <printOptions horizontalCentered="1" verticalCentered="1"/>
      <pageSetup scale="74" orientation="portrait" horizontalDpi="300" verticalDpi="300" r:id="rId3"/>
      <headerFooter alignWithMargins="0"/>
    </customSheetView>
    <customSheetView guid="{63051384-6030-4837-BDE8-8D47319E9310}" colorId="22" showPageBreaks="1" fitToPage="1" printArea="1" hiddenColumns="1">
      <selection activeCell="E2" sqref="E2"/>
      <pageMargins left="0.5" right="0.5" top="0.5" bottom="0.5" header="0" footer="0"/>
      <printOptions horizontalCentered="1" verticalCentered="1"/>
      <pageSetup scale="73" orientation="portrait" horizontalDpi="300" verticalDpi="300" r:id="rId4"/>
      <headerFooter alignWithMargins="0"/>
    </customSheetView>
    <customSheetView guid="{4E7170B9-0E13-4551-BA0F-F43020F5D14F}" colorId="22" showPageBreaks="1" fitToPage="1" printArea="1" hiddenColumns="1">
      <selection activeCell="E2" sqref="E2"/>
      <pageMargins left="0.5" right="0.5" top="0.5" bottom="0.5" header="0" footer="0"/>
      <printOptions horizontalCentered="1" verticalCentered="1"/>
      <pageSetup scale="73" orientation="portrait" horizontalDpi="300" verticalDpi="300" r:id="rId5"/>
      <headerFooter alignWithMargins="0"/>
    </customSheetView>
    <customSheetView guid="{438078D9-73AC-4065-AD12-33C545097290}" colorId="22" fitToPage="1" hiddenColumns="1">
      <selection activeCell="E2" sqref="E2"/>
      <pageMargins left="0.5" right="0.5" top="0.5" bottom="0.5" header="0" footer="0"/>
      <printOptions horizontalCentered="1" verticalCentered="1"/>
      <pageSetup scale="73" orientation="portrait" horizontalDpi="300" verticalDpi="300" r:id="rId6"/>
      <headerFooter alignWithMargins="0"/>
    </customSheetView>
    <customSheetView guid="{5CF51FF9-A1DC-465C-8702-577480B671DB}" colorId="22" fitToPage="1" hiddenColumns="1">
      <selection activeCell="E2" sqref="E2"/>
      <pageMargins left="0.5" right="0.5" top="0.5" bottom="0.5" header="0" footer="0"/>
      <printOptions horizontalCentered="1" verticalCentered="1"/>
      <pageSetup scale="73" orientation="portrait" horizontalDpi="300" verticalDpi="300" r:id="rId7"/>
      <headerFooter alignWithMargins="0"/>
    </customSheetView>
    <customSheetView guid="{B94A4E40-0E04-4C7F-92F0-F173BDD19C5E}" colorId="22" fitToPage="1" hiddenColumns="1">
      <selection activeCell="E2" sqref="E2"/>
      <pageMargins left="0.5" right="0.5" top="0.5" bottom="0.5" header="0" footer="0"/>
      <printOptions horizontalCentered="1" verticalCentered="1"/>
      <pageSetup scale="74" orientation="portrait" horizontalDpi="300" verticalDpi="300" r:id="rId8"/>
      <headerFooter alignWithMargins="0"/>
    </customSheetView>
    <customSheetView guid="{8C259C24-A4E4-4974-8C90-A0F5B4CE3394}" colorId="22" showPageBreaks="1" fitToPage="1" printArea="1" hiddenColumns="1">
      <selection activeCell="E2" sqref="E2"/>
      <pageMargins left="0.5" right="0.5" top="0.5" bottom="0.5" header="0" footer="0"/>
      <printOptions horizontalCentered="1" verticalCentered="1"/>
      <pageSetup scale="73" orientation="portrait" horizontalDpi="300" verticalDpi="300" r:id="rId9"/>
      <headerFooter alignWithMargins="0"/>
    </customSheetView>
    <customSheetView guid="{FA103E5D-8B2E-472D-A37D-606A91A24206}" colorId="22" fitToPage="1" hiddenColumns="1">
      <selection activeCell="E2" sqref="E2"/>
      <pageMargins left="0.5" right="0.5" top="0.5" bottom="0.5" header="0" footer="0"/>
      <printOptions horizontalCentered="1" verticalCentered="1"/>
      <pageSetup scale="75" orientation="portrait" horizontalDpi="300" verticalDpi="300" r:id="rId10"/>
      <headerFooter alignWithMargins="0"/>
    </customSheetView>
    <customSheetView guid="{FD677025-12D2-4A8C-898E-C8C7B61A1761}" colorId="22" showPageBreaks="1" fitToPage="1" printArea="1" hiddenColumns="1">
      <selection activeCell="E2" sqref="E2"/>
      <pageMargins left="0.5" right="0.5" top="0.5" bottom="0.5" header="0" footer="0"/>
      <printOptions horizontalCentered="1" verticalCentered="1"/>
      <pageSetup scale="74" orientation="portrait" horizontalDpi="300" verticalDpi="300" r:id="rId11"/>
      <headerFooter alignWithMargins="0"/>
    </customSheetView>
    <customSheetView guid="{8A94D2EC-B2C5-4234-9443-0DC03802E12D}" colorId="22" showPageBreaks="1" fitToPage="1" printArea="1" hiddenColumns="1">
      <selection activeCell="E2" sqref="E2"/>
      <pageMargins left="0.5" right="0.5" top="0.5" bottom="0.5" header="0" footer="0"/>
      <printOptions horizontalCentered="1" verticalCentered="1"/>
      <pageSetup scale="73" orientation="portrait" horizontalDpi="300" verticalDpi="300" r:id="rId12"/>
      <headerFooter alignWithMargins="0"/>
    </customSheetView>
    <customSheetView guid="{C7AF6775-1D27-4B5E-A593-2A35D0B4D89B}" colorId="22" fitToPage="1" hiddenColumns="1">
      <selection activeCell="E2" sqref="E2"/>
      <pageMargins left="0.5" right="0.5" top="0.5" bottom="0.5" header="0" footer="0"/>
      <printOptions horizontalCentered="1" verticalCentered="1"/>
      <pageSetup scale="73" orientation="portrait" horizontalDpi="300" verticalDpi="300" r:id="rId13"/>
      <headerFooter alignWithMargins="0"/>
    </customSheetView>
    <customSheetView guid="{96E61F17-B7D0-43DF-A042-AB82DEADF71D}" colorId="22" showPageBreaks="1" fitToPage="1" printArea="1" hiddenColumns="1">
      <selection activeCell="E2" sqref="E2"/>
      <pageMargins left="0.5" right="0.5" top="0.5" bottom="0.5" header="0" footer="0"/>
      <printOptions horizontalCentered="1" verticalCentered="1"/>
      <pageSetup scale="73" orientation="portrait" horizontalDpi="300" verticalDpi="300" r:id="rId14"/>
      <headerFooter alignWithMargins="0"/>
    </customSheetView>
    <customSheetView guid="{0F6F7749-E5E2-402C-A332-F358E9F52431}" colorId="22" showPageBreaks="1" fitToPage="1" printArea="1" hiddenColumns="1">
      <selection activeCell="E2" sqref="E2"/>
      <pageMargins left="0.5" right="0.5" top="0.5" bottom="0.5" header="0" footer="0"/>
      <printOptions horizontalCentered="1" verticalCentered="1"/>
      <pageSetup scale="73" orientation="portrait" horizontalDpi="300" verticalDpi="300" r:id="rId15"/>
      <headerFooter alignWithMargins="0"/>
    </customSheetView>
    <customSheetView guid="{665C0630-746D-4A38-99D5-558A3A80C435}" colorId="22" showPageBreaks="1" fitToPage="1" printArea="1" hiddenColumns="1">
      <selection activeCell="E2" sqref="E2"/>
      <pageMargins left="0.5" right="0.5" top="0.5" bottom="0.5" header="0" footer="0"/>
      <printOptions horizontalCentered="1" verticalCentered="1"/>
      <pageSetup scale="73" orientation="portrait" horizontalDpi="300" verticalDpi="300" r:id="rId16"/>
      <headerFooter alignWithMargins="0"/>
    </customSheetView>
    <customSheetView guid="{7BB49942-3332-4916-8C9A-7E0718D9BD15}" colorId="22" showPageBreaks="1" fitToPage="1" printArea="1" hiddenColumns="1">
      <selection activeCell="E2" sqref="E2"/>
      <pageMargins left="0.5" right="0.5" top="0.5" bottom="0.5" header="0" footer="0"/>
      <printOptions horizontalCentered="1" verticalCentered="1"/>
      <pageSetup scale="72" orientation="portrait" horizontalDpi="300" verticalDpi="300" r:id="rId17"/>
      <headerFooter alignWithMargins="0"/>
    </customSheetView>
    <customSheetView guid="{84131046-9492-4BD4-95BF-1101D54B6750}" colorId="22" showPageBreaks="1" fitToPage="1" printArea="1" hiddenColumns="1" topLeftCell="A7">
      <selection activeCell="H37" sqref="H37"/>
      <pageMargins left="0.5" right="0.5" top="0.5" bottom="0.5" header="0" footer="0"/>
      <printOptions horizontalCentered="1" verticalCentered="1"/>
      <pageSetup scale="73" orientation="portrait" horizontalDpi="300" verticalDpi="300" r:id="rId18"/>
      <headerFooter alignWithMargins="0"/>
    </customSheetView>
    <customSheetView guid="{CDDD69AD-D96A-45A7-95A3-6DE883419332}" colorId="22" showPageBreaks="1" fitToPage="1" printArea="1" hiddenColumns="1">
      <selection activeCell="E2" sqref="E2"/>
      <pageMargins left="0.5" right="0.5" top="0.5" bottom="0.5" header="0" footer="0"/>
      <printOptions horizontalCentered="1" verticalCentered="1"/>
      <pageSetup scale="73" orientation="portrait" horizontalDpi="300" verticalDpi="300" r:id="rId19"/>
      <headerFooter alignWithMargins="0"/>
    </customSheetView>
    <customSheetView guid="{4AA2BC72-2A29-463C-9964-91A7BC9A705D}" colorId="22" showPageBreaks="1" fitToPage="1" printArea="1" hiddenColumns="1">
      <selection activeCell="E2" sqref="E2"/>
      <pageMargins left="0.5" right="0.5" top="0.5" bottom="0.5" header="0" footer="0"/>
      <printOptions horizontalCentered="1" verticalCentered="1"/>
      <pageSetup scale="74" orientation="portrait" horizontalDpi="300" verticalDpi="300" r:id="rId20"/>
      <headerFooter alignWithMargins="0"/>
    </customSheetView>
  </customSheetViews>
  <mergeCells count="2">
    <mergeCell ref="A5:F7"/>
    <mergeCell ref="A9:F11"/>
  </mergeCells>
  <printOptions horizontalCentered="1" verticalCentered="1"/>
  <pageMargins left="0.5" right="0.5" top="0.5" bottom="0.5" header="0" footer="0"/>
  <pageSetup scale="74" orientation="portrait" horizontalDpi="300" verticalDpi="300" r:id="rId2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2"/>
  <sheetViews>
    <sheetView defaultGridColor="0" view="pageBreakPreview" colorId="22" zoomScaleNormal="100" zoomScaleSheetLayoutView="100" workbookViewId="0">
      <selection activeCell="B81" sqref="B81"/>
    </sheetView>
  </sheetViews>
  <sheetFormatPr defaultColWidth="9.6640625" defaultRowHeight="15"/>
  <cols>
    <col min="1" max="1" width="4.6640625" style="1515" customWidth="1"/>
    <col min="2" max="2" width="31.109375" style="1515" customWidth="1"/>
    <col min="3" max="6" width="16.6640625" style="1515" customWidth="1"/>
    <col min="7" max="7" width="13.6640625" style="1515" customWidth="1"/>
    <col min="8" max="8" width="13.109375" style="1515" customWidth="1"/>
    <col min="9" max="14" width="12.6640625" style="1515" customWidth="1"/>
    <col min="15" max="15" width="4.6640625" style="1515" customWidth="1"/>
    <col min="16" max="16384" width="9.6640625" style="1515"/>
  </cols>
  <sheetData>
    <row r="1" spans="1:15">
      <c r="A1" s="2006" t="s">
        <v>1800</v>
      </c>
      <c r="B1" s="2009"/>
      <c r="C1" s="2007" t="s">
        <v>3290</v>
      </c>
      <c r="D1" s="2009"/>
      <c r="E1" s="2009" t="s">
        <v>1802</v>
      </c>
      <c r="F1" s="1566" t="s">
        <v>1803</v>
      </c>
      <c r="G1" s="2006" t="s">
        <v>1800</v>
      </c>
      <c r="H1" s="2007"/>
      <c r="I1" s="2045" t="s">
        <v>3290</v>
      </c>
      <c r="J1" s="2007"/>
      <c r="K1" s="2009"/>
      <c r="L1" s="2008" t="s">
        <v>1802</v>
      </c>
      <c r="M1" s="2045" t="s">
        <v>1803</v>
      </c>
      <c r="N1" s="2007"/>
      <c r="O1" s="1566"/>
    </row>
    <row r="2" spans="1:15">
      <c r="A2" s="797" t="str">
        <f>'Data Sheet'!$C$25</f>
        <v>CENTRAL HUDSON GAS &amp; ELECTRIC CORPORATION</v>
      </c>
      <c r="B2" s="1568"/>
      <c r="C2" s="1515" t="s">
        <v>5503</v>
      </c>
      <c r="D2" s="1568"/>
      <c r="E2" s="1568" t="s">
        <v>1805</v>
      </c>
      <c r="F2" s="2011"/>
      <c r="G2" s="2021" t="str">
        <f>'Data Sheet'!$C$25</f>
        <v>CENTRAL HUDSON GAS &amp; ELECTRIC CORPORATION</v>
      </c>
      <c r="I2" s="2032" t="s">
        <v>5503</v>
      </c>
      <c r="K2" s="1568"/>
      <c r="L2" s="2046" t="s">
        <v>1805</v>
      </c>
      <c r="M2" s="2032"/>
      <c r="O2" s="2011"/>
    </row>
    <row r="3" spans="1:15" ht="15" customHeight="1">
      <c r="A3" s="2012"/>
      <c r="B3" s="2014"/>
      <c r="C3" s="1576" t="s">
        <v>2992</v>
      </c>
      <c r="D3" s="2014"/>
      <c r="E3" s="1621" t="str">
        <f>'Data Sheet'!$C$40</f>
        <v>4/18/2018</v>
      </c>
      <c r="F3" s="2015" t="str">
        <f>'Data Sheet'!$C$38</f>
        <v>12/31/2017</v>
      </c>
      <c r="G3" s="2012"/>
      <c r="H3" s="1576"/>
      <c r="I3" s="2047" t="s">
        <v>2992</v>
      </c>
      <c r="J3" s="1576"/>
      <c r="K3" s="2014"/>
      <c r="L3" s="1621" t="str">
        <f>'Data Sheet'!$C$40</f>
        <v>4/18/2018</v>
      </c>
      <c r="M3" s="2048" t="str">
        <f>'Data Sheet'!$C$38</f>
        <v>12/31/2017</v>
      </c>
      <c r="N3" s="1576"/>
      <c r="O3" s="2049"/>
    </row>
    <row r="4" spans="1:15" ht="15" customHeight="1">
      <c r="A4" s="2050"/>
      <c r="B4" s="2018" t="s">
        <v>1325</v>
      </c>
      <c r="C4" s="2018"/>
      <c r="D4" s="2018"/>
      <c r="E4" s="2018"/>
      <c r="F4" s="2019"/>
      <c r="G4" s="2016" t="s">
        <v>1325</v>
      </c>
      <c r="H4" s="2018"/>
      <c r="I4" s="2018"/>
      <c r="J4" s="2018"/>
      <c r="K4" s="2018"/>
      <c r="L4" s="2018"/>
      <c r="M4" s="2018"/>
      <c r="N4" s="2018"/>
      <c r="O4" s="2019"/>
    </row>
    <row r="5" spans="1:15">
      <c r="A5" s="3542" t="s">
        <v>4401</v>
      </c>
      <c r="B5" s="3543"/>
      <c r="C5" s="3543"/>
      <c r="D5" s="3548" t="s">
        <v>2732</v>
      </c>
      <c r="E5" s="3548"/>
      <c r="F5" s="3549"/>
      <c r="G5" s="3542" t="s">
        <v>4397</v>
      </c>
      <c r="H5" s="3543"/>
      <c r="I5" s="3543"/>
      <c r="J5" s="3543"/>
      <c r="K5" s="3543" t="s">
        <v>4393</v>
      </c>
      <c r="L5" s="3543"/>
      <c r="M5" s="3543"/>
      <c r="N5" s="3543"/>
      <c r="O5" s="3554"/>
    </row>
    <row r="6" spans="1:15" ht="15" customHeight="1">
      <c r="A6" s="3544"/>
      <c r="B6" s="3545"/>
      <c r="C6" s="3545"/>
      <c r="D6" s="3550"/>
      <c r="E6" s="3550"/>
      <c r="F6" s="3551"/>
      <c r="G6" s="3544"/>
      <c r="H6" s="3545"/>
      <c r="I6" s="3545"/>
      <c r="J6" s="3545"/>
      <c r="K6" s="3540"/>
      <c r="L6" s="3540"/>
      <c r="M6" s="3540"/>
      <c r="N6" s="3540"/>
      <c r="O6" s="3541"/>
    </row>
    <row r="7" spans="1:15">
      <c r="A7" s="2021" t="s">
        <v>4400</v>
      </c>
      <c r="B7" s="2429"/>
      <c r="C7" s="2429"/>
      <c r="D7" s="3550"/>
      <c r="E7" s="3550"/>
      <c r="F7" s="3551"/>
      <c r="G7" s="3544"/>
      <c r="H7" s="3545"/>
      <c r="I7" s="3545"/>
      <c r="J7" s="3545"/>
      <c r="K7" s="3540" t="s">
        <v>4394</v>
      </c>
      <c r="L7" s="3540"/>
      <c r="M7" s="3540"/>
      <c r="N7" s="3540"/>
      <c r="O7" s="3541"/>
    </row>
    <row r="8" spans="1:15">
      <c r="A8" s="3546" t="s">
        <v>4399</v>
      </c>
      <c r="B8" s="3547"/>
      <c r="C8" s="3547"/>
      <c r="D8" s="3550"/>
      <c r="E8" s="3550"/>
      <c r="F8" s="3551"/>
      <c r="G8" s="3544"/>
      <c r="H8" s="3545"/>
      <c r="I8" s="3545"/>
      <c r="J8" s="3545"/>
      <c r="K8" s="3540"/>
      <c r="L8" s="3540"/>
      <c r="M8" s="3540"/>
      <c r="N8" s="3540"/>
      <c r="O8" s="3541"/>
    </row>
    <row r="9" spans="1:15">
      <c r="A9" s="3546"/>
      <c r="B9" s="3547"/>
      <c r="C9" s="3547"/>
      <c r="D9" s="3550" t="s">
        <v>4392</v>
      </c>
      <c r="E9" s="3550"/>
      <c r="F9" s="3551"/>
      <c r="G9" s="3552" t="s">
        <v>4396</v>
      </c>
      <c r="H9" s="3553"/>
      <c r="I9" s="3553"/>
      <c r="J9" s="3553"/>
      <c r="K9" s="3540" t="s">
        <v>4395</v>
      </c>
      <c r="L9" s="3540"/>
      <c r="M9" s="3540"/>
      <c r="N9" s="3540"/>
      <c r="O9" s="3541"/>
    </row>
    <row r="10" spans="1:15" ht="15" customHeight="1">
      <c r="A10" s="3546"/>
      <c r="B10" s="3547"/>
      <c r="C10" s="3547"/>
      <c r="D10" s="3550"/>
      <c r="E10" s="3550"/>
      <c r="F10" s="3551"/>
      <c r="G10" s="3552"/>
      <c r="H10" s="3553"/>
      <c r="I10" s="3553"/>
      <c r="J10" s="3553"/>
      <c r="K10" s="3540"/>
      <c r="L10" s="3540"/>
      <c r="M10" s="3540"/>
      <c r="N10" s="3540"/>
      <c r="O10" s="3541"/>
    </row>
    <row r="11" spans="1:15">
      <c r="A11" s="2021" t="s">
        <v>4398</v>
      </c>
      <c r="B11" s="2440"/>
      <c r="C11" s="2440"/>
      <c r="D11" s="2436"/>
      <c r="E11" s="2436"/>
      <c r="F11" s="2441"/>
      <c r="G11" s="3552"/>
      <c r="H11" s="3553"/>
      <c r="I11" s="3553"/>
      <c r="J11" s="3553"/>
      <c r="K11" s="2429"/>
      <c r="L11" s="2429"/>
      <c r="M11" s="2429"/>
      <c r="N11" s="2429"/>
      <c r="O11" s="2428"/>
    </row>
    <row r="12" spans="1:15">
      <c r="A12" s="2012"/>
      <c r="B12" s="2439"/>
      <c r="C12" s="2439"/>
      <c r="D12" s="2437"/>
      <c r="E12" s="2437"/>
      <c r="F12" s="2438"/>
      <c r="G12" s="3552"/>
      <c r="H12" s="3553"/>
      <c r="I12" s="3553"/>
      <c r="J12" s="3553"/>
      <c r="O12" s="2011"/>
    </row>
    <row r="13" spans="1:15">
      <c r="A13" s="2022" t="s">
        <v>1729</v>
      </c>
      <c r="B13" s="2593" t="s">
        <v>4616</v>
      </c>
      <c r="C13" s="2053" t="s">
        <v>176</v>
      </c>
      <c r="D13" s="2054"/>
      <c r="E13" s="2053" t="s">
        <v>4391</v>
      </c>
      <c r="F13" s="2019"/>
      <c r="G13" s="2053" t="s">
        <v>4391</v>
      </c>
      <c r="H13" s="2054"/>
      <c r="I13" s="2053" t="s">
        <v>4391</v>
      </c>
      <c r="J13" s="2054"/>
      <c r="K13" s="2053" t="s">
        <v>1683</v>
      </c>
      <c r="L13" s="2054"/>
      <c r="M13" s="2053" t="s">
        <v>1684</v>
      </c>
      <c r="N13" s="2054"/>
      <c r="O13" s="2055" t="s">
        <v>1729</v>
      </c>
    </row>
    <row r="14" spans="1:15">
      <c r="A14" s="2056" t="s">
        <v>1732</v>
      </c>
      <c r="B14" s="2594" t="s">
        <v>1685</v>
      </c>
      <c r="C14" s="2024" t="s">
        <v>1732</v>
      </c>
      <c r="D14" s="2057" t="s">
        <v>1686</v>
      </c>
      <c r="E14" s="2057" t="s">
        <v>1732</v>
      </c>
      <c r="F14" s="2026" t="s">
        <v>1686</v>
      </c>
      <c r="G14" s="2058" t="s">
        <v>1732</v>
      </c>
      <c r="H14" s="2024" t="s">
        <v>1686</v>
      </c>
      <c r="I14" s="2057" t="s">
        <v>1732</v>
      </c>
      <c r="J14" s="2057" t="s">
        <v>1686</v>
      </c>
      <c r="K14" s="2057" t="s">
        <v>1732</v>
      </c>
      <c r="L14" s="2057" t="s">
        <v>1686</v>
      </c>
      <c r="M14" s="2057" t="s">
        <v>1732</v>
      </c>
      <c r="N14" s="2057" t="s">
        <v>1686</v>
      </c>
      <c r="O14" s="2059" t="s">
        <v>1732</v>
      </c>
    </row>
    <row r="15" spans="1:15">
      <c r="A15" s="2033"/>
      <c r="B15" s="2595" t="s">
        <v>3020</v>
      </c>
      <c r="C15" s="2060" t="s">
        <v>3021</v>
      </c>
      <c r="D15" s="2060" t="s">
        <v>3022</v>
      </c>
      <c r="E15" s="2060" t="s">
        <v>3023</v>
      </c>
      <c r="F15" s="2035" t="s">
        <v>2346</v>
      </c>
      <c r="G15" s="2061" t="s">
        <v>2347</v>
      </c>
      <c r="H15" s="2034" t="s">
        <v>2348</v>
      </c>
      <c r="I15" s="2060" t="s">
        <v>2349</v>
      </c>
      <c r="J15" s="2060" t="s">
        <v>2350</v>
      </c>
      <c r="K15" s="2060" t="s">
        <v>2351</v>
      </c>
      <c r="L15" s="2060" t="s">
        <v>2352</v>
      </c>
      <c r="M15" s="2060" t="s">
        <v>2353</v>
      </c>
      <c r="N15" s="2060" t="s">
        <v>180</v>
      </c>
      <c r="O15" s="2062"/>
    </row>
    <row r="16" spans="1:15">
      <c r="A16" s="2063" t="s">
        <v>1687</v>
      </c>
      <c r="B16" s="2037" t="s">
        <v>1688</v>
      </c>
      <c r="C16" s="1911"/>
      <c r="D16" s="1914"/>
      <c r="E16" s="1914"/>
      <c r="F16" s="1953"/>
      <c r="G16" s="1913"/>
      <c r="H16" s="1911"/>
      <c r="I16" s="1914"/>
      <c r="J16" s="1914"/>
      <c r="K16" s="1914"/>
      <c r="L16" s="1914"/>
      <c r="M16" s="1914"/>
      <c r="N16" s="1914"/>
      <c r="O16" s="2064" t="s">
        <v>1687</v>
      </c>
    </row>
    <row r="17" spans="1:15">
      <c r="A17" s="2058" t="s">
        <v>1689</v>
      </c>
      <c r="B17" s="2040"/>
      <c r="C17" s="2065"/>
      <c r="D17" s="2066"/>
      <c r="E17" s="2066"/>
      <c r="F17" s="2067"/>
      <c r="G17" s="2068"/>
      <c r="H17" s="2065"/>
      <c r="I17" s="2066"/>
      <c r="J17" s="2066"/>
      <c r="K17" s="2066"/>
      <c r="L17" s="2066"/>
      <c r="M17" s="2066"/>
      <c r="N17" s="2066"/>
      <c r="O17" s="2031" t="s">
        <v>1689</v>
      </c>
    </row>
    <row r="18" spans="1:15">
      <c r="A18" s="2027" t="s">
        <v>1690</v>
      </c>
      <c r="B18" s="2046" t="s">
        <v>1691</v>
      </c>
      <c r="C18" s="2066"/>
      <c r="D18" s="2066"/>
      <c r="E18" s="2066"/>
      <c r="F18" s="2067"/>
      <c r="G18" s="2068"/>
      <c r="H18" s="2065"/>
      <c r="I18" s="2066"/>
      <c r="J18" s="2066"/>
      <c r="K18" s="2066"/>
      <c r="L18" s="2066"/>
      <c r="M18" s="2066"/>
      <c r="N18" s="2066"/>
      <c r="O18" s="2031" t="s">
        <v>1690</v>
      </c>
    </row>
    <row r="19" spans="1:15">
      <c r="A19" s="2061" t="s">
        <v>1692</v>
      </c>
      <c r="B19" s="2038" t="s">
        <v>1693</v>
      </c>
      <c r="C19" s="2065"/>
      <c r="D19" s="2066"/>
      <c r="E19" s="2066"/>
      <c r="F19" s="2067"/>
      <c r="G19" s="2068"/>
      <c r="H19" s="2065"/>
      <c r="I19" s="2066"/>
      <c r="J19" s="2066"/>
      <c r="K19" s="2066"/>
      <c r="L19" s="2066"/>
      <c r="M19" s="2066"/>
      <c r="N19" s="2066"/>
      <c r="O19" s="2031" t="s">
        <v>1692</v>
      </c>
    </row>
    <row r="20" spans="1:15">
      <c r="A20" s="2063" t="s">
        <v>1694</v>
      </c>
      <c r="B20" s="2037" t="s">
        <v>1695</v>
      </c>
      <c r="C20" s="2069"/>
      <c r="D20" s="2069"/>
      <c r="E20" s="2069"/>
      <c r="F20" s="2070"/>
      <c r="G20" s="2071"/>
      <c r="H20" s="2072"/>
      <c r="I20" s="2069"/>
      <c r="J20" s="2069"/>
      <c r="K20" s="2069"/>
      <c r="L20" s="2069"/>
      <c r="M20" s="2069"/>
      <c r="N20" s="2069"/>
      <c r="O20" s="2064" t="s">
        <v>1694</v>
      </c>
    </row>
    <row r="21" spans="1:15">
      <c r="A21" s="2058" t="s">
        <v>1696</v>
      </c>
      <c r="B21" s="2046"/>
      <c r="C21" s="2073"/>
      <c r="D21" s="2074"/>
      <c r="E21" s="2074"/>
      <c r="F21" s="2075"/>
      <c r="G21" s="2076"/>
      <c r="H21" s="2073"/>
      <c r="I21" s="2074"/>
      <c r="J21" s="2074"/>
      <c r="K21" s="2074"/>
      <c r="L21" s="2074"/>
      <c r="M21" s="2074"/>
      <c r="N21" s="2074"/>
      <c r="O21" s="2031" t="s">
        <v>1696</v>
      </c>
    </row>
    <row r="22" spans="1:15">
      <c r="A22" s="2027" t="s">
        <v>1697</v>
      </c>
      <c r="B22" s="2046" t="s">
        <v>1698</v>
      </c>
      <c r="C22" s="2066"/>
      <c r="D22" s="2066"/>
      <c r="E22" s="2066"/>
      <c r="F22" s="2067"/>
      <c r="G22" s="2068"/>
      <c r="H22" s="2065"/>
      <c r="I22" s="2066"/>
      <c r="J22" s="2066"/>
      <c r="K22" s="2066"/>
      <c r="L22" s="2066"/>
      <c r="M22" s="2066"/>
      <c r="N22" s="2066"/>
      <c r="O22" s="2031" t="s">
        <v>1697</v>
      </c>
    </row>
    <row r="23" spans="1:15">
      <c r="A23" s="2061" t="s">
        <v>1699</v>
      </c>
      <c r="B23" s="2046"/>
      <c r="C23" s="2077"/>
      <c r="D23" s="2078"/>
      <c r="E23" s="2078"/>
      <c r="F23" s="2079"/>
      <c r="G23" s="2080"/>
      <c r="H23" s="2077"/>
      <c r="I23" s="2078"/>
      <c r="J23" s="2078"/>
      <c r="K23" s="2078"/>
      <c r="L23" s="2078"/>
      <c r="M23" s="2078"/>
      <c r="N23" s="2078"/>
      <c r="O23" s="2031" t="s">
        <v>1699</v>
      </c>
    </row>
    <row r="24" spans="1:15">
      <c r="A24" s="2063" t="s">
        <v>1700</v>
      </c>
      <c r="B24" s="2037"/>
      <c r="C24" s="2069"/>
      <c r="D24" s="2069"/>
      <c r="E24" s="2069"/>
      <c r="F24" s="2070"/>
      <c r="G24" s="2071"/>
      <c r="H24" s="2072"/>
      <c r="I24" s="2069"/>
      <c r="J24" s="2069"/>
      <c r="K24" s="2069"/>
      <c r="L24" s="2069"/>
      <c r="M24" s="2069"/>
      <c r="N24" s="2069"/>
      <c r="O24" s="2064" t="s">
        <v>1700</v>
      </c>
    </row>
    <row r="25" spans="1:15">
      <c r="A25" s="2061" t="s">
        <v>1746</v>
      </c>
      <c r="B25" s="2038"/>
      <c r="C25" s="2078"/>
      <c r="D25" s="2078"/>
      <c r="E25" s="2078"/>
      <c r="F25" s="2079"/>
      <c r="G25" s="2080"/>
      <c r="H25" s="2077"/>
      <c r="I25" s="2078"/>
      <c r="J25" s="2078"/>
      <c r="K25" s="2078"/>
      <c r="L25" s="2078"/>
      <c r="M25" s="2078"/>
      <c r="N25" s="2078"/>
      <c r="O25" s="2035" t="s">
        <v>1746</v>
      </c>
    </row>
    <row r="26" spans="1:15">
      <c r="A26" s="2061" t="s">
        <v>1747</v>
      </c>
      <c r="B26" s="2038"/>
      <c r="C26" s="2078"/>
      <c r="D26" s="2078"/>
      <c r="E26" s="2078"/>
      <c r="F26" s="2079"/>
      <c r="G26" s="2080"/>
      <c r="H26" s="2077"/>
      <c r="I26" s="2078"/>
      <c r="J26" s="2078"/>
      <c r="K26" s="2078"/>
      <c r="L26" s="2078"/>
      <c r="M26" s="2078"/>
      <c r="N26" s="2078"/>
      <c r="O26" s="2035" t="s">
        <v>1747</v>
      </c>
    </row>
    <row r="27" spans="1:15">
      <c r="A27" s="2061" t="s">
        <v>1748</v>
      </c>
      <c r="B27" s="2038"/>
      <c r="C27" s="2078"/>
      <c r="D27" s="2078"/>
      <c r="E27" s="2078"/>
      <c r="F27" s="2079"/>
      <c r="G27" s="2080"/>
      <c r="H27" s="2077"/>
      <c r="I27" s="2078"/>
      <c r="J27" s="2078"/>
      <c r="K27" s="2078"/>
      <c r="L27" s="2078"/>
      <c r="M27" s="2078"/>
      <c r="N27" s="2078"/>
      <c r="O27" s="2035" t="s">
        <v>1748</v>
      </c>
    </row>
    <row r="28" spans="1:15">
      <c r="A28" s="2061" t="s">
        <v>1749</v>
      </c>
      <c r="B28" s="2038"/>
      <c r="C28" s="2078"/>
      <c r="D28" s="2078"/>
      <c r="E28" s="2078"/>
      <c r="F28" s="2079"/>
      <c r="G28" s="2080"/>
      <c r="H28" s="2077"/>
      <c r="I28" s="2078"/>
      <c r="J28" s="2078"/>
      <c r="K28" s="2078"/>
      <c r="L28" s="2078"/>
      <c r="M28" s="2078"/>
      <c r="N28" s="2078"/>
      <c r="O28" s="2035" t="s">
        <v>1749</v>
      </c>
    </row>
    <row r="29" spans="1:15">
      <c r="A29" s="2061" t="s">
        <v>1750</v>
      </c>
      <c r="B29" s="2038"/>
      <c r="C29" s="2078"/>
      <c r="D29" s="2078"/>
      <c r="E29" s="2078"/>
      <c r="F29" s="2079"/>
      <c r="G29" s="2080"/>
      <c r="H29" s="2077"/>
      <c r="I29" s="2078"/>
      <c r="J29" s="2078"/>
      <c r="K29" s="2078"/>
      <c r="L29" s="2078"/>
      <c r="M29" s="2078"/>
      <c r="N29" s="2078"/>
      <c r="O29" s="2035" t="s">
        <v>1750</v>
      </c>
    </row>
    <row r="30" spans="1:15">
      <c r="A30" s="2061" t="s">
        <v>1751</v>
      </c>
      <c r="B30" s="2038" t="s">
        <v>2331</v>
      </c>
      <c r="C30" s="2078"/>
      <c r="D30" s="2078"/>
      <c r="E30" s="2078"/>
      <c r="F30" s="2079"/>
      <c r="G30" s="2080"/>
      <c r="H30" s="2077"/>
      <c r="I30" s="2078"/>
      <c r="J30" s="2078"/>
      <c r="K30" s="2078"/>
      <c r="L30" s="2078"/>
      <c r="M30" s="2078"/>
      <c r="N30" s="2078"/>
      <c r="O30" s="2035" t="s">
        <v>1751</v>
      </c>
    </row>
    <row r="31" spans="1:15">
      <c r="A31" s="2058" t="s">
        <v>1752</v>
      </c>
      <c r="B31" s="2046"/>
      <c r="C31" s="2066"/>
      <c r="D31" s="2066"/>
      <c r="E31" s="2066"/>
      <c r="F31" s="2067"/>
      <c r="G31" s="2068"/>
      <c r="H31" s="2065"/>
      <c r="I31" s="2066"/>
      <c r="J31" s="2066"/>
      <c r="K31" s="2066"/>
      <c r="L31" s="2066"/>
      <c r="M31" s="2066"/>
      <c r="N31" s="2066"/>
      <c r="O31" s="2031" t="s">
        <v>1752</v>
      </c>
    </row>
    <row r="32" spans="1:15">
      <c r="A32" s="2027" t="s">
        <v>1753</v>
      </c>
      <c r="B32" s="2046" t="s">
        <v>1701</v>
      </c>
      <c r="C32" s="2066"/>
      <c r="D32" s="2066"/>
      <c r="E32" s="2066"/>
      <c r="F32" s="2067"/>
      <c r="G32" s="2068"/>
      <c r="H32" s="2065"/>
      <c r="I32" s="2066"/>
      <c r="J32" s="2066"/>
      <c r="K32" s="2066"/>
      <c r="L32" s="2066"/>
      <c r="M32" s="2066"/>
      <c r="N32" s="2066"/>
      <c r="O32" s="2031" t="s">
        <v>1753</v>
      </c>
    </row>
    <row r="33" spans="1:15">
      <c r="A33" s="2061" t="s">
        <v>1754</v>
      </c>
      <c r="B33" s="2046" t="s">
        <v>1702</v>
      </c>
      <c r="C33" s="2066"/>
      <c r="D33" s="2066"/>
      <c r="E33" s="2066"/>
      <c r="F33" s="2067"/>
      <c r="G33" s="2068"/>
      <c r="H33" s="2065"/>
      <c r="I33" s="2066"/>
      <c r="J33" s="2066"/>
      <c r="K33" s="2066"/>
      <c r="L33" s="2066"/>
      <c r="M33" s="2066"/>
      <c r="N33" s="2066"/>
      <c r="O33" s="2031" t="s">
        <v>1754</v>
      </c>
    </row>
    <row r="34" spans="1:15">
      <c r="A34" s="2063" t="s">
        <v>1755</v>
      </c>
      <c r="B34" s="2037" t="s">
        <v>1703</v>
      </c>
      <c r="C34" s="2069"/>
      <c r="D34" s="2069"/>
      <c r="E34" s="2069"/>
      <c r="F34" s="2070"/>
      <c r="G34" s="2071"/>
      <c r="H34" s="2072"/>
      <c r="I34" s="2069"/>
      <c r="J34" s="2069"/>
      <c r="K34" s="2069"/>
      <c r="L34" s="2069"/>
      <c r="M34" s="2069"/>
      <c r="N34" s="2069"/>
      <c r="O34" s="2064" t="s">
        <v>1755</v>
      </c>
    </row>
    <row r="35" spans="1:15">
      <c r="A35" s="2061" t="s">
        <v>1756</v>
      </c>
      <c r="B35" s="2038"/>
      <c r="C35" s="2078"/>
      <c r="D35" s="2078"/>
      <c r="E35" s="2078"/>
      <c r="F35" s="2079"/>
      <c r="G35" s="2080"/>
      <c r="H35" s="2077"/>
      <c r="I35" s="2078"/>
      <c r="J35" s="2078"/>
      <c r="K35" s="2078"/>
      <c r="L35" s="2078"/>
      <c r="M35" s="2078"/>
      <c r="N35" s="2078"/>
      <c r="O35" s="2035" t="s">
        <v>1756</v>
      </c>
    </row>
    <row r="36" spans="1:15">
      <c r="A36" s="2058" t="s">
        <v>589</v>
      </c>
      <c r="B36" s="2046" t="s">
        <v>1704</v>
      </c>
      <c r="C36" s="2066"/>
      <c r="D36" s="2066"/>
      <c r="E36" s="2066"/>
      <c r="F36" s="2067"/>
      <c r="G36" s="2068"/>
      <c r="H36" s="2065"/>
      <c r="I36" s="2066"/>
      <c r="J36" s="2066"/>
      <c r="K36" s="2066"/>
      <c r="L36" s="2066"/>
      <c r="M36" s="2066"/>
      <c r="N36" s="2066"/>
      <c r="O36" s="2031" t="s">
        <v>589</v>
      </c>
    </row>
    <row r="37" spans="1:15">
      <c r="A37" s="2061" t="s">
        <v>590</v>
      </c>
      <c r="B37" s="2046"/>
      <c r="C37" s="2066"/>
      <c r="D37" s="2066"/>
      <c r="E37" s="2066"/>
      <c r="F37" s="2067"/>
      <c r="G37" s="2068"/>
      <c r="H37" s="2065"/>
      <c r="I37" s="2066"/>
      <c r="J37" s="2066"/>
      <c r="K37" s="2066"/>
      <c r="L37" s="2066"/>
      <c r="M37" s="2066"/>
      <c r="N37" s="2066"/>
      <c r="O37" s="2031" t="s">
        <v>590</v>
      </c>
    </row>
    <row r="38" spans="1:15">
      <c r="A38" s="2063" t="s">
        <v>591</v>
      </c>
      <c r="B38" s="2037"/>
      <c r="C38" s="2069"/>
      <c r="D38" s="2069"/>
      <c r="E38" s="2069"/>
      <c r="F38" s="2070"/>
      <c r="G38" s="2071"/>
      <c r="H38" s="2072"/>
      <c r="I38" s="2069"/>
      <c r="J38" s="2069"/>
      <c r="K38" s="2069"/>
      <c r="L38" s="2069"/>
      <c r="M38" s="2069"/>
      <c r="N38" s="2069"/>
      <c r="O38" s="2064" t="s">
        <v>591</v>
      </c>
    </row>
    <row r="39" spans="1:15">
      <c r="A39" s="2061" t="s">
        <v>592</v>
      </c>
      <c r="B39" s="2038"/>
      <c r="C39" s="2078"/>
      <c r="D39" s="2078"/>
      <c r="E39" s="2078"/>
      <c r="F39" s="2079"/>
      <c r="G39" s="2080"/>
      <c r="H39" s="2077"/>
      <c r="I39" s="2078"/>
      <c r="J39" s="2078"/>
      <c r="K39" s="2078"/>
      <c r="L39" s="2078"/>
      <c r="M39" s="2078"/>
      <c r="N39" s="2078"/>
      <c r="O39" s="2035" t="s">
        <v>592</v>
      </c>
    </row>
    <row r="40" spans="1:15">
      <c r="A40" s="2061" t="s">
        <v>593</v>
      </c>
      <c r="B40" s="2038"/>
      <c r="C40" s="2078"/>
      <c r="D40" s="2078"/>
      <c r="E40" s="2078"/>
      <c r="F40" s="2079"/>
      <c r="G40" s="2080"/>
      <c r="H40" s="2077"/>
      <c r="I40" s="2078"/>
      <c r="J40" s="2078"/>
      <c r="K40" s="2078"/>
      <c r="L40" s="2078"/>
      <c r="M40" s="2078"/>
      <c r="N40" s="2078"/>
      <c r="O40" s="2035" t="s">
        <v>593</v>
      </c>
    </row>
    <row r="41" spans="1:15">
      <c r="A41" s="2061" t="s">
        <v>594</v>
      </c>
      <c r="B41" s="2038"/>
      <c r="C41" s="2078"/>
      <c r="D41" s="2078"/>
      <c r="E41" s="2078"/>
      <c r="F41" s="2079"/>
      <c r="G41" s="2080"/>
      <c r="H41" s="2077"/>
      <c r="I41" s="2078"/>
      <c r="J41" s="2078"/>
      <c r="K41" s="2078"/>
      <c r="L41" s="2078"/>
      <c r="M41" s="2078"/>
      <c r="N41" s="2078"/>
      <c r="O41" s="2035" t="s">
        <v>594</v>
      </c>
    </row>
    <row r="42" spans="1:15">
      <c r="A42" s="2061" t="s">
        <v>595</v>
      </c>
      <c r="B42" s="2038"/>
      <c r="C42" s="2078"/>
      <c r="D42" s="2078"/>
      <c r="E42" s="2078"/>
      <c r="F42" s="2079"/>
      <c r="G42" s="2080"/>
      <c r="H42" s="2077"/>
      <c r="I42" s="2078"/>
      <c r="J42" s="2078"/>
      <c r="K42" s="2078"/>
      <c r="L42" s="2078"/>
      <c r="M42" s="2078"/>
      <c r="N42" s="2078"/>
      <c r="O42" s="2035" t="s">
        <v>595</v>
      </c>
    </row>
    <row r="43" spans="1:15">
      <c r="A43" s="2061" t="s">
        <v>2371</v>
      </c>
      <c r="B43" s="2038" t="s">
        <v>2331</v>
      </c>
      <c r="C43" s="2078"/>
      <c r="D43" s="2078"/>
      <c r="E43" s="2078"/>
      <c r="F43" s="2079"/>
      <c r="G43" s="2080"/>
      <c r="H43" s="2077"/>
      <c r="I43" s="2078"/>
      <c r="J43" s="2078"/>
      <c r="K43" s="2078"/>
      <c r="L43" s="2078"/>
      <c r="M43" s="2078"/>
      <c r="N43" s="2078"/>
      <c r="O43" s="2035" t="s">
        <v>2371</v>
      </c>
    </row>
    <row r="44" spans="1:15">
      <c r="A44" s="2063" t="s">
        <v>2372</v>
      </c>
      <c r="B44" s="2037" t="s">
        <v>1705</v>
      </c>
      <c r="C44" s="1911"/>
      <c r="D44" s="1914"/>
      <c r="E44" s="1914"/>
      <c r="F44" s="1953"/>
      <c r="G44" s="1913"/>
      <c r="H44" s="1911"/>
      <c r="I44" s="1914"/>
      <c r="J44" s="1914"/>
      <c r="K44" s="1914"/>
      <c r="L44" s="1914"/>
      <c r="M44" s="1914"/>
      <c r="N44" s="1914"/>
      <c r="O44" s="2064" t="s">
        <v>2372</v>
      </c>
    </row>
    <row r="45" spans="1:15">
      <c r="A45" s="2058" t="s">
        <v>2373</v>
      </c>
      <c r="B45" s="2046"/>
      <c r="C45" s="2066"/>
      <c r="D45" s="2066"/>
      <c r="E45" s="2066"/>
      <c r="F45" s="2067"/>
      <c r="G45" s="2068"/>
      <c r="H45" s="2065"/>
      <c r="I45" s="2066"/>
      <c r="J45" s="2066"/>
      <c r="K45" s="2066"/>
      <c r="L45" s="2066"/>
      <c r="M45" s="2066"/>
      <c r="N45" s="2066"/>
      <c r="O45" s="2031" t="s">
        <v>2373</v>
      </c>
    </row>
    <row r="46" spans="1:15">
      <c r="A46" s="2027" t="s">
        <v>2374</v>
      </c>
      <c r="B46" s="2046" t="s">
        <v>1706</v>
      </c>
      <c r="C46" s="2066"/>
      <c r="D46" s="2066"/>
      <c r="E46" s="2066"/>
      <c r="F46" s="2067"/>
      <c r="G46" s="2068"/>
      <c r="H46" s="2065"/>
      <c r="I46" s="2066"/>
      <c r="J46" s="2066"/>
      <c r="K46" s="2066"/>
      <c r="L46" s="2066"/>
      <c r="M46" s="2066"/>
      <c r="N46" s="2066"/>
      <c r="O46" s="2031" t="s">
        <v>2374</v>
      </c>
    </row>
    <row r="47" spans="1:15">
      <c r="A47" s="2061" t="s">
        <v>2375</v>
      </c>
      <c r="B47" s="2046" t="s">
        <v>1707</v>
      </c>
      <c r="C47" s="2081"/>
      <c r="D47" s="2082"/>
      <c r="E47" s="2082"/>
      <c r="F47" s="1974"/>
      <c r="G47" s="2083"/>
      <c r="H47" s="2081"/>
      <c r="I47" s="2082"/>
      <c r="J47" s="2082"/>
      <c r="K47" s="2082"/>
      <c r="L47" s="2082"/>
      <c r="M47" s="2082"/>
      <c r="N47" s="2082"/>
      <c r="O47" s="2031" t="s">
        <v>2375</v>
      </c>
    </row>
    <row r="48" spans="1:15">
      <c r="A48" s="2063" t="s">
        <v>2376</v>
      </c>
      <c r="B48" s="2037" t="s">
        <v>1708</v>
      </c>
      <c r="C48" s="2069"/>
      <c r="D48" s="2069"/>
      <c r="E48" s="2069"/>
      <c r="F48" s="2070"/>
      <c r="G48" s="2071"/>
      <c r="H48" s="2072"/>
      <c r="I48" s="2069"/>
      <c r="J48" s="2069"/>
      <c r="K48" s="2069"/>
      <c r="L48" s="2069"/>
      <c r="M48" s="2069"/>
      <c r="N48" s="2069"/>
      <c r="O48" s="2064" t="s">
        <v>2376</v>
      </c>
    </row>
    <row r="49" spans="1:15">
      <c r="A49" s="2061" t="s">
        <v>2377</v>
      </c>
      <c r="B49" s="2038" t="s">
        <v>1709</v>
      </c>
      <c r="C49" s="2078"/>
      <c r="D49" s="2078"/>
      <c r="E49" s="2078"/>
      <c r="F49" s="2079"/>
      <c r="G49" s="2080"/>
      <c r="H49" s="2077"/>
      <c r="I49" s="2078"/>
      <c r="J49" s="2078"/>
      <c r="K49" s="2078"/>
      <c r="L49" s="2078"/>
      <c r="M49" s="2078"/>
      <c r="N49" s="2078"/>
      <c r="O49" s="2035" t="s">
        <v>2377</v>
      </c>
    </row>
    <row r="50" spans="1:15">
      <c r="A50" s="2061" t="s">
        <v>2378</v>
      </c>
      <c r="B50" s="2038" t="s">
        <v>1710</v>
      </c>
      <c r="C50" s="2078"/>
      <c r="D50" s="2078"/>
      <c r="E50" s="2078"/>
      <c r="F50" s="2079"/>
      <c r="G50" s="2080"/>
      <c r="H50" s="2077"/>
      <c r="I50" s="2078"/>
      <c r="J50" s="2078"/>
      <c r="K50" s="2078"/>
      <c r="L50" s="2078"/>
      <c r="M50" s="2078"/>
      <c r="N50" s="2078"/>
      <c r="O50" s="2035" t="s">
        <v>2378</v>
      </c>
    </row>
    <row r="51" spans="1:15">
      <c r="A51" s="2021"/>
      <c r="B51" s="2029" t="s">
        <v>1711</v>
      </c>
      <c r="C51" s="2084"/>
      <c r="D51" s="2085"/>
      <c r="E51" s="2085"/>
      <c r="F51" s="2086"/>
      <c r="G51" s="2087"/>
      <c r="H51" s="2085"/>
      <c r="I51" s="2085"/>
      <c r="J51" s="2085"/>
      <c r="K51" s="2085"/>
      <c r="L51" s="2085"/>
      <c r="M51" s="2085"/>
      <c r="N51" s="2088"/>
      <c r="O51" s="2011"/>
    </row>
    <row r="52" spans="1:15">
      <c r="A52" s="2063" t="s">
        <v>2379</v>
      </c>
      <c r="B52" s="2037" t="s">
        <v>1712</v>
      </c>
      <c r="C52" s="2069"/>
      <c r="D52" s="2069"/>
      <c r="E52" s="2069"/>
      <c r="F52" s="2070"/>
      <c r="G52" s="2071"/>
      <c r="H52" s="2072"/>
      <c r="I52" s="2069"/>
      <c r="J52" s="2069"/>
      <c r="K52" s="2069"/>
      <c r="L52" s="2069"/>
      <c r="M52" s="2069"/>
      <c r="N52" s="2069"/>
      <c r="O52" s="2064" t="s">
        <v>2379</v>
      </c>
    </row>
    <row r="53" spans="1:15">
      <c r="A53" s="2061" t="s">
        <v>2380</v>
      </c>
      <c r="B53" s="2038" t="s">
        <v>1713</v>
      </c>
      <c r="C53" s="2078"/>
      <c r="D53" s="2078"/>
      <c r="E53" s="2078"/>
      <c r="F53" s="2079"/>
      <c r="G53" s="2080"/>
      <c r="H53" s="2077"/>
      <c r="I53" s="2078"/>
      <c r="J53" s="2078"/>
      <c r="K53" s="2078"/>
      <c r="L53" s="2078"/>
      <c r="M53" s="2078"/>
      <c r="N53" s="2078"/>
      <c r="O53" s="2035" t="s">
        <v>2380</v>
      </c>
    </row>
    <row r="54" spans="1:15">
      <c r="A54" s="2061" t="s">
        <v>2381</v>
      </c>
      <c r="B54" s="2038" t="s">
        <v>1714</v>
      </c>
      <c r="C54" s="2078"/>
      <c r="D54" s="2078"/>
      <c r="E54" s="2078"/>
      <c r="F54" s="2079"/>
      <c r="G54" s="2080"/>
      <c r="H54" s="2077"/>
      <c r="I54" s="2078"/>
      <c r="J54" s="2078"/>
      <c r="K54" s="2078"/>
      <c r="L54" s="2078"/>
      <c r="M54" s="2078"/>
      <c r="N54" s="2078"/>
      <c r="O54" s="2035" t="s">
        <v>2381</v>
      </c>
    </row>
    <row r="55" spans="1:15">
      <c r="A55" s="2061" t="s">
        <v>2382</v>
      </c>
      <c r="B55" s="2038" t="s">
        <v>1715</v>
      </c>
      <c r="C55" s="2078"/>
      <c r="D55" s="2078"/>
      <c r="E55" s="2078"/>
      <c r="F55" s="2079"/>
      <c r="G55" s="2080"/>
      <c r="H55" s="2077"/>
      <c r="I55" s="2078"/>
      <c r="J55" s="2078"/>
      <c r="K55" s="2078"/>
      <c r="L55" s="2078"/>
      <c r="M55" s="2078"/>
      <c r="N55" s="2078"/>
      <c r="O55" s="2035" t="s">
        <v>2382</v>
      </c>
    </row>
    <row r="56" spans="1:15">
      <c r="A56" s="2063" t="s">
        <v>2383</v>
      </c>
      <c r="B56" s="2037" t="s">
        <v>1705</v>
      </c>
      <c r="C56" s="1918"/>
      <c r="D56" s="1846"/>
      <c r="E56" s="1846"/>
      <c r="F56" s="1956"/>
      <c r="G56" s="1917"/>
      <c r="H56" s="1918"/>
      <c r="I56" s="1846"/>
      <c r="J56" s="1846"/>
      <c r="K56" s="1846"/>
      <c r="L56" s="1846"/>
      <c r="M56" s="1846"/>
      <c r="N56" s="1846"/>
      <c r="O56" s="2064" t="s">
        <v>2383</v>
      </c>
    </row>
    <row r="57" spans="1:15">
      <c r="A57" s="2058" t="s">
        <v>2384</v>
      </c>
      <c r="C57" s="2065"/>
      <c r="D57" s="2066"/>
      <c r="E57" s="2066"/>
      <c r="F57" s="2067"/>
      <c r="G57" s="2068"/>
      <c r="H57" s="2065"/>
      <c r="I57" s="2066"/>
      <c r="J57" s="2066"/>
      <c r="K57" s="2066"/>
      <c r="L57" s="2066"/>
      <c r="M57" s="2066"/>
      <c r="N57" s="2066"/>
      <c r="O57" s="2031" t="s">
        <v>2384</v>
      </c>
    </row>
    <row r="58" spans="1:15">
      <c r="A58" s="2027" t="s">
        <v>2385</v>
      </c>
      <c r="B58" s="2046" t="s">
        <v>1706</v>
      </c>
      <c r="C58" s="2066"/>
      <c r="D58" s="2066"/>
      <c r="E58" s="2066"/>
      <c r="F58" s="2067"/>
      <c r="G58" s="2068"/>
      <c r="H58" s="2065"/>
      <c r="I58" s="2066"/>
      <c r="J58" s="2066"/>
      <c r="K58" s="2066"/>
      <c r="L58" s="2066"/>
      <c r="M58" s="2066"/>
      <c r="N58" s="2066"/>
      <c r="O58" s="2031" t="s">
        <v>2385</v>
      </c>
    </row>
    <row r="59" spans="1:15">
      <c r="A59" s="2061" t="s">
        <v>2386</v>
      </c>
      <c r="B59" s="2046" t="s">
        <v>1707</v>
      </c>
      <c r="C59" s="2081"/>
      <c r="D59" s="2082"/>
      <c r="E59" s="2082"/>
      <c r="F59" s="1974"/>
      <c r="G59" s="2083"/>
      <c r="H59" s="2081"/>
      <c r="I59" s="2082"/>
      <c r="J59" s="2082"/>
      <c r="K59" s="2082"/>
      <c r="L59" s="2082"/>
      <c r="M59" s="2082"/>
      <c r="N59" s="2082"/>
      <c r="O59" s="2031" t="s">
        <v>2386</v>
      </c>
    </row>
    <row r="60" spans="1:15">
      <c r="A60" s="2063" t="s">
        <v>2387</v>
      </c>
      <c r="B60" s="2037" t="s">
        <v>1708</v>
      </c>
      <c r="C60" s="2069"/>
      <c r="D60" s="2069"/>
      <c r="E60" s="2069"/>
      <c r="F60" s="2070"/>
      <c r="G60" s="2071"/>
      <c r="H60" s="2072"/>
      <c r="I60" s="2069"/>
      <c r="J60" s="2069"/>
      <c r="K60" s="2069"/>
      <c r="L60" s="2069"/>
      <c r="M60" s="2069"/>
      <c r="N60" s="2069"/>
      <c r="O60" s="2064" t="s">
        <v>2387</v>
      </c>
    </row>
    <row r="61" spans="1:15">
      <c r="A61" s="2061" t="s">
        <v>2388</v>
      </c>
      <c r="B61" s="2038" t="s">
        <v>1709</v>
      </c>
      <c r="C61" s="2078"/>
      <c r="D61" s="2078"/>
      <c r="E61" s="2078"/>
      <c r="F61" s="2079"/>
      <c r="G61" s="2080"/>
      <c r="H61" s="2077"/>
      <c r="I61" s="2078"/>
      <c r="J61" s="2078"/>
      <c r="K61" s="2078"/>
      <c r="L61" s="2078"/>
      <c r="M61" s="2078"/>
      <c r="N61" s="2078"/>
      <c r="O61" s="2035" t="s">
        <v>2388</v>
      </c>
    </row>
    <row r="62" spans="1:15" ht="15.75" thickBot="1">
      <c r="A62" s="2089" t="s">
        <v>2389</v>
      </c>
      <c r="B62" s="2090" t="s">
        <v>1710</v>
      </c>
      <c r="C62" s="1940"/>
      <c r="D62" s="1942"/>
      <c r="E62" s="1942"/>
      <c r="F62" s="2091"/>
      <c r="G62" s="1941"/>
      <c r="H62" s="1940"/>
      <c r="I62" s="1942"/>
      <c r="J62" s="1942"/>
      <c r="K62" s="1942"/>
      <c r="L62" s="1942"/>
      <c r="M62" s="1942"/>
      <c r="N62" s="1942"/>
      <c r="O62" s="2092" t="s">
        <v>2389</v>
      </c>
    </row>
    <row r="63" spans="1:15">
      <c r="A63" s="1930" t="s">
        <v>4669</v>
      </c>
      <c r="B63" s="1930"/>
      <c r="C63" s="1930"/>
      <c r="D63" s="1930"/>
      <c r="E63" s="1930"/>
      <c r="F63" s="1930"/>
      <c r="G63" s="1930" t="s">
        <v>4669</v>
      </c>
      <c r="H63" s="1930"/>
      <c r="I63" s="1930"/>
      <c r="J63" s="1930"/>
      <c r="K63" s="1930"/>
      <c r="L63" s="1930"/>
      <c r="M63" s="1930"/>
      <c r="N63" s="1930"/>
      <c r="O63" s="1930"/>
    </row>
    <row r="64" spans="1:15">
      <c r="A64" s="2596" t="s">
        <v>4618</v>
      </c>
      <c r="B64" s="2596"/>
      <c r="C64" s="2596"/>
      <c r="D64" s="2596"/>
      <c r="E64" s="2596"/>
      <c r="F64" s="2596"/>
      <c r="G64" s="2596" t="s">
        <v>4619</v>
      </c>
      <c r="H64" s="2596"/>
      <c r="I64" s="2596"/>
      <c r="J64" s="2596"/>
      <c r="K64" s="2596"/>
      <c r="L64" s="2596"/>
      <c r="M64" s="2596"/>
      <c r="N64" s="2596"/>
      <c r="O64" s="2596"/>
    </row>
    <row r="67" spans="1:15" ht="15.75" thickBot="1">
      <c r="A67" s="1560"/>
      <c r="B67" s="1560"/>
      <c r="C67" s="1560"/>
      <c r="D67" s="1560"/>
      <c r="E67" s="1560"/>
      <c r="F67" s="1560"/>
      <c r="G67" s="1560"/>
      <c r="H67" s="1560"/>
      <c r="I67" s="1560"/>
      <c r="J67" s="1560"/>
      <c r="K67" s="1560"/>
      <c r="L67" s="1560"/>
      <c r="M67" s="1560"/>
      <c r="N67" s="1560"/>
      <c r="O67" s="1560"/>
    </row>
    <row r="68" spans="1:15">
      <c r="A68" s="2006" t="s">
        <v>1800</v>
      </c>
      <c r="B68" s="2009"/>
      <c r="C68" s="2007" t="s">
        <v>3290</v>
      </c>
      <c r="D68" s="2009"/>
      <c r="E68" s="2009" t="s">
        <v>1802</v>
      </c>
      <c r="F68" s="1566" t="s">
        <v>1803</v>
      </c>
      <c r="G68" s="2006" t="s">
        <v>1800</v>
      </c>
      <c r="H68" s="2007"/>
      <c r="I68" s="2045" t="s">
        <v>3290</v>
      </c>
      <c r="J68" s="2007"/>
      <c r="K68" s="2009"/>
      <c r="L68" s="2008" t="s">
        <v>1802</v>
      </c>
      <c r="M68" s="2045" t="s">
        <v>1803</v>
      </c>
      <c r="N68" s="2007"/>
      <c r="O68" s="1566"/>
    </row>
    <row r="69" spans="1:15">
      <c r="A69" s="1787" t="str">
        <f>'Data Sheet'!$C$25</f>
        <v>CENTRAL HUDSON GAS &amp; ELECTRIC CORPORATION</v>
      </c>
      <c r="B69" s="1568"/>
      <c r="C69" s="1515" t="s">
        <v>5503</v>
      </c>
      <c r="D69" s="1568"/>
      <c r="E69" s="1568" t="s">
        <v>1805</v>
      </c>
      <c r="F69" s="2011"/>
      <c r="G69" s="2021" t="str">
        <f>'Data Sheet'!$C$25</f>
        <v>CENTRAL HUDSON GAS &amp; ELECTRIC CORPORATION</v>
      </c>
      <c r="I69" s="2032" t="s">
        <v>5503</v>
      </c>
      <c r="K69" s="1568"/>
      <c r="L69" s="2046" t="s">
        <v>1805</v>
      </c>
      <c r="M69" s="2032"/>
      <c r="O69" s="2011"/>
    </row>
    <row r="70" spans="1:15">
      <c r="A70" s="2012"/>
      <c r="B70" s="2014"/>
      <c r="C70" s="1576" t="s">
        <v>2992</v>
      </c>
      <c r="D70" s="2014"/>
      <c r="E70" s="1621" t="str">
        <f>'Data Sheet'!$C$40</f>
        <v>4/18/2018</v>
      </c>
      <c r="F70" s="2015" t="str">
        <f>'Data Sheet'!$C$38</f>
        <v>12/31/2017</v>
      </c>
      <c r="G70" s="2012"/>
      <c r="H70" s="1576"/>
      <c r="I70" s="2047" t="s">
        <v>2992</v>
      </c>
      <c r="J70" s="1576"/>
      <c r="K70" s="2014"/>
      <c r="L70" s="1621" t="str">
        <f>'Data Sheet'!$C$40</f>
        <v>4/18/2018</v>
      </c>
      <c r="M70" s="2048" t="str">
        <f>'Data Sheet'!$C$38</f>
        <v>12/31/2017</v>
      </c>
      <c r="N70" s="1576"/>
      <c r="O70" s="2049"/>
    </row>
    <row r="71" spans="1:15">
      <c r="A71" s="2050"/>
      <c r="B71" s="2018" t="s">
        <v>1325</v>
      </c>
      <c r="C71" s="2018"/>
      <c r="D71" s="2018"/>
      <c r="E71" s="2018"/>
      <c r="F71" s="2019"/>
      <c r="G71" s="2016" t="s">
        <v>1325</v>
      </c>
      <c r="H71" s="2018"/>
      <c r="I71" s="2018"/>
      <c r="J71" s="2018"/>
      <c r="K71" s="2018"/>
      <c r="L71" s="2018"/>
      <c r="M71" s="2018"/>
      <c r="N71" s="2018"/>
      <c r="O71" s="2019"/>
    </row>
    <row r="72" spans="1:15">
      <c r="A72" s="2051"/>
      <c r="B72" s="2025"/>
      <c r="C72" s="2025"/>
      <c r="D72" s="2025"/>
      <c r="E72" s="2025"/>
      <c r="F72" s="2052"/>
      <c r="G72" s="3532" t="s">
        <v>2730</v>
      </c>
      <c r="H72" s="3457"/>
      <c r="I72" s="3457"/>
      <c r="J72" s="3457"/>
      <c r="O72" s="2011"/>
    </row>
    <row r="73" spans="1:15">
      <c r="A73" s="3535" t="s">
        <v>2731</v>
      </c>
      <c r="B73" s="3459"/>
      <c r="C73" s="3459"/>
      <c r="D73" s="3483" t="s">
        <v>2732</v>
      </c>
      <c r="E73" s="3459"/>
      <c r="F73" s="3461"/>
      <c r="G73" s="3537"/>
      <c r="H73" s="3459"/>
      <c r="I73" s="3459"/>
      <c r="J73" s="3459"/>
      <c r="K73" s="3483" t="s">
        <v>2733</v>
      </c>
      <c r="L73" s="3459"/>
      <c r="M73" s="3459"/>
      <c r="N73" s="3459"/>
      <c r="O73" s="3461"/>
    </row>
    <row r="74" spans="1:15">
      <c r="A74" s="3537"/>
      <c r="B74" s="3459"/>
      <c r="C74" s="3459"/>
      <c r="D74" s="3459"/>
      <c r="E74" s="3459"/>
      <c r="F74" s="3461"/>
      <c r="G74" s="3537"/>
      <c r="H74" s="3459"/>
      <c r="I74" s="3459"/>
      <c r="J74" s="3459"/>
      <c r="K74" s="3459"/>
      <c r="L74" s="3459"/>
      <c r="M74" s="3459"/>
      <c r="N74" s="3459"/>
      <c r="O74" s="3461"/>
    </row>
    <row r="75" spans="1:15">
      <c r="A75" s="2021" t="s">
        <v>2734</v>
      </c>
      <c r="D75" s="3459"/>
      <c r="E75" s="3459"/>
      <c r="F75" s="3461"/>
      <c r="G75" s="3537"/>
      <c r="H75" s="3459"/>
      <c r="I75" s="3459"/>
      <c r="J75" s="3459"/>
      <c r="K75" s="3483" t="s">
        <v>2735</v>
      </c>
      <c r="L75" s="3459"/>
      <c r="M75" s="3459"/>
      <c r="N75" s="3459"/>
      <c r="O75" s="3461"/>
    </row>
    <row r="76" spans="1:15">
      <c r="A76" s="3535" t="s">
        <v>2736</v>
      </c>
      <c r="B76" s="3467"/>
      <c r="C76" s="3467"/>
      <c r="D76" s="3459"/>
      <c r="E76" s="3459"/>
      <c r="F76" s="3461"/>
      <c r="G76" s="3537"/>
      <c r="H76" s="3459"/>
      <c r="I76" s="3459"/>
      <c r="J76" s="3459"/>
      <c r="K76" s="3459"/>
      <c r="L76" s="3459"/>
      <c r="M76" s="3459"/>
      <c r="N76" s="3459"/>
      <c r="O76" s="3461"/>
    </row>
    <row r="77" spans="1:15">
      <c r="A77" s="3537"/>
      <c r="B77" s="3467"/>
      <c r="C77" s="3467"/>
      <c r="D77" s="3459"/>
      <c r="E77" s="3459"/>
      <c r="F77" s="3461"/>
      <c r="G77" s="3535" t="s">
        <v>2737</v>
      </c>
      <c r="H77" s="3459"/>
      <c r="I77" s="3459"/>
      <c r="J77" s="3459"/>
      <c r="K77" s="3483" t="s">
        <v>3536</v>
      </c>
      <c r="L77" s="3459"/>
      <c r="M77" s="3459"/>
      <c r="N77" s="3459"/>
      <c r="O77" s="3461"/>
    </row>
    <row r="78" spans="1:15">
      <c r="A78" s="3537"/>
      <c r="B78" s="3467"/>
      <c r="C78" s="3467"/>
      <c r="D78" s="3483" t="s">
        <v>3537</v>
      </c>
      <c r="E78" s="3459"/>
      <c r="F78" s="3461"/>
      <c r="G78" s="3537"/>
      <c r="H78" s="3459"/>
      <c r="I78" s="3459"/>
      <c r="J78" s="3459"/>
      <c r="K78" s="3459"/>
      <c r="L78" s="3459"/>
      <c r="M78" s="3459"/>
      <c r="N78" s="3459"/>
      <c r="O78" s="3461"/>
    </row>
    <row r="79" spans="1:15">
      <c r="A79" s="3537"/>
      <c r="B79" s="3467"/>
      <c r="C79" s="3467"/>
      <c r="D79" s="3459"/>
      <c r="E79" s="3459"/>
      <c r="F79" s="3461"/>
      <c r="G79" s="3537"/>
      <c r="H79" s="3459"/>
      <c r="I79" s="3459"/>
      <c r="J79" s="3459"/>
      <c r="O79" s="2011"/>
    </row>
    <row r="80" spans="1:15">
      <c r="A80" s="2012" t="s">
        <v>3538</v>
      </c>
      <c r="B80" s="1576"/>
      <c r="C80" s="1576"/>
      <c r="D80" s="3463"/>
      <c r="E80" s="3463"/>
      <c r="F80" s="3539"/>
      <c r="G80" s="3538"/>
      <c r="H80" s="3463"/>
      <c r="I80" s="3463"/>
      <c r="J80" s="3463"/>
      <c r="O80" s="2011"/>
    </row>
    <row r="81" spans="1:15">
      <c r="A81" s="2022" t="s">
        <v>1729</v>
      </c>
      <c r="B81" s="2593" t="s">
        <v>4617</v>
      </c>
      <c r="C81" s="2053" t="s">
        <v>176</v>
      </c>
      <c r="D81" s="2054"/>
      <c r="E81" s="2053" t="s">
        <v>4391</v>
      </c>
      <c r="F81" s="2019"/>
      <c r="G81" s="2053" t="s">
        <v>4391</v>
      </c>
      <c r="H81" s="2054"/>
      <c r="I81" s="2053" t="s">
        <v>4391</v>
      </c>
      <c r="J81" s="2054"/>
      <c r="K81" s="2053" t="s">
        <v>1683</v>
      </c>
      <c r="L81" s="2054"/>
      <c r="M81" s="2053" t="s">
        <v>1684</v>
      </c>
      <c r="N81" s="2054"/>
      <c r="O81" s="2055" t="s">
        <v>1729</v>
      </c>
    </row>
    <row r="82" spans="1:15">
      <c r="A82" s="2056" t="s">
        <v>1732</v>
      </c>
      <c r="B82" s="2594" t="s">
        <v>1685</v>
      </c>
      <c r="C82" s="2024" t="s">
        <v>1732</v>
      </c>
      <c r="D82" s="2057" t="s">
        <v>1686</v>
      </c>
      <c r="E82" s="2057" t="s">
        <v>1732</v>
      </c>
      <c r="F82" s="2026" t="s">
        <v>1686</v>
      </c>
      <c r="G82" s="2058" t="s">
        <v>1732</v>
      </c>
      <c r="H82" s="2024" t="s">
        <v>1686</v>
      </c>
      <c r="I82" s="2057" t="s">
        <v>1732</v>
      </c>
      <c r="J82" s="2057" t="s">
        <v>1686</v>
      </c>
      <c r="K82" s="2057" t="s">
        <v>1732</v>
      </c>
      <c r="L82" s="2057" t="s">
        <v>1686</v>
      </c>
      <c r="M82" s="2057" t="s">
        <v>1732</v>
      </c>
      <c r="N82" s="2057" t="s">
        <v>1686</v>
      </c>
      <c r="O82" s="2059" t="s">
        <v>1732</v>
      </c>
    </row>
    <row r="83" spans="1:15">
      <c r="A83" s="2033"/>
      <c r="B83" s="2595" t="s">
        <v>3020</v>
      </c>
      <c r="C83" s="2060" t="s">
        <v>3021</v>
      </c>
      <c r="D83" s="2060" t="s">
        <v>3022</v>
      </c>
      <c r="E83" s="2060" t="s">
        <v>3023</v>
      </c>
      <c r="F83" s="2035" t="s">
        <v>2346</v>
      </c>
      <c r="G83" s="2061" t="s">
        <v>2347</v>
      </c>
      <c r="H83" s="2034" t="s">
        <v>2348</v>
      </c>
      <c r="I83" s="2060" t="s">
        <v>2349</v>
      </c>
      <c r="J83" s="2060" t="s">
        <v>2350</v>
      </c>
      <c r="K83" s="2060" t="s">
        <v>2351</v>
      </c>
      <c r="L83" s="2060" t="s">
        <v>2352</v>
      </c>
      <c r="M83" s="2060" t="s">
        <v>2353</v>
      </c>
      <c r="N83" s="2060" t="s">
        <v>180</v>
      </c>
      <c r="O83" s="2062"/>
    </row>
    <row r="84" spans="1:15">
      <c r="A84" s="2063" t="s">
        <v>1687</v>
      </c>
      <c r="B84" s="2037" t="s">
        <v>1688</v>
      </c>
      <c r="C84" s="1911"/>
      <c r="D84" s="1914"/>
      <c r="E84" s="1914"/>
      <c r="F84" s="1953"/>
      <c r="G84" s="1913"/>
      <c r="H84" s="1911"/>
      <c r="I84" s="1914"/>
      <c r="J84" s="1914"/>
      <c r="K84" s="1914"/>
      <c r="L84" s="1914"/>
      <c r="M84" s="1914"/>
      <c r="N84" s="1914"/>
      <c r="O84" s="2064" t="s">
        <v>1687</v>
      </c>
    </row>
    <row r="85" spans="1:15">
      <c r="A85" s="2058" t="s">
        <v>1689</v>
      </c>
      <c r="B85" s="2040"/>
      <c r="C85" s="2065"/>
      <c r="D85" s="2066"/>
      <c r="E85" s="2066"/>
      <c r="F85" s="2067"/>
      <c r="G85" s="2068"/>
      <c r="H85" s="2065"/>
      <c r="I85" s="2066"/>
      <c r="J85" s="2066"/>
      <c r="K85" s="2066"/>
      <c r="L85" s="2066"/>
      <c r="M85" s="2066"/>
      <c r="N85" s="2066"/>
      <c r="O85" s="2031" t="s">
        <v>1689</v>
      </c>
    </row>
    <row r="86" spans="1:15">
      <c r="A86" s="2027" t="s">
        <v>1690</v>
      </c>
      <c r="B86" s="2046" t="s">
        <v>1691</v>
      </c>
      <c r="C86" s="2066"/>
      <c r="D86" s="2066"/>
      <c r="E86" s="2066"/>
      <c r="F86" s="2067"/>
      <c r="G86" s="2068"/>
      <c r="H86" s="2065"/>
      <c r="I86" s="2066"/>
      <c r="J86" s="2066"/>
      <c r="K86" s="2066"/>
      <c r="L86" s="2066"/>
      <c r="M86" s="2066"/>
      <c r="N86" s="2066"/>
      <c r="O86" s="2031" t="s">
        <v>1690</v>
      </c>
    </row>
    <row r="87" spans="1:15">
      <c r="A87" s="2061" t="s">
        <v>1692</v>
      </c>
      <c r="B87" s="2038" t="s">
        <v>1693</v>
      </c>
      <c r="C87" s="2065"/>
      <c r="D87" s="2066"/>
      <c r="E87" s="2066"/>
      <c r="F87" s="2067"/>
      <c r="G87" s="2068"/>
      <c r="H87" s="2065"/>
      <c r="I87" s="2066"/>
      <c r="J87" s="2066"/>
      <c r="K87" s="2066"/>
      <c r="L87" s="2066"/>
      <c r="M87" s="2066"/>
      <c r="N87" s="2066"/>
      <c r="O87" s="2031" t="s">
        <v>1692</v>
      </c>
    </row>
    <row r="88" spans="1:15">
      <c r="A88" s="2063" t="s">
        <v>1694</v>
      </c>
      <c r="B88" s="2037" t="s">
        <v>1695</v>
      </c>
      <c r="C88" s="2069"/>
      <c r="D88" s="2069"/>
      <c r="E88" s="2069"/>
      <c r="F88" s="2070"/>
      <c r="G88" s="2071"/>
      <c r="H88" s="2072"/>
      <c r="I88" s="2069"/>
      <c r="J88" s="2069"/>
      <c r="K88" s="2069"/>
      <c r="L88" s="2069"/>
      <c r="M88" s="2069"/>
      <c r="N88" s="2069"/>
      <c r="O88" s="2064" t="s">
        <v>1694</v>
      </c>
    </row>
    <row r="89" spans="1:15">
      <c r="A89" s="2058" t="s">
        <v>1696</v>
      </c>
      <c r="B89" s="2046"/>
      <c r="C89" s="2073"/>
      <c r="D89" s="2074"/>
      <c r="E89" s="2074"/>
      <c r="F89" s="2075"/>
      <c r="G89" s="2076"/>
      <c r="H89" s="2073"/>
      <c r="I89" s="2074"/>
      <c r="J89" s="2074"/>
      <c r="K89" s="2074"/>
      <c r="L89" s="2074"/>
      <c r="M89" s="2074"/>
      <c r="N89" s="2074"/>
      <c r="O89" s="2031" t="s">
        <v>1696</v>
      </c>
    </row>
    <row r="90" spans="1:15">
      <c r="A90" s="2027" t="s">
        <v>1697</v>
      </c>
      <c r="B90" s="2046" t="s">
        <v>1698</v>
      </c>
      <c r="C90" s="2066"/>
      <c r="D90" s="2066"/>
      <c r="E90" s="2066"/>
      <c r="F90" s="2067"/>
      <c r="G90" s="2068"/>
      <c r="H90" s="2065"/>
      <c r="I90" s="2066"/>
      <c r="J90" s="2066"/>
      <c r="K90" s="2066"/>
      <c r="L90" s="2066"/>
      <c r="M90" s="2066"/>
      <c r="N90" s="2066"/>
      <c r="O90" s="2031" t="s">
        <v>1697</v>
      </c>
    </row>
    <row r="91" spans="1:15">
      <c r="A91" s="2061" t="s">
        <v>1699</v>
      </c>
      <c r="B91" s="2046"/>
      <c r="C91" s="2077"/>
      <c r="D91" s="2078"/>
      <c r="E91" s="2078"/>
      <c r="F91" s="2079"/>
      <c r="G91" s="2080"/>
      <c r="H91" s="2077"/>
      <c r="I91" s="2078"/>
      <c r="J91" s="2078"/>
      <c r="K91" s="2078"/>
      <c r="L91" s="2078"/>
      <c r="M91" s="2078"/>
      <c r="N91" s="2078"/>
      <c r="O91" s="2031" t="s">
        <v>1699</v>
      </c>
    </row>
    <row r="92" spans="1:15">
      <c r="A92" s="2063" t="s">
        <v>1700</v>
      </c>
      <c r="B92" s="2037"/>
      <c r="C92" s="2069"/>
      <c r="D92" s="2069"/>
      <c r="E92" s="2069"/>
      <c r="F92" s="2070"/>
      <c r="G92" s="2071"/>
      <c r="H92" s="2072"/>
      <c r="I92" s="2069"/>
      <c r="J92" s="2069"/>
      <c r="K92" s="2069"/>
      <c r="L92" s="2069"/>
      <c r="M92" s="2069"/>
      <c r="N92" s="2069"/>
      <c r="O92" s="2064" t="s">
        <v>1700</v>
      </c>
    </row>
    <row r="93" spans="1:15">
      <c r="A93" s="2061" t="s">
        <v>1746</v>
      </c>
      <c r="B93" s="2038"/>
      <c r="C93" s="2078"/>
      <c r="D93" s="2078"/>
      <c r="E93" s="2078"/>
      <c r="F93" s="2079"/>
      <c r="G93" s="2080"/>
      <c r="H93" s="2077"/>
      <c r="I93" s="2078"/>
      <c r="J93" s="2078"/>
      <c r="K93" s="2078"/>
      <c r="L93" s="2078"/>
      <c r="M93" s="2078"/>
      <c r="N93" s="2078"/>
      <c r="O93" s="2035" t="s">
        <v>1746</v>
      </c>
    </row>
    <row r="94" spans="1:15">
      <c r="A94" s="2061" t="s">
        <v>1747</v>
      </c>
      <c r="B94" s="2038"/>
      <c r="C94" s="2078"/>
      <c r="D94" s="2078"/>
      <c r="E94" s="2078"/>
      <c r="F94" s="2079"/>
      <c r="G94" s="2080"/>
      <c r="H94" s="2077"/>
      <c r="I94" s="2078"/>
      <c r="J94" s="2078"/>
      <c r="K94" s="2078"/>
      <c r="L94" s="2078"/>
      <c r="M94" s="2078"/>
      <c r="N94" s="2078"/>
      <c r="O94" s="2035" t="s">
        <v>1747</v>
      </c>
    </row>
    <row r="95" spans="1:15">
      <c r="A95" s="2061" t="s">
        <v>1748</v>
      </c>
      <c r="B95" s="2038"/>
      <c r="C95" s="2078"/>
      <c r="D95" s="2078"/>
      <c r="E95" s="2078"/>
      <c r="F95" s="2079"/>
      <c r="G95" s="2080"/>
      <c r="H95" s="2077"/>
      <c r="I95" s="2078"/>
      <c r="J95" s="2078"/>
      <c r="K95" s="2078"/>
      <c r="L95" s="2078"/>
      <c r="M95" s="2078"/>
      <c r="N95" s="2078"/>
      <c r="O95" s="2035" t="s">
        <v>1748</v>
      </c>
    </row>
    <row r="96" spans="1:15">
      <c r="A96" s="2061" t="s">
        <v>1749</v>
      </c>
      <c r="B96" s="2038"/>
      <c r="C96" s="2078"/>
      <c r="D96" s="2078"/>
      <c r="E96" s="2078"/>
      <c r="F96" s="2079"/>
      <c r="G96" s="2080"/>
      <c r="H96" s="2077"/>
      <c r="I96" s="2078"/>
      <c r="J96" s="2078"/>
      <c r="K96" s="2078"/>
      <c r="L96" s="2078"/>
      <c r="M96" s="2078"/>
      <c r="N96" s="2078"/>
      <c r="O96" s="2035" t="s">
        <v>1749</v>
      </c>
    </row>
    <row r="97" spans="1:15">
      <c r="A97" s="2061" t="s">
        <v>1750</v>
      </c>
      <c r="B97" s="2038"/>
      <c r="C97" s="2078"/>
      <c r="D97" s="2078"/>
      <c r="E97" s="2078"/>
      <c r="F97" s="2079"/>
      <c r="G97" s="2080"/>
      <c r="H97" s="2077"/>
      <c r="I97" s="2078"/>
      <c r="J97" s="2078"/>
      <c r="K97" s="2078"/>
      <c r="L97" s="2078"/>
      <c r="M97" s="2078"/>
      <c r="N97" s="2078"/>
      <c r="O97" s="2035" t="s">
        <v>1750</v>
      </c>
    </row>
    <row r="98" spans="1:15">
      <c r="A98" s="2061" t="s">
        <v>1751</v>
      </c>
      <c r="B98" s="2038" t="s">
        <v>2331</v>
      </c>
      <c r="C98" s="2078"/>
      <c r="D98" s="2078"/>
      <c r="E98" s="2078"/>
      <c r="F98" s="2079"/>
      <c r="G98" s="2080"/>
      <c r="H98" s="2077"/>
      <c r="I98" s="2078"/>
      <c r="J98" s="2078"/>
      <c r="K98" s="2078"/>
      <c r="L98" s="2078"/>
      <c r="M98" s="2078"/>
      <c r="N98" s="2078"/>
      <c r="O98" s="2035" t="s">
        <v>1751</v>
      </c>
    </row>
    <row r="99" spans="1:15">
      <c r="A99" s="2058" t="s">
        <v>1752</v>
      </c>
      <c r="B99" s="2046"/>
      <c r="C99" s="2066"/>
      <c r="D99" s="2066"/>
      <c r="E99" s="2066"/>
      <c r="F99" s="2067"/>
      <c r="G99" s="2068"/>
      <c r="H99" s="2065"/>
      <c r="I99" s="2066"/>
      <c r="J99" s="2066"/>
      <c r="K99" s="2066"/>
      <c r="L99" s="2066"/>
      <c r="M99" s="2066"/>
      <c r="N99" s="2066"/>
      <c r="O99" s="2031" t="s">
        <v>1752</v>
      </c>
    </row>
    <row r="100" spans="1:15">
      <c r="A100" s="2027" t="s">
        <v>1753</v>
      </c>
      <c r="B100" s="2046" t="s">
        <v>1701</v>
      </c>
      <c r="C100" s="2066"/>
      <c r="D100" s="2066"/>
      <c r="E100" s="2066"/>
      <c r="F100" s="2067"/>
      <c r="G100" s="2068"/>
      <c r="H100" s="2065"/>
      <c r="I100" s="2066"/>
      <c r="J100" s="2066"/>
      <c r="K100" s="2066"/>
      <c r="L100" s="2066"/>
      <c r="M100" s="2066"/>
      <c r="N100" s="2066"/>
      <c r="O100" s="2031" t="s">
        <v>1753</v>
      </c>
    </row>
    <row r="101" spans="1:15">
      <c r="A101" s="2061" t="s">
        <v>1754</v>
      </c>
      <c r="B101" s="2046" t="s">
        <v>1702</v>
      </c>
      <c r="C101" s="2066"/>
      <c r="D101" s="2066"/>
      <c r="E101" s="2066"/>
      <c r="F101" s="2067"/>
      <c r="G101" s="2068"/>
      <c r="H101" s="2065"/>
      <c r="I101" s="2066"/>
      <c r="J101" s="2066"/>
      <c r="K101" s="2066"/>
      <c r="L101" s="2066"/>
      <c r="M101" s="2066"/>
      <c r="N101" s="2066"/>
      <c r="O101" s="2031" t="s">
        <v>1754</v>
      </c>
    </row>
    <row r="102" spans="1:15">
      <c r="A102" s="2063" t="s">
        <v>1755</v>
      </c>
      <c r="B102" s="2037" t="s">
        <v>1703</v>
      </c>
      <c r="C102" s="2069"/>
      <c r="D102" s="2069"/>
      <c r="E102" s="2069"/>
      <c r="F102" s="2070"/>
      <c r="G102" s="2071"/>
      <c r="H102" s="2072"/>
      <c r="I102" s="2069"/>
      <c r="J102" s="2069"/>
      <c r="K102" s="2069"/>
      <c r="L102" s="2069"/>
      <c r="M102" s="2069"/>
      <c r="N102" s="2069"/>
      <c r="O102" s="2064" t="s">
        <v>1755</v>
      </c>
    </row>
    <row r="103" spans="1:15">
      <c r="A103" s="2061" t="s">
        <v>1756</v>
      </c>
      <c r="B103" s="2038"/>
      <c r="C103" s="2078"/>
      <c r="D103" s="2078"/>
      <c r="E103" s="2078"/>
      <c r="F103" s="2079"/>
      <c r="G103" s="2080"/>
      <c r="H103" s="2077"/>
      <c r="I103" s="2078"/>
      <c r="J103" s="2078"/>
      <c r="K103" s="2078"/>
      <c r="L103" s="2078"/>
      <c r="M103" s="2078"/>
      <c r="N103" s="2078"/>
      <c r="O103" s="2035" t="s">
        <v>1756</v>
      </c>
    </row>
    <row r="104" spans="1:15">
      <c r="A104" s="2058" t="s">
        <v>589</v>
      </c>
      <c r="B104" s="2046" t="s">
        <v>1704</v>
      </c>
      <c r="C104" s="2066"/>
      <c r="D104" s="2066"/>
      <c r="E104" s="2066"/>
      <c r="F104" s="2067"/>
      <c r="G104" s="2068"/>
      <c r="H104" s="2065"/>
      <c r="I104" s="2066"/>
      <c r="J104" s="2066"/>
      <c r="K104" s="2066"/>
      <c r="L104" s="2066"/>
      <c r="M104" s="2066"/>
      <c r="N104" s="2066"/>
      <c r="O104" s="2031" t="s">
        <v>589</v>
      </c>
    </row>
    <row r="105" spans="1:15">
      <c r="A105" s="2061" t="s">
        <v>590</v>
      </c>
      <c r="B105" s="2046"/>
      <c r="C105" s="2066"/>
      <c r="D105" s="2066"/>
      <c r="E105" s="2066"/>
      <c r="F105" s="2067"/>
      <c r="G105" s="2068"/>
      <c r="H105" s="2065"/>
      <c r="I105" s="2066"/>
      <c r="J105" s="2066"/>
      <c r="K105" s="2066"/>
      <c r="L105" s="2066"/>
      <c r="M105" s="2066"/>
      <c r="N105" s="2066"/>
      <c r="O105" s="2031" t="s">
        <v>590</v>
      </c>
    </row>
    <row r="106" spans="1:15">
      <c r="A106" s="2063" t="s">
        <v>591</v>
      </c>
      <c r="B106" s="2037"/>
      <c r="C106" s="2069"/>
      <c r="D106" s="2069"/>
      <c r="E106" s="2069"/>
      <c r="F106" s="2070"/>
      <c r="G106" s="2071"/>
      <c r="H106" s="2072"/>
      <c r="I106" s="2069"/>
      <c r="J106" s="2069"/>
      <c r="K106" s="2069"/>
      <c r="L106" s="2069"/>
      <c r="M106" s="2069"/>
      <c r="N106" s="2069"/>
      <c r="O106" s="2064" t="s">
        <v>591</v>
      </c>
    </row>
    <row r="107" spans="1:15">
      <c r="A107" s="2061" t="s">
        <v>592</v>
      </c>
      <c r="B107" s="2038"/>
      <c r="C107" s="2078"/>
      <c r="D107" s="2078"/>
      <c r="E107" s="2078"/>
      <c r="F107" s="2079"/>
      <c r="G107" s="2080"/>
      <c r="H107" s="2077"/>
      <c r="I107" s="2078"/>
      <c r="J107" s="2078"/>
      <c r="K107" s="2078"/>
      <c r="L107" s="2078"/>
      <c r="M107" s="2078"/>
      <c r="N107" s="2078"/>
      <c r="O107" s="2035" t="s">
        <v>592</v>
      </c>
    </row>
    <row r="108" spans="1:15">
      <c r="A108" s="2061" t="s">
        <v>593</v>
      </c>
      <c r="B108" s="2038"/>
      <c r="C108" s="2078"/>
      <c r="D108" s="2078"/>
      <c r="E108" s="2078"/>
      <c r="F108" s="2079"/>
      <c r="G108" s="2080"/>
      <c r="H108" s="2077"/>
      <c r="I108" s="2078"/>
      <c r="J108" s="2078"/>
      <c r="K108" s="2078"/>
      <c r="L108" s="2078"/>
      <c r="M108" s="2078"/>
      <c r="N108" s="2078"/>
      <c r="O108" s="2035" t="s">
        <v>593</v>
      </c>
    </row>
    <row r="109" spans="1:15">
      <c r="A109" s="2061" t="s">
        <v>594</v>
      </c>
      <c r="B109" s="2038"/>
      <c r="C109" s="2078"/>
      <c r="D109" s="2078"/>
      <c r="E109" s="2078"/>
      <c r="F109" s="2079"/>
      <c r="G109" s="2080"/>
      <c r="H109" s="2077"/>
      <c r="I109" s="2078"/>
      <c r="J109" s="2078"/>
      <c r="K109" s="2078"/>
      <c r="L109" s="2078"/>
      <c r="M109" s="2078"/>
      <c r="N109" s="2078"/>
      <c r="O109" s="2035" t="s">
        <v>594</v>
      </c>
    </row>
    <row r="110" spans="1:15">
      <c r="A110" s="2061" t="s">
        <v>595</v>
      </c>
      <c r="B110" s="2038"/>
      <c r="C110" s="2078"/>
      <c r="D110" s="2078"/>
      <c r="E110" s="2078"/>
      <c r="F110" s="2079"/>
      <c r="G110" s="2080"/>
      <c r="H110" s="2077"/>
      <c r="I110" s="2078"/>
      <c r="J110" s="2078"/>
      <c r="K110" s="2078"/>
      <c r="L110" s="2078"/>
      <c r="M110" s="2078"/>
      <c r="N110" s="2078"/>
      <c r="O110" s="2035" t="s">
        <v>595</v>
      </c>
    </row>
    <row r="111" spans="1:15">
      <c r="A111" s="2061" t="s">
        <v>2371</v>
      </c>
      <c r="B111" s="2038" t="s">
        <v>2331</v>
      </c>
      <c r="C111" s="2078"/>
      <c r="D111" s="2078"/>
      <c r="E111" s="2078"/>
      <c r="F111" s="2079"/>
      <c r="G111" s="2080"/>
      <c r="H111" s="2077"/>
      <c r="I111" s="2078"/>
      <c r="J111" s="2078"/>
      <c r="K111" s="2078"/>
      <c r="L111" s="2078"/>
      <c r="M111" s="2078"/>
      <c r="N111" s="2078"/>
      <c r="O111" s="2035" t="s">
        <v>2371</v>
      </c>
    </row>
    <row r="112" spans="1:15">
      <c r="A112" s="2063" t="s">
        <v>2372</v>
      </c>
      <c r="B112" s="2037" t="s">
        <v>1705</v>
      </c>
      <c r="C112" s="1911"/>
      <c r="D112" s="1914"/>
      <c r="E112" s="1914"/>
      <c r="F112" s="1953"/>
      <c r="G112" s="1913"/>
      <c r="H112" s="1911"/>
      <c r="I112" s="1914"/>
      <c r="J112" s="1914"/>
      <c r="K112" s="1914"/>
      <c r="L112" s="1914"/>
      <c r="M112" s="1914"/>
      <c r="N112" s="1914"/>
      <c r="O112" s="2064" t="s">
        <v>2372</v>
      </c>
    </row>
    <row r="113" spans="1:15">
      <c r="A113" s="2058" t="s">
        <v>2373</v>
      </c>
      <c r="B113" s="2046"/>
      <c r="C113" s="2066"/>
      <c r="D113" s="2066"/>
      <c r="E113" s="2066"/>
      <c r="F113" s="2067"/>
      <c r="G113" s="2068"/>
      <c r="H113" s="2065"/>
      <c r="I113" s="2066"/>
      <c r="J113" s="2066"/>
      <c r="K113" s="2066"/>
      <c r="L113" s="2066"/>
      <c r="M113" s="2066"/>
      <c r="N113" s="2066"/>
      <c r="O113" s="2031" t="s">
        <v>2373</v>
      </c>
    </row>
    <row r="114" spans="1:15">
      <c r="A114" s="2027" t="s">
        <v>2374</v>
      </c>
      <c r="B114" s="2046" t="s">
        <v>1706</v>
      </c>
      <c r="C114" s="2066"/>
      <c r="D114" s="2066"/>
      <c r="E114" s="2066"/>
      <c r="F114" s="2067"/>
      <c r="G114" s="2068"/>
      <c r="H114" s="2065"/>
      <c r="I114" s="2066"/>
      <c r="J114" s="2066"/>
      <c r="K114" s="2066"/>
      <c r="L114" s="2066"/>
      <c r="M114" s="2066"/>
      <c r="N114" s="2066"/>
      <c r="O114" s="2031" t="s">
        <v>2374</v>
      </c>
    </row>
    <row r="115" spans="1:15">
      <c r="A115" s="2061" t="s">
        <v>2375</v>
      </c>
      <c r="B115" s="2046" t="s">
        <v>1707</v>
      </c>
      <c r="C115" s="2081"/>
      <c r="D115" s="2082"/>
      <c r="E115" s="2082"/>
      <c r="F115" s="1974"/>
      <c r="G115" s="2083"/>
      <c r="H115" s="2081"/>
      <c r="I115" s="2082"/>
      <c r="J115" s="2082"/>
      <c r="K115" s="2082"/>
      <c r="L115" s="2082"/>
      <c r="M115" s="2082"/>
      <c r="N115" s="2082"/>
      <c r="O115" s="2031" t="s">
        <v>2375</v>
      </c>
    </row>
    <row r="116" spans="1:15">
      <c r="A116" s="2063" t="s">
        <v>2376</v>
      </c>
      <c r="B116" s="2037" t="s">
        <v>1708</v>
      </c>
      <c r="C116" s="2069"/>
      <c r="D116" s="2069"/>
      <c r="E116" s="2069"/>
      <c r="F116" s="2070"/>
      <c r="G116" s="2071"/>
      <c r="H116" s="2072"/>
      <c r="I116" s="2069"/>
      <c r="J116" s="2069"/>
      <c r="K116" s="2069"/>
      <c r="L116" s="2069"/>
      <c r="M116" s="2069"/>
      <c r="N116" s="2069"/>
      <c r="O116" s="2064" t="s">
        <v>2376</v>
      </c>
    </row>
    <row r="117" spans="1:15">
      <c r="A117" s="2061" t="s">
        <v>2377</v>
      </c>
      <c r="B117" s="2038" t="s">
        <v>1709</v>
      </c>
      <c r="C117" s="2078"/>
      <c r="D117" s="2078"/>
      <c r="E117" s="2078"/>
      <c r="F117" s="2079"/>
      <c r="G117" s="2080"/>
      <c r="H117" s="2077"/>
      <c r="I117" s="2078"/>
      <c r="J117" s="2078"/>
      <c r="K117" s="2078"/>
      <c r="L117" s="2078"/>
      <c r="M117" s="2078"/>
      <c r="N117" s="2078"/>
      <c r="O117" s="2035" t="s">
        <v>2377</v>
      </c>
    </row>
    <row r="118" spans="1:15">
      <c r="A118" s="2061" t="s">
        <v>2378</v>
      </c>
      <c r="B118" s="2038" t="s">
        <v>1710</v>
      </c>
      <c r="C118" s="2078"/>
      <c r="D118" s="2078"/>
      <c r="E118" s="2078"/>
      <c r="F118" s="2079"/>
      <c r="G118" s="2080"/>
      <c r="H118" s="2077"/>
      <c r="I118" s="2078"/>
      <c r="J118" s="2078"/>
      <c r="K118" s="2078"/>
      <c r="L118" s="2078"/>
      <c r="M118" s="2078"/>
      <c r="N118" s="2078"/>
      <c r="O118" s="2035" t="s">
        <v>2378</v>
      </c>
    </row>
    <row r="119" spans="1:15">
      <c r="A119" s="2021"/>
      <c r="B119" s="2029" t="s">
        <v>1711</v>
      </c>
      <c r="C119" s="2084"/>
      <c r="D119" s="2085"/>
      <c r="E119" s="2085"/>
      <c r="F119" s="2086"/>
      <c r="G119" s="2087"/>
      <c r="H119" s="2085"/>
      <c r="I119" s="2085"/>
      <c r="J119" s="2085"/>
      <c r="K119" s="2085"/>
      <c r="L119" s="2085"/>
      <c r="M119" s="2085"/>
      <c r="N119" s="2088"/>
      <c r="O119" s="2011"/>
    </row>
    <row r="120" spans="1:15">
      <c r="A120" s="2063" t="s">
        <v>2379</v>
      </c>
      <c r="B120" s="2037" t="s">
        <v>1712</v>
      </c>
      <c r="C120" s="2069"/>
      <c r="D120" s="2069"/>
      <c r="E120" s="2069"/>
      <c r="F120" s="2070"/>
      <c r="G120" s="2071"/>
      <c r="H120" s="2072"/>
      <c r="I120" s="2069"/>
      <c r="J120" s="2069"/>
      <c r="K120" s="2069"/>
      <c r="L120" s="2069"/>
      <c r="M120" s="2069"/>
      <c r="N120" s="2069"/>
      <c r="O120" s="2064" t="s">
        <v>2379</v>
      </c>
    </row>
    <row r="121" spans="1:15">
      <c r="A121" s="2061" t="s">
        <v>2380</v>
      </c>
      <c r="B121" s="2038" t="s">
        <v>1713</v>
      </c>
      <c r="C121" s="2078"/>
      <c r="D121" s="2078"/>
      <c r="E121" s="2078"/>
      <c r="F121" s="2079"/>
      <c r="G121" s="2080"/>
      <c r="H121" s="2077"/>
      <c r="I121" s="2078"/>
      <c r="J121" s="2078"/>
      <c r="K121" s="2078"/>
      <c r="L121" s="2078"/>
      <c r="M121" s="2078"/>
      <c r="N121" s="2078"/>
      <c r="O121" s="2035" t="s">
        <v>2380</v>
      </c>
    </row>
    <row r="122" spans="1:15">
      <c r="A122" s="2061" t="s">
        <v>2381</v>
      </c>
      <c r="B122" s="2038" t="s">
        <v>1714</v>
      </c>
      <c r="C122" s="2078"/>
      <c r="D122" s="2078"/>
      <c r="E122" s="2078"/>
      <c r="F122" s="2079"/>
      <c r="G122" s="2080"/>
      <c r="H122" s="2077"/>
      <c r="I122" s="2078"/>
      <c r="J122" s="2078"/>
      <c r="K122" s="2078"/>
      <c r="L122" s="2078"/>
      <c r="M122" s="2078"/>
      <c r="N122" s="2078"/>
      <c r="O122" s="2035" t="s">
        <v>2381</v>
      </c>
    </row>
    <row r="123" spans="1:15">
      <c r="A123" s="2061" t="s">
        <v>2382</v>
      </c>
      <c r="B123" s="2038" t="s">
        <v>1715</v>
      </c>
      <c r="C123" s="2078"/>
      <c r="D123" s="2078"/>
      <c r="E123" s="2078"/>
      <c r="F123" s="2079"/>
      <c r="G123" s="2080"/>
      <c r="H123" s="2077"/>
      <c r="I123" s="2078"/>
      <c r="J123" s="2078"/>
      <c r="K123" s="2078"/>
      <c r="L123" s="2078"/>
      <c r="M123" s="2078"/>
      <c r="N123" s="2078"/>
      <c r="O123" s="2035" t="s">
        <v>2382</v>
      </c>
    </row>
    <row r="124" spans="1:15">
      <c r="A124" s="2063" t="s">
        <v>2383</v>
      </c>
      <c r="B124" s="2037" t="s">
        <v>1705</v>
      </c>
      <c r="C124" s="1918"/>
      <c r="D124" s="1846"/>
      <c r="E124" s="1846"/>
      <c r="F124" s="1956"/>
      <c r="G124" s="1917"/>
      <c r="H124" s="1918"/>
      <c r="I124" s="1846"/>
      <c r="J124" s="1846"/>
      <c r="K124" s="1846"/>
      <c r="L124" s="1846"/>
      <c r="M124" s="1846"/>
      <c r="N124" s="1846"/>
      <c r="O124" s="2064" t="s">
        <v>2383</v>
      </c>
    </row>
    <row r="125" spans="1:15">
      <c r="A125" s="2058" t="s">
        <v>2384</v>
      </c>
      <c r="C125" s="2065"/>
      <c r="D125" s="2066"/>
      <c r="E125" s="2066"/>
      <c r="F125" s="2067"/>
      <c r="G125" s="2068"/>
      <c r="H125" s="2065"/>
      <c r="I125" s="2066"/>
      <c r="J125" s="2066"/>
      <c r="K125" s="2066"/>
      <c r="L125" s="2066"/>
      <c r="M125" s="2066"/>
      <c r="N125" s="2066"/>
      <c r="O125" s="2031" t="s">
        <v>2384</v>
      </c>
    </row>
    <row r="126" spans="1:15">
      <c r="A126" s="2027" t="s">
        <v>2385</v>
      </c>
      <c r="B126" s="2046" t="s">
        <v>1706</v>
      </c>
      <c r="C126" s="2066"/>
      <c r="D126" s="2066"/>
      <c r="E126" s="2066"/>
      <c r="F126" s="2067"/>
      <c r="G126" s="2068"/>
      <c r="H126" s="2065"/>
      <c r="I126" s="2066"/>
      <c r="J126" s="2066"/>
      <c r="K126" s="2066"/>
      <c r="L126" s="2066"/>
      <c r="M126" s="2066"/>
      <c r="N126" s="2066"/>
      <c r="O126" s="2031" t="s">
        <v>2385</v>
      </c>
    </row>
    <row r="127" spans="1:15">
      <c r="A127" s="2061" t="s">
        <v>2386</v>
      </c>
      <c r="B127" s="2046" t="s">
        <v>1707</v>
      </c>
      <c r="C127" s="2081"/>
      <c r="D127" s="2082"/>
      <c r="E127" s="2082"/>
      <c r="F127" s="1974"/>
      <c r="G127" s="2083"/>
      <c r="H127" s="2081"/>
      <c r="I127" s="2082"/>
      <c r="J127" s="2082"/>
      <c r="K127" s="2082"/>
      <c r="L127" s="2082"/>
      <c r="M127" s="2082"/>
      <c r="N127" s="2082"/>
      <c r="O127" s="2031" t="s">
        <v>2386</v>
      </c>
    </row>
    <row r="128" spans="1:15">
      <c r="A128" s="2063" t="s">
        <v>2387</v>
      </c>
      <c r="B128" s="2037" t="s">
        <v>1708</v>
      </c>
      <c r="C128" s="2069"/>
      <c r="D128" s="2069"/>
      <c r="E128" s="2069"/>
      <c r="F128" s="2070"/>
      <c r="G128" s="2071"/>
      <c r="H128" s="2072"/>
      <c r="I128" s="2069"/>
      <c r="J128" s="2069"/>
      <c r="K128" s="2069"/>
      <c r="L128" s="2069"/>
      <c r="M128" s="2069"/>
      <c r="N128" s="2069"/>
      <c r="O128" s="2064" t="s">
        <v>2387</v>
      </c>
    </row>
    <row r="129" spans="1:15">
      <c r="A129" s="2061" t="s">
        <v>2388</v>
      </c>
      <c r="B129" s="2038" t="s">
        <v>1709</v>
      </c>
      <c r="C129" s="2078"/>
      <c r="D129" s="2078"/>
      <c r="E129" s="2078"/>
      <c r="F129" s="2079"/>
      <c r="G129" s="2080"/>
      <c r="H129" s="2077"/>
      <c r="I129" s="2078"/>
      <c r="J129" s="2078"/>
      <c r="K129" s="2078"/>
      <c r="L129" s="2078"/>
      <c r="M129" s="2078"/>
      <c r="N129" s="2078"/>
      <c r="O129" s="2035" t="s">
        <v>2388</v>
      </c>
    </row>
    <row r="130" spans="1:15" ht="15.75" thickBot="1">
      <c r="A130" s="2089" t="s">
        <v>2389</v>
      </c>
      <c r="B130" s="2090" t="s">
        <v>1710</v>
      </c>
      <c r="C130" s="1940"/>
      <c r="D130" s="1942"/>
      <c r="E130" s="1942"/>
      <c r="F130" s="2091"/>
      <c r="G130" s="1941"/>
      <c r="H130" s="1940"/>
      <c r="I130" s="1942"/>
      <c r="J130" s="1942"/>
      <c r="K130" s="1942"/>
      <c r="L130" s="1942"/>
      <c r="M130" s="1942"/>
      <c r="N130" s="1942"/>
      <c r="O130" s="2092" t="s">
        <v>2389</v>
      </c>
    </row>
    <row r="131" spans="1:15">
      <c r="A131" s="1930" t="s">
        <v>4669</v>
      </c>
      <c r="B131" s="1930"/>
      <c r="C131" s="1930"/>
      <c r="D131" s="1930"/>
      <c r="E131" s="1930"/>
      <c r="F131" s="1930"/>
      <c r="G131" s="1930" t="s">
        <v>4669</v>
      </c>
      <c r="H131" s="1930"/>
      <c r="I131" s="1930"/>
      <c r="J131" s="1930"/>
      <c r="K131" s="1930"/>
      <c r="L131" s="1930"/>
      <c r="M131" s="1930"/>
      <c r="N131" s="1930"/>
      <c r="O131" s="1930"/>
    </row>
    <row r="132" spans="1:15">
      <c r="A132" s="2596" t="s">
        <v>4620</v>
      </c>
      <c r="B132" s="2596"/>
      <c r="C132" s="2596"/>
      <c r="D132" s="2596"/>
      <c r="E132" s="2596"/>
      <c r="F132" s="2596"/>
      <c r="G132" s="2596" t="s">
        <v>4621</v>
      </c>
      <c r="H132" s="2596"/>
      <c r="I132" s="2596"/>
      <c r="J132" s="2596"/>
      <c r="K132" s="2596"/>
      <c r="L132" s="2596"/>
      <c r="M132" s="2596"/>
      <c r="N132" s="2596"/>
      <c r="O132" s="2596"/>
    </row>
  </sheetData>
  <customSheetViews>
    <customSheetView guid="{8BA73436-2F9B-4210-BD10-5C9B0EE18A6F}"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
      <headerFooter alignWithMargins="0"/>
    </customSheetView>
    <customSheetView guid="{7923C648-7509-4E75-B568-BE9D1A032E56}" colorId="22" showPageBreaks="1" printArea="1" view="pageBreakPreview">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2"/>
      <headerFooter alignWithMargins="0"/>
    </customSheetView>
    <customSheetView guid="{393B765C-BB60-4CEF-9B1B-1517D80E77BC}" colorId="22" showPageBreaks="1" printArea="1" view="pageBreakPreview">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3"/>
      <headerFooter alignWithMargins="0"/>
    </customSheetView>
    <customSheetView guid="{63051384-6030-4837-BDE8-8D47319E9310}"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4"/>
      <headerFooter alignWithMargins="0"/>
    </customSheetView>
    <customSheetView guid="{4E7170B9-0E13-4551-BA0F-F43020F5D14F}"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5"/>
      <headerFooter alignWithMargins="0"/>
    </customSheetView>
    <customSheetView guid="{438078D9-73AC-4065-AD12-33C545097290}"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6"/>
      <headerFooter alignWithMargins="0"/>
    </customSheetView>
    <customSheetView guid="{5CF51FF9-A1DC-465C-8702-577480B671DB}"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7"/>
      <headerFooter alignWithMargins="0"/>
    </customSheetView>
    <customSheetView guid="{B94A4E40-0E04-4C7F-92F0-F173BDD19C5E}"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8"/>
      <headerFooter alignWithMargins="0"/>
    </customSheetView>
    <customSheetView guid="{8C259C24-A4E4-4974-8C90-A0F5B4CE3394}"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9"/>
      <headerFooter alignWithMargins="0"/>
    </customSheetView>
    <customSheetView guid="{FA103E5D-8B2E-472D-A37D-606A91A24206}"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0"/>
      <headerFooter alignWithMargins="0"/>
    </customSheetView>
    <customSheetView guid="{FD677025-12D2-4A8C-898E-C8C7B61A1761}"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1"/>
      <headerFooter alignWithMargins="0"/>
    </customSheetView>
    <customSheetView guid="{8A94D2EC-B2C5-4234-9443-0DC03802E12D}"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2"/>
      <headerFooter alignWithMargins="0"/>
    </customSheetView>
    <customSheetView guid="{C7AF6775-1D27-4B5E-A593-2A35D0B4D89B}"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3"/>
      <headerFooter alignWithMargins="0"/>
    </customSheetView>
    <customSheetView guid="{96E61F17-B7D0-43DF-A042-AB82DEADF71D}"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4"/>
      <headerFooter alignWithMargins="0"/>
    </customSheetView>
    <customSheetView guid="{0F6F7749-E5E2-402C-A332-F358E9F52431}"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5"/>
      <headerFooter alignWithMargins="0"/>
    </customSheetView>
    <customSheetView guid="{665C0630-746D-4A38-99D5-558A3A80C435}"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6"/>
      <headerFooter alignWithMargins="0"/>
    </customSheetView>
    <customSheetView guid="{7BB49942-3332-4916-8C9A-7E0718D9BD15}"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7"/>
      <headerFooter alignWithMargins="0"/>
    </customSheetView>
    <customSheetView guid="{84131046-9492-4BD4-95BF-1101D54B6750}"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8"/>
      <headerFooter alignWithMargins="0"/>
    </customSheetView>
    <customSheetView guid="{CDDD69AD-D96A-45A7-95A3-6DE883419332}"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19"/>
      <headerFooter alignWithMargins="0"/>
    </customSheetView>
    <customSheetView guid="{4AA2BC72-2A29-463C-9964-91A7BC9A705D}" colorId="22" showPageBreaks="1" printArea="1" view="pageBreakPreview" topLeftCell="A52">
      <selection activeCell="B81" sqref="B81"/>
      <rowBreaks count="1" manualBreakCount="1">
        <brk id="67" max="14" man="1"/>
      </rowBreaks>
      <colBreaks count="1" manualBreakCount="1">
        <brk id="6" max="1048575" man="1"/>
      </colBreaks>
      <pageMargins left="0.5" right="0.5" top="0.5" bottom="0.5" header="0.5" footer="0.5"/>
      <printOptions horizontalCentered="1" verticalCentered="1"/>
      <pageSetup scale="70" orientation="portrait" horizontalDpi="300" verticalDpi="300" r:id="rId20"/>
      <headerFooter alignWithMargins="0"/>
    </customSheetView>
  </customSheetViews>
  <mergeCells count="18">
    <mergeCell ref="K9:O10"/>
    <mergeCell ref="A5:C6"/>
    <mergeCell ref="A8:C10"/>
    <mergeCell ref="D5:F8"/>
    <mergeCell ref="D9:F10"/>
    <mergeCell ref="G5:J8"/>
    <mergeCell ref="G9:J12"/>
    <mergeCell ref="K5:O6"/>
    <mergeCell ref="K7:O8"/>
    <mergeCell ref="G72:J76"/>
    <mergeCell ref="A73:C74"/>
    <mergeCell ref="D73:F77"/>
    <mergeCell ref="K73:O74"/>
    <mergeCell ref="K75:O76"/>
    <mergeCell ref="A76:C79"/>
    <mergeCell ref="G77:J80"/>
    <mergeCell ref="K77:O78"/>
    <mergeCell ref="D78:F80"/>
  </mergeCells>
  <printOptions horizontalCentered="1" verticalCentered="1"/>
  <pageMargins left="0.5" right="0.5" top="0.5" bottom="0.5" header="0.5" footer="0.5"/>
  <pageSetup scale="70" orientation="portrait" horizontalDpi="300" verticalDpi="300" r:id="rId21"/>
  <headerFooter alignWithMargins="0"/>
  <rowBreaks count="1" manualBreakCount="1">
    <brk id="67" max="14" man="1"/>
  </rowBreaks>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51"/>
  <sheetViews>
    <sheetView defaultGridColor="0" colorId="22" zoomScaleNormal="100" zoomScaleSheetLayoutView="80" workbookViewId="0">
      <selection activeCell="E2" sqref="E2"/>
    </sheetView>
  </sheetViews>
  <sheetFormatPr defaultColWidth="9.6640625" defaultRowHeight="15"/>
  <cols>
    <col min="1" max="1" width="4.6640625" style="1515" customWidth="1"/>
    <col min="2" max="2" width="45.6640625" style="1515" customWidth="1"/>
    <col min="3" max="4" width="12.6640625" style="1515" customWidth="1"/>
    <col min="5" max="5" width="10.33203125" style="1515" customWidth="1"/>
    <col min="6" max="6" width="12.6640625" style="1515" customWidth="1"/>
    <col min="7" max="7" width="16.33203125" style="1515" customWidth="1"/>
    <col min="8" max="16384" width="9.6640625" style="1515"/>
  </cols>
  <sheetData>
    <row r="1" spans="1:8">
      <c r="A1" s="2006" t="s">
        <v>1800</v>
      </c>
      <c r="B1" s="2009"/>
      <c r="C1" s="2007" t="s">
        <v>3290</v>
      </c>
      <c r="D1" s="2007"/>
      <c r="E1" s="2045" t="s">
        <v>1802</v>
      </c>
      <c r="F1" s="2009"/>
      <c r="G1" s="2093" t="s">
        <v>1803</v>
      </c>
      <c r="H1" s="1538"/>
    </row>
    <row r="2" spans="1:8">
      <c r="A2" s="1516" t="str">
        <f>'Data Sheet'!$C$25</f>
        <v>CENTRAL HUDSON GAS &amp; ELECTRIC CORPORATION</v>
      </c>
      <c r="B2" s="1568"/>
      <c r="C2" s="1515" t="s">
        <v>5503</v>
      </c>
      <c r="E2" s="2032" t="s">
        <v>1805</v>
      </c>
      <c r="F2" s="1568"/>
      <c r="G2" s="2011"/>
      <c r="H2" s="1538"/>
    </row>
    <row r="3" spans="1:8" ht="15" customHeight="1">
      <c r="A3" s="2012"/>
      <c r="B3" s="2014"/>
      <c r="C3" s="1576" t="s">
        <v>2992</v>
      </c>
      <c r="D3" s="1576"/>
      <c r="E3" s="1979" t="str">
        <f>'Data Sheet'!$C$40</f>
        <v>4/18/2018</v>
      </c>
      <c r="F3" s="2014"/>
      <c r="G3" s="1578" t="str">
        <f>'Data Sheet'!$C$38</f>
        <v>12/31/2017</v>
      </c>
      <c r="H3" s="1538"/>
    </row>
    <row r="4" spans="1:8" ht="15" customHeight="1">
      <c r="A4" s="2016" t="s">
        <v>517</v>
      </c>
      <c r="B4" s="2018"/>
      <c r="C4" s="2018"/>
      <c r="D4" s="2018"/>
      <c r="E4" s="2018"/>
      <c r="F4" s="2018"/>
      <c r="G4" s="2019"/>
      <c r="H4" s="1538"/>
    </row>
    <row r="5" spans="1:8">
      <c r="A5" s="2021"/>
      <c r="B5" s="2028" t="s">
        <v>518</v>
      </c>
      <c r="C5" s="2028" t="s">
        <v>2331</v>
      </c>
      <c r="D5" s="2028" t="s">
        <v>1710</v>
      </c>
      <c r="E5" s="2032" t="s">
        <v>519</v>
      </c>
      <c r="F5" s="1568"/>
      <c r="G5" s="2011"/>
      <c r="H5" s="1538"/>
    </row>
    <row r="6" spans="1:8">
      <c r="A6" s="2021"/>
      <c r="B6" s="3555" t="s">
        <v>3539</v>
      </c>
      <c r="C6" s="2028" t="s">
        <v>1839</v>
      </c>
      <c r="D6" s="2028" t="s">
        <v>520</v>
      </c>
      <c r="E6" s="2094" t="s">
        <v>521</v>
      </c>
      <c r="F6" s="2095"/>
      <c r="G6" s="2011"/>
      <c r="H6" s="1538"/>
    </row>
    <row r="7" spans="1:8">
      <c r="A7" s="2021"/>
      <c r="B7" s="3555"/>
      <c r="C7" s="2028" t="s">
        <v>522</v>
      </c>
      <c r="D7" s="2028" t="s">
        <v>523</v>
      </c>
      <c r="E7" s="2028" t="s">
        <v>175</v>
      </c>
      <c r="F7" s="2046"/>
      <c r="G7" s="2096" t="s">
        <v>1835</v>
      </c>
      <c r="H7" s="1538"/>
    </row>
    <row r="8" spans="1:8">
      <c r="A8" s="2097" t="s">
        <v>1729</v>
      </c>
      <c r="B8" s="3555"/>
      <c r="C8" s="2032"/>
      <c r="D8" s="2032"/>
      <c r="E8" s="2028" t="s">
        <v>524</v>
      </c>
      <c r="F8" s="2029" t="s">
        <v>1839</v>
      </c>
      <c r="G8" s="2096" t="s">
        <v>2517</v>
      </c>
      <c r="H8" s="1538"/>
    </row>
    <row r="9" spans="1:8">
      <c r="A9" s="2098" t="s">
        <v>1732</v>
      </c>
      <c r="B9" s="2099" t="s">
        <v>3020</v>
      </c>
      <c r="C9" s="2100" t="s">
        <v>3021</v>
      </c>
      <c r="D9" s="2100" t="s">
        <v>3022</v>
      </c>
      <c r="E9" s="2100" t="s">
        <v>3023</v>
      </c>
      <c r="F9" s="2034" t="s">
        <v>2346</v>
      </c>
      <c r="G9" s="2101" t="s">
        <v>2347</v>
      </c>
      <c r="H9" s="1538"/>
    </row>
    <row r="10" spans="1:8">
      <c r="A10" s="2021">
        <v>1</v>
      </c>
      <c r="B10" s="2032"/>
      <c r="C10" s="2102"/>
      <c r="D10" s="2102"/>
      <c r="E10" s="2032"/>
      <c r="F10" s="2103"/>
      <c r="G10" s="2104"/>
      <c r="H10" s="1538"/>
    </row>
    <row r="11" spans="1:8">
      <c r="A11" s="2021">
        <v>2</v>
      </c>
      <c r="B11" s="2032"/>
      <c r="C11" s="2001"/>
      <c r="D11" s="2001"/>
      <c r="E11" s="2032"/>
      <c r="F11" s="2081"/>
      <c r="G11" s="2004"/>
      <c r="H11" s="1538"/>
    </row>
    <row r="12" spans="1:8">
      <c r="A12" s="2021">
        <v>3</v>
      </c>
      <c r="B12" s="2032"/>
      <c r="C12" s="2001"/>
      <c r="D12" s="2001"/>
      <c r="E12" s="2032"/>
      <c r="F12" s="2081"/>
      <c r="G12" s="2004"/>
      <c r="H12" s="1538"/>
    </row>
    <row r="13" spans="1:8">
      <c r="A13" s="2021">
        <v>4</v>
      </c>
      <c r="B13" s="2032"/>
      <c r="C13" s="2001"/>
      <c r="D13" s="2001"/>
      <c r="E13" s="2032"/>
      <c r="F13" s="2081"/>
      <c r="G13" s="2004"/>
      <c r="H13" s="1538"/>
    </row>
    <row r="14" spans="1:8">
      <c r="A14" s="2021">
        <v>5</v>
      </c>
      <c r="B14" s="2032"/>
      <c r="C14" s="2001"/>
      <c r="D14" s="2001"/>
      <c r="E14" s="2032"/>
      <c r="F14" s="2081"/>
      <c r="G14" s="2004"/>
      <c r="H14" s="1538"/>
    </row>
    <row r="15" spans="1:8">
      <c r="A15" s="2021">
        <v>6</v>
      </c>
      <c r="B15" s="2032"/>
      <c r="C15" s="2001"/>
      <c r="D15" s="2001"/>
      <c r="E15" s="2032"/>
      <c r="F15" s="2081"/>
      <c r="G15" s="2004"/>
      <c r="H15" s="1538"/>
    </row>
    <row r="16" spans="1:8">
      <c r="A16" s="2021">
        <v>7</v>
      </c>
      <c r="B16" s="2032"/>
      <c r="C16" s="2001"/>
      <c r="D16" s="2001"/>
      <c r="E16" s="2032"/>
      <c r="F16" s="2081"/>
      <c r="G16" s="2004"/>
      <c r="H16" s="1538"/>
    </row>
    <row r="17" spans="1:8">
      <c r="A17" s="2021">
        <v>8</v>
      </c>
      <c r="B17" s="2032"/>
      <c r="C17" s="2001"/>
      <c r="D17" s="2001"/>
      <c r="E17" s="2032"/>
      <c r="F17" s="2081"/>
      <c r="G17" s="2004"/>
      <c r="H17" s="1538"/>
    </row>
    <row r="18" spans="1:8">
      <c r="A18" s="2021">
        <v>9</v>
      </c>
      <c r="B18" s="2032"/>
      <c r="C18" s="2001"/>
      <c r="D18" s="2001"/>
      <c r="E18" s="2032"/>
      <c r="F18" s="2081"/>
      <c r="G18" s="2004"/>
      <c r="H18" s="1538"/>
    </row>
    <row r="19" spans="1:8">
      <c r="A19" s="2021">
        <v>10</v>
      </c>
      <c r="B19" s="2032"/>
      <c r="C19" s="2001"/>
      <c r="D19" s="2001"/>
      <c r="E19" s="2032"/>
      <c r="F19" s="2081"/>
      <c r="G19" s="2004"/>
      <c r="H19" s="1538"/>
    </row>
    <row r="20" spans="1:8">
      <c r="A20" s="2021">
        <v>11</v>
      </c>
      <c r="B20" s="2032"/>
      <c r="C20" s="2001"/>
      <c r="D20" s="2001"/>
      <c r="E20" s="2032"/>
      <c r="F20" s="2081"/>
      <c r="G20" s="2004"/>
      <c r="H20" s="1538"/>
    </row>
    <row r="21" spans="1:8">
      <c r="A21" s="2021">
        <v>12</v>
      </c>
      <c r="B21" s="2032"/>
      <c r="C21" s="2001"/>
      <c r="D21" s="2001"/>
      <c r="E21" s="2032"/>
      <c r="F21" s="2081"/>
      <c r="G21" s="2004"/>
      <c r="H21" s="1538"/>
    </row>
    <row r="22" spans="1:8">
      <c r="A22" s="2021">
        <v>13</v>
      </c>
      <c r="B22" s="2032"/>
      <c r="C22" s="2001"/>
      <c r="D22" s="2001"/>
      <c r="E22" s="2032"/>
      <c r="F22" s="2081"/>
      <c r="G22" s="2004"/>
      <c r="H22" s="1538"/>
    </row>
    <row r="23" spans="1:8">
      <c r="A23" s="2021">
        <v>14</v>
      </c>
      <c r="B23" s="2032"/>
      <c r="C23" s="2001"/>
      <c r="D23" s="2001"/>
      <c r="E23" s="2032"/>
      <c r="F23" s="2081"/>
      <c r="G23" s="2004"/>
      <c r="H23" s="1538"/>
    </row>
    <row r="24" spans="1:8">
      <c r="A24" s="2021">
        <v>15</v>
      </c>
      <c r="B24" s="2032"/>
      <c r="C24" s="2001"/>
      <c r="D24" s="2001"/>
      <c r="E24" s="2032"/>
      <c r="F24" s="2081"/>
      <c r="G24" s="2004"/>
      <c r="H24" s="1538"/>
    </row>
    <row r="25" spans="1:8">
      <c r="A25" s="2021">
        <v>16</v>
      </c>
      <c r="B25" s="2032"/>
      <c r="C25" s="2001"/>
      <c r="D25" s="2001"/>
      <c r="E25" s="2032"/>
      <c r="F25" s="2081"/>
      <c r="G25" s="2004"/>
      <c r="H25" s="1538"/>
    </row>
    <row r="26" spans="1:8">
      <c r="A26" s="2021">
        <v>17</v>
      </c>
      <c r="B26" s="2032"/>
      <c r="C26" s="2001"/>
      <c r="D26" s="2001"/>
      <c r="E26" s="2032"/>
      <c r="F26" s="2081"/>
      <c r="G26" s="2004"/>
      <c r="H26" s="1538"/>
    </row>
    <row r="27" spans="1:8">
      <c r="A27" s="2021">
        <v>18</v>
      </c>
      <c r="B27" s="2032"/>
      <c r="C27" s="2001"/>
      <c r="D27" s="2001"/>
      <c r="E27" s="2032"/>
      <c r="F27" s="2081"/>
      <c r="G27" s="2004"/>
      <c r="H27" s="1538"/>
    </row>
    <row r="28" spans="1:8">
      <c r="A28" s="2012">
        <v>19</v>
      </c>
      <c r="B28" s="2047"/>
      <c r="C28" s="1997"/>
      <c r="D28" s="1997"/>
      <c r="E28" s="2047"/>
      <c r="F28" s="2041"/>
      <c r="G28" s="2105"/>
      <c r="H28" s="1538"/>
    </row>
    <row r="29" spans="1:8">
      <c r="A29" s="2012">
        <v>20</v>
      </c>
      <c r="B29" s="2047" t="s">
        <v>171</v>
      </c>
      <c r="C29" s="2106">
        <f>SUM(C10:C28)</f>
        <v>0</v>
      </c>
      <c r="D29" s="2106">
        <f>SUM(D10:D28)</f>
        <v>0</v>
      </c>
      <c r="E29" s="2107"/>
      <c r="F29" s="1839">
        <f>SUM(F10:F28)</f>
        <v>0</v>
      </c>
      <c r="G29" s="2108">
        <f>SUM(G10:G28)</f>
        <v>0</v>
      </c>
      <c r="H29" s="1538"/>
    </row>
    <row r="30" spans="1:8">
      <c r="A30" s="2016" t="s">
        <v>525</v>
      </c>
      <c r="B30" s="2018"/>
      <c r="C30" s="2018"/>
      <c r="D30" s="2018"/>
      <c r="E30" s="2018"/>
      <c r="F30" s="2018"/>
      <c r="G30" s="2019"/>
      <c r="H30" s="1538"/>
    </row>
    <row r="31" spans="1:8">
      <c r="A31" s="2021"/>
      <c r="B31" s="2109" t="s">
        <v>526</v>
      </c>
      <c r="C31" s="2028" t="s">
        <v>527</v>
      </c>
      <c r="D31" s="2028" t="s">
        <v>528</v>
      </c>
      <c r="E31" s="2032" t="s">
        <v>519</v>
      </c>
      <c r="F31" s="1568"/>
      <c r="G31" s="2011"/>
      <c r="H31" s="1538"/>
    </row>
    <row r="32" spans="1:8">
      <c r="A32" s="2021"/>
      <c r="B32" s="3555" t="s">
        <v>3540</v>
      </c>
      <c r="C32" s="2028" t="s">
        <v>529</v>
      </c>
      <c r="D32" s="2028" t="s">
        <v>520</v>
      </c>
      <c r="E32" s="2094" t="s">
        <v>521</v>
      </c>
      <c r="F32" s="2095"/>
      <c r="G32" s="2011"/>
      <c r="H32" s="1538"/>
    </row>
    <row r="33" spans="1:8">
      <c r="A33" s="2097" t="s">
        <v>1729</v>
      </c>
      <c r="B33" s="3555"/>
      <c r="C33" s="2028" t="s">
        <v>530</v>
      </c>
      <c r="D33" s="2028" t="s">
        <v>523</v>
      </c>
      <c r="E33" s="2028" t="s">
        <v>175</v>
      </c>
      <c r="F33" s="2046"/>
      <c r="G33" s="2096" t="s">
        <v>1835</v>
      </c>
      <c r="H33" s="1538"/>
    </row>
    <row r="34" spans="1:8">
      <c r="A34" s="2097" t="s">
        <v>1732</v>
      </c>
      <c r="B34" s="3555"/>
      <c r="C34" s="2032"/>
      <c r="D34" s="2032"/>
      <c r="E34" s="2028" t="s">
        <v>524</v>
      </c>
      <c r="F34" s="2029" t="s">
        <v>1839</v>
      </c>
      <c r="G34" s="2096" t="s">
        <v>2517</v>
      </c>
      <c r="H34" s="1538"/>
    </row>
    <row r="35" spans="1:8">
      <c r="A35" s="2012"/>
      <c r="B35" s="2099" t="s">
        <v>3020</v>
      </c>
      <c r="C35" s="2100" t="s">
        <v>3021</v>
      </c>
      <c r="D35" s="2100" t="s">
        <v>3022</v>
      </c>
      <c r="E35" s="2100" t="s">
        <v>3023</v>
      </c>
      <c r="F35" s="2034" t="s">
        <v>2346</v>
      </c>
      <c r="G35" s="2101" t="s">
        <v>2347</v>
      </c>
      <c r="H35" s="1538"/>
    </row>
    <row r="36" spans="1:8">
      <c r="A36" s="2021">
        <v>21</v>
      </c>
      <c r="B36" s="2032"/>
      <c r="C36" s="2102"/>
      <c r="D36" s="2102"/>
      <c r="E36" s="2032"/>
      <c r="F36" s="2103"/>
      <c r="G36" s="2104"/>
      <c r="H36" s="1538"/>
    </row>
    <row r="37" spans="1:8">
      <c r="A37" s="2021">
        <v>22</v>
      </c>
      <c r="B37" s="2032"/>
      <c r="C37" s="2001"/>
      <c r="D37" s="2001"/>
      <c r="E37" s="2032"/>
      <c r="F37" s="2081"/>
      <c r="G37" s="2004"/>
      <c r="H37" s="1538"/>
    </row>
    <row r="38" spans="1:8">
      <c r="A38" s="2021">
        <v>23</v>
      </c>
      <c r="B38" s="2032"/>
      <c r="C38" s="2001"/>
      <c r="D38" s="2001"/>
      <c r="E38" s="2032"/>
      <c r="F38" s="2081"/>
      <c r="G38" s="2004"/>
      <c r="H38" s="1538"/>
    </row>
    <row r="39" spans="1:8">
      <c r="A39" s="2021">
        <v>24</v>
      </c>
      <c r="B39" s="2032"/>
      <c r="C39" s="2001"/>
      <c r="D39" s="2001"/>
      <c r="E39" s="2032"/>
      <c r="F39" s="2081"/>
      <c r="G39" s="2004"/>
      <c r="H39" s="1538"/>
    </row>
    <row r="40" spans="1:8">
      <c r="A40" s="2021">
        <v>25</v>
      </c>
      <c r="B40" s="2032"/>
      <c r="C40" s="2001"/>
      <c r="D40" s="2001"/>
      <c r="E40" s="2032"/>
      <c r="F40" s="2081"/>
      <c r="G40" s="2004"/>
      <c r="H40" s="1538"/>
    </row>
    <row r="41" spans="1:8">
      <c r="A41" s="2021">
        <v>26</v>
      </c>
      <c r="B41" s="2032"/>
      <c r="C41" s="2001"/>
      <c r="D41" s="2001"/>
      <c r="E41" s="2032"/>
      <c r="F41" s="2081"/>
      <c r="G41" s="2004"/>
      <c r="H41" s="1538"/>
    </row>
    <row r="42" spans="1:8">
      <c r="A42" s="2021">
        <v>27</v>
      </c>
      <c r="B42" s="2032"/>
      <c r="C42" s="2001"/>
      <c r="D42" s="2001"/>
      <c r="E42" s="2032"/>
      <c r="F42" s="2081"/>
      <c r="G42" s="2004"/>
      <c r="H42" s="1538"/>
    </row>
    <row r="43" spans="1:8">
      <c r="A43" s="2021">
        <v>28</v>
      </c>
      <c r="B43" s="2032"/>
      <c r="C43" s="2001"/>
      <c r="D43" s="2001"/>
      <c r="E43" s="2032"/>
      <c r="F43" s="2081"/>
      <c r="G43" s="2004"/>
      <c r="H43" s="1538"/>
    </row>
    <row r="44" spans="1:8">
      <c r="A44" s="2021">
        <v>29</v>
      </c>
      <c r="B44" s="2032"/>
      <c r="C44" s="2001"/>
      <c r="D44" s="2001"/>
      <c r="E44" s="2032"/>
      <c r="F44" s="2081"/>
      <c r="G44" s="2004"/>
      <c r="H44" s="1538"/>
    </row>
    <row r="45" spans="1:8">
      <c r="A45" s="2021">
        <v>30</v>
      </c>
      <c r="B45" s="2032"/>
      <c r="C45" s="2001"/>
      <c r="D45" s="2001"/>
      <c r="E45" s="2032"/>
      <c r="F45" s="2081"/>
      <c r="G45" s="2004"/>
      <c r="H45" s="1538"/>
    </row>
    <row r="46" spans="1:8">
      <c r="A46" s="2021">
        <v>31</v>
      </c>
      <c r="B46" s="2032"/>
      <c r="C46" s="2001"/>
      <c r="D46" s="2001"/>
      <c r="E46" s="2032"/>
      <c r="F46" s="2081"/>
      <c r="G46" s="2004"/>
      <c r="H46" s="1538"/>
    </row>
    <row r="47" spans="1:8">
      <c r="A47" s="2021">
        <v>32</v>
      </c>
      <c r="B47" s="2032"/>
      <c r="C47" s="2001"/>
      <c r="D47" s="2001"/>
      <c r="E47" s="2032"/>
      <c r="F47" s="2081"/>
      <c r="G47" s="2004"/>
      <c r="H47" s="1538"/>
    </row>
    <row r="48" spans="1:8">
      <c r="A48" s="2021">
        <v>33</v>
      </c>
      <c r="B48" s="2032"/>
      <c r="C48" s="2001"/>
      <c r="D48" s="2001"/>
      <c r="E48" s="2032"/>
      <c r="F48" s="2081"/>
      <c r="G48" s="2004"/>
      <c r="H48" s="1538"/>
    </row>
    <row r="49" spans="1:8">
      <c r="A49" s="2021">
        <v>34</v>
      </c>
      <c r="B49" s="2032"/>
      <c r="C49" s="2001"/>
      <c r="D49" s="2001"/>
      <c r="E49" s="2032"/>
      <c r="F49" s="2081"/>
      <c r="G49" s="2004"/>
      <c r="H49" s="1538"/>
    </row>
    <row r="50" spans="1:8">
      <c r="A50" s="2021">
        <v>35</v>
      </c>
      <c r="B50" s="2032"/>
      <c r="C50" s="2001"/>
      <c r="D50" s="2001"/>
      <c r="E50" s="2001"/>
      <c r="F50" s="2081"/>
      <c r="G50" s="2004"/>
      <c r="H50" s="1538"/>
    </row>
    <row r="51" spans="1:8">
      <c r="A51" s="2021">
        <v>36</v>
      </c>
      <c r="B51" s="2032"/>
      <c r="C51" s="2001"/>
      <c r="D51" s="2001"/>
      <c r="E51" s="2032"/>
      <c r="F51" s="2081"/>
      <c r="G51" s="2004"/>
      <c r="H51" s="1538"/>
    </row>
    <row r="52" spans="1:8">
      <c r="A52" s="2021">
        <v>37</v>
      </c>
      <c r="B52" s="2032"/>
      <c r="C52" s="2001"/>
      <c r="D52" s="2001"/>
      <c r="E52" s="2032"/>
      <c r="F52" s="2081"/>
      <c r="G52" s="2004"/>
      <c r="H52" s="1538"/>
    </row>
    <row r="53" spans="1:8">
      <c r="A53" s="2021">
        <v>38</v>
      </c>
      <c r="B53" s="2032"/>
      <c r="C53" s="2001"/>
      <c r="D53" s="2001"/>
      <c r="E53" s="2032"/>
      <c r="F53" s="2081"/>
      <c r="G53" s="2004"/>
      <c r="H53" s="1538"/>
    </row>
    <row r="54" spans="1:8">
      <c r="A54" s="2021">
        <v>39</v>
      </c>
      <c r="B54" s="2032"/>
      <c r="C54" s="2001"/>
      <c r="D54" s="2001"/>
      <c r="E54" s="2032"/>
      <c r="F54" s="2081"/>
      <c r="G54" s="2004"/>
      <c r="H54" s="1538"/>
    </row>
    <row r="55" spans="1:8">
      <c r="A55" s="2021">
        <v>40</v>
      </c>
      <c r="B55" s="2032"/>
      <c r="C55" s="2001"/>
      <c r="D55" s="2001"/>
      <c r="E55" s="2032"/>
      <c r="F55" s="2081"/>
      <c r="G55" s="2004"/>
      <c r="H55" s="1538"/>
    </row>
    <row r="56" spans="1:8">
      <c r="A56" s="2021">
        <v>41</v>
      </c>
      <c r="B56" s="2032"/>
      <c r="C56" s="2001"/>
      <c r="D56" s="2001"/>
      <c r="E56" s="2032"/>
      <c r="F56" s="2081"/>
      <c r="G56" s="2004"/>
      <c r="H56" s="1538"/>
    </row>
    <row r="57" spans="1:8">
      <c r="A57" s="2021">
        <v>42</v>
      </c>
      <c r="B57" s="2032"/>
      <c r="C57" s="2001"/>
      <c r="D57" s="2001"/>
      <c r="E57" s="2032"/>
      <c r="F57" s="2081"/>
      <c r="G57" s="2004"/>
      <c r="H57" s="1538"/>
    </row>
    <row r="58" spans="1:8">
      <c r="A58" s="2021">
        <v>43</v>
      </c>
      <c r="B58" s="2032"/>
      <c r="C58" s="2001"/>
      <c r="D58" s="2001"/>
      <c r="E58" s="2032"/>
      <c r="F58" s="2081"/>
      <c r="G58" s="2004"/>
      <c r="H58" s="1538"/>
    </row>
    <row r="59" spans="1:8">
      <c r="A59" s="2021">
        <v>44</v>
      </c>
      <c r="B59" s="2032"/>
      <c r="C59" s="2001"/>
      <c r="D59" s="2001"/>
      <c r="E59" s="2032"/>
      <c r="F59" s="2081"/>
      <c r="G59" s="2004"/>
      <c r="H59" s="1538"/>
    </row>
    <row r="60" spans="1:8">
      <c r="A60" s="2021">
        <v>45</v>
      </c>
      <c r="B60" s="2032"/>
      <c r="C60" s="2001"/>
      <c r="D60" s="2001"/>
      <c r="E60" s="2032"/>
      <c r="F60" s="2081"/>
      <c r="G60" s="2004"/>
      <c r="H60" s="1538"/>
    </row>
    <row r="61" spans="1:8">
      <c r="A61" s="2021">
        <v>46</v>
      </c>
      <c r="B61" s="2032"/>
      <c r="C61" s="2001"/>
      <c r="D61" s="2001"/>
      <c r="E61" s="2032"/>
      <c r="F61" s="2081"/>
      <c r="G61" s="2004"/>
      <c r="H61" s="1538"/>
    </row>
    <row r="62" spans="1:8">
      <c r="A62" s="2021">
        <v>47</v>
      </c>
      <c r="B62" s="2032"/>
      <c r="C62" s="2001"/>
      <c r="D62" s="2001"/>
      <c r="E62" s="2032"/>
      <c r="F62" s="2081"/>
      <c r="G62" s="2004"/>
      <c r="H62" s="1538"/>
    </row>
    <row r="63" spans="1:8">
      <c r="A63" s="2012">
        <v>48</v>
      </c>
      <c r="B63" s="2047"/>
      <c r="C63" s="1997"/>
      <c r="D63" s="1997"/>
      <c r="E63" s="2047"/>
      <c r="F63" s="2041"/>
      <c r="G63" s="2105"/>
      <c r="H63" s="1538"/>
    </row>
    <row r="64" spans="1:8" ht="15.75" thickBot="1">
      <c r="A64" s="2042">
        <v>49</v>
      </c>
      <c r="B64" s="2110" t="s">
        <v>171</v>
      </c>
      <c r="C64" s="2002">
        <f>SUM(C36:C63)</f>
        <v>0</v>
      </c>
      <c r="D64" s="2002">
        <f>SUM(D36:D63)</f>
        <v>0</v>
      </c>
      <c r="E64" s="2111"/>
      <c r="F64" s="2112">
        <f>SUM(F36:F63)</f>
        <v>0</v>
      </c>
      <c r="G64" s="2113">
        <f>SUM(G36:G63)</f>
        <v>0</v>
      </c>
      <c r="H64" s="1538"/>
    </row>
    <row r="65" spans="1:8">
      <c r="A65" s="1515" t="s">
        <v>531</v>
      </c>
      <c r="G65" s="2114" t="s">
        <v>532</v>
      </c>
      <c r="H65" s="1538"/>
    </row>
    <row r="66" spans="1:8">
      <c r="A66" s="1615" t="s">
        <v>533</v>
      </c>
      <c r="B66" s="1615"/>
      <c r="C66" s="1615"/>
      <c r="D66" s="1615"/>
      <c r="E66" s="1615"/>
      <c r="F66" s="1615"/>
      <c r="G66" s="1615"/>
      <c r="H66" s="1538"/>
    </row>
    <row r="67" spans="1:8">
      <c r="A67" s="1560"/>
      <c r="B67" s="1560"/>
      <c r="C67" s="1560"/>
      <c r="D67" s="1560"/>
      <c r="E67" s="1560"/>
      <c r="F67" s="1560"/>
      <c r="G67" s="1560"/>
      <c r="H67" s="1538"/>
    </row>
    <row r="68" spans="1:8">
      <c r="A68" s="1553"/>
      <c r="B68" s="1553"/>
      <c r="C68" s="1553"/>
      <c r="D68" s="1553"/>
      <c r="E68" s="1553"/>
      <c r="F68" s="1553"/>
      <c r="G68" s="1553"/>
      <c r="H68" s="1538"/>
    </row>
    <row r="69" spans="1:8">
      <c r="A69" s="1553"/>
      <c r="B69" s="1553"/>
      <c r="C69" s="1553"/>
      <c r="D69" s="1553"/>
      <c r="E69" s="1553"/>
      <c r="F69" s="1553"/>
      <c r="G69" s="1553"/>
      <c r="H69" s="1538"/>
    </row>
    <row r="70" spans="1:8">
      <c r="A70" s="1553"/>
      <c r="B70" s="1553"/>
      <c r="C70" s="1553"/>
      <c r="D70" s="1553"/>
      <c r="E70" s="1553"/>
      <c r="F70" s="1553"/>
      <c r="G70" s="1553"/>
      <c r="H70" s="1538"/>
    </row>
    <row r="71" spans="1:8">
      <c r="A71" s="1553"/>
      <c r="B71" s="1553"/>
      <c r="C71" s="1553"/>
      <c r="D71" s="1553"/>
      <c r="E71" s="1553"/>
      <c r="F71" s="1553"/>
      <c r="G71" s="1553"/>
      <c r="H71" s="1538"/>
    </row>
    <row r="72" spans="1:8">
      <c r="A72" s="1553"/>
      <c r="B72" s="1553"/>
      <c r="C72" s="1553"/>
      <c r="D72" s="1553"/>
      <c r="E72" s="1553"/>
      <c r="F72" s="1553"/>
      <c r="G72" s="1553"/>
      <c r="H72" s="1538"/>
    </row>
    <row r="73" spans="1:8">
      <c r="A73" s="1553"/>
      <c r="B73" s="1553"/>
      <c r="C73" s="1553"/>
      <c r="D73" s="1553"/>
      <c r="E73" s="1553"/>
      <c r="F73" s="1553"/>
      <c r="G73" s="1553"/>
      <c r="H73" s="1538"/>
    </row>
    <row r="74" spans="1:8">
      <c r="A74" s="1538"/>
      <c r="B74" s="1538"/>
      <c r="C74" s="1538"/>
      <c r="D74" s="1538"/>
      <c r="E74" s="1538"/>
      <c r="F74" s="1538"/>
      <c r="G74" s="1538"/>
      <c r="H74" s="1538"/>
    </row>
    <row r="75" spans="1:8">
      <c r="A75" s="1538"/>
      <c r="B75" s="1538"/>
      <c r="C75" s="1538"/>
      <c r="D75" s="1538"/>
      <c r="E75" s="1538"/>
      <c r="F75" s="1538"/>
      <c r="G75" s="1538"/>
      <c r="H75" s="1538"/>
    </row>
    <row r="76" spans="1:8">
      <c r="A76" s="1538"/>
      <c r="B76" s="1538"/>
      <c r="C76" s="1538"/>
      <c r="D76" s="1538"/>
      <c r="E76" s="1538"/>
      <c r="F76" s="1538"/>
      <c r="G76" s="1538"/>
      <c r="H76" s="1538"/>
    </row>
    <row r="77" spans="1:8">
      <c r="A77" s="1538"/>
      <c r="B77" s="1538"/>
      <c r="C77" s="1538"/>
      <c r="D77" s="1538"/>
      <c r="E77" s="1538"/>
      <c r="F77" s="1538"/>
      <c r="G77" s="1538"/>
      <c r="H77" s="1538"/>
    </row>
    <row r="78" spans="1:8">
      <c r="A78" s="1538"/>
      <c r="B78" s="1538"/>
      <c r="C78" s="1538"/>
      <c r="D78" s="1538"/>
      <c r="E78" s="1538"/>
      <c r="F78" s="1538"/>
      <c r="G78" s="1538"/>
      <c r="H78" s="1538"/>
    </row>
    <row r="79" spans="1:8">
      <c r="A79" s="1538"/>
      <c r="B79" s="1538"/>
      <c r="C79" s="1538"/>
      <c r="D79" s="1538"/>
      <c r="E79" s="1538"/>
      <c r="F79" s="1538"/>
      <c r="G79" s="1538"/>
      <c r="H79" s="1538"/>
    </row>
    <row r="80" spans="1:8">
      <c r="A80" s="1538"/>
      <c r="B80" s="1538"/>
      <c r="C80" s="1538"/>
      <c r="D80" s="1538"/>
      <c r="E80" s="1538"/>
      <c r="F80" s="1538"/>
      <c r="G80" s="1538"/>
      <c r="H80" s="1538"/>
    </row>
    <row r="81" spans="1:8">
      <c r="A81" s="1538"/>
      <c r="B81" s="1538"/>
      <c r="C81" s="1538"/>
      <c r="D81" s="1538"/>
      <c r="E81" s="1538"/>
      <c r="F81" s="1538"/>
      <c r="G81" s="1538"/>
      <c r="H81" s="1538"/>
    </row>
    <row r="82" spans="1:8">
      <c r="A82" s="1538"/>
      <c r="B82" s="1538"/>
      <c r="C82" s="1538"/>
      <c r="D82" s="1538"/>
      <c r="E82" s="1538"/>
      <c r="F82" s="1538"/>
      <c r="G82" s="1538"/>
      <c r="H82" s="1538"/>
    </row>
    <row r="83" spans="1:8">
      <c r="A83" s="1538"/>
      <c r="B83" s="1538"/>
      <c r="C83" s="1538"/>
      <c r="D83" s="1538"/>
      <c r="E83" s="1538"/>
      <c r="F83" s="1538"/>
      <c r="G83" s="1538"/>
      <c r="H83" s="1538"/>
    </row>
    <row r="84" spans="1:8">
      <c r="A84" s="1538"/>
      <c r="B84" s="1538"/>
      <c r="C84" s="1538"/>
      <c r="D84" s="1538"/>
      <c r="E84" s="1538"/>
      <c r="F84" s="1538"/>
      <c r="G84" s="1538"/>
      <c r="H84" s="1538"/>
    </row>
    <row r="85" spans="1:8">
      <c r="A85" s="1538"/>
      <c r="B85" s="1538"/>
      <c r="C85" s="1538"/>
      <c r="D85" s="1538"/>
      <c r="E85" s="1538"/>
      <c r="F85" s="1538"/>
      <c r="G85" s="1538"/>
      <c r="H85" s="1538"/>
    </row>
    <row r="86" spans="1:8">
      <c r="A86" s="1538"/>
      <c r="B86" s="1538"/>
      <c r="C86" s="1538"/>
      <c r="D86" s="1538"/>
      <c r="E86" s="1538"/>
      <c r="F86" s="1538"/>
      <c r="G86" s="1538"/>
      <c r="H86" s="1538"/>
    </row>
    <row r="87" spans="1:8">
      <c r="A87" s="1538"/>
      <c r="B87" s="1538"/>
      <c r="C87" s="1538"/>
      <c r="D87" s="1538"/>
      <c r="E87" s="1538"/>
      <c r="F87" s="1538"/>
      <c r="G87" s="1538"/>
      <c r="H87" s="1538"/>
    </row>
    <row r="88" spans="1:8" ht="15.75">
      <c r="A88" s="1557"/>
      <c r="B88" s="1538"/>
      <c r="C88" s="1538"/>
      <c r="D88" s="1538"/>
      <c r="E88" s="1538"/>
      <c r="F88" s="1538"/>
      <c r="G88" s="1538"/>
      <c r="H88" s="1538"/>
    </row>
    <row r="89" spans="1:8">
      <c r="A89" s="1538"/>
      <c r="B89" s="1538"/>
      <c r="C89" s="1538"/>
      <c r="D89" s="1538"/>
      <c r="E89" s="1538"/>
      <c r="F89" s="1538"/>
      <c r="G89" s="1538"/>
      <c r="H89" s="1538"/>
    </row>
    <row r="90" spans="1:8">
      <c r="A90" s="1538"/>
      <c r="B90" s="1538"/>
      <c r="C90" s="1538"/>
      <c r="D90" s="1538"/>
      <c r="E90" s="1538"/>
      <c r="F90" s="1538"/>
      <c r="G90" s="1538"/>
      <c r="H90" s="1538"/>
    </row>
    <row r="91" spans="1:8">
      <c r="A91" s="1538"/>
      <c r="B91" s="1538"/>
      <c r="C91" s="1538"/>
      <c r="D91" s="1538"/>
      <c r="E91" s="1538"/>
      <c r="F91" s="1538"/>
      <c r="G91" s="1538"/>
      <c r="H91" s="1538"/>
    </row>
    <row r="92" spans="1:8">
      <c r="A92" s="1538"/>
      <c r="B92" s="1538"/>
      <c r="C92" s="1538"/>
      <c r="D92" s="1538"/>
      <c r="E92" s="1538"/>
      <c r="F92" s="1538"/>
      <c r="G92" s="1538"/>
      <c r="H92" s="1538"/>
    </row>
    <row r="93" spans="1:8">
      <c r="A93" s="1538"/>
      <c r="B93" s="1538"/>
      <c r="C93" s="1538"/>
      <c r="D93" s="1538"/>
      <c r="E93" s="1538"/>
      <c r="F93" s="1538"/>
      <c r="G93" s="1538"/>
      <c r="H93" s="1538"/>
    </row>
    <row r="94" spans="1:8">
      <c r="A94" s="1538"/>
      <c r="B94" s="1538"/>
      <c r="C94" s="1538"/>
      <c r="D94" s="1538"/>
      <c r="E94" s="1538"/>
      <c r="F94" s="1538"/>
      <c r="G94" s="1538"/>
      <c r="H94" s="1538"/>
    </row>
    <row r="95" spans="1:8">
      <c r="A95" s="1538"/>
      <c r="B95" s="1538"/>
      <c r="C95" s="1538"/>
      <c r="D95" s="1538"/>
      <c r="E95" s="1538"/>
      <c r="F95" s="1538"/>
      <c r="G95" s="1538"/>
      <c r="H95" s="1538"/>
    </row>
    <row r="96" spans="1:8">
      <c r="A96" s="1538"/>
      <c r="B96" s="1538"/>
      <c r="C96" s="1538"/>
      <c r="D96" s="1538"/>
      <c r="E96" s="1538"/>
      <c r="F96" s="1538"/>
      <c r="G96" s="1538"/>
      <c r="H96" s="1538"/>
    </row>
    <row r="97" spans="1:8">
      <c r="A97" s="1538"/>
      <c r="B97" s="1538"/>
      <c r="C97" s="1538"/>
      <c r="D97" s="1538"/>
      <c r="E97" s="1538"/>
      <c r="F97" s="1538"/>
      <c r="G97" s="1538"/>
      <c r="H97" s="1538"/>
    </row>
    <row r="98" spans="1:8">
      <c r="A98" s="1538"/>
      <c r="B98" s="1538"/>
      <c r="C98" s="1538"/>
      <c r="D98" s="1538"/>
      <c r="E98" s="1538"/>
      <c r="F98" s="1538"/>
      <c r="G98" s="1538"/>
      <c r="H98" s="1538"/>
    </row>
    <row r="99" spans="1:8">
      <c r="A99" s="1538"/>
      <c r="B99" s="1538"/>
      <c r="C99" s="1538"/>
      <c r="D99" s="1538"/>
      <c r="E99" s="1538"/>
      <c r="F99" s="1538"/>
      <c r="G99" s="1538"/>
      <c r="H99" s="1538"/>
    </row>
    <row r="100" spans="1:8">
      <c r="A100" s="1538"/>
      <c r="B100" s="1538"/>
      <c r="C100" s="1538"/>
      <c r="D100" s="1538"/>
      <c r="E100" s="1538"/>
      <c r="F100" s="1538"/>
      <c r="G100" s="1538"/>
      <c r="H100" s="1538"/>
    </row>
    <row r="101" spans="1:8">
      <c r="A101" s="1538"/>
      <c r="B101" s="1538"/>
      <c r="C101" s="1538"/>
      <c r="D101" s="1538"/>
      <c r="E101" s="1538"/>
      <c r="F101" s="1538"/>
      <c r="G101" s="1538"/>
      <c r="H101" s="1538"/>
    </row>
    <row r="102" spans="1:8">
      <c r="A102" s="1538"/>
      <c r="B102" s="1538"/>
      <c r="C102" s="1538"/>
      <c r="D102" s="1538"/>
      <c r="E102" s="1538"/>
      <c r="F102" s="1538"/>
      <c r="G102" s="1538"/>
      <c r="H102" s="1538"/>
    </row>
    <row r="103" spans="1:8">
      <c r="A103" s="1538"/>
      <c r="B103" s="1538"/>
      <c r="C103" s="1538"/>
      <c r="D103" s="1538"/>
      <c r="E103" s="1538"/>
      <c r="F103" s="1538"/>
      <c r="G103" s="1538"/>
      <c r="H103" s="1538"/>
    </row>
    <row r="104" spans="1:8">
      <c r="A104" s="1538"/>
      <c r="B104" s="1538"/>
      <c r="C104" s="1538"/>
      <c r="D104" s="1538"/>
      <c r="E104" s="1538"/>
      <c r="F104" s="1538"/>
      <c r="G104" s="1538"/>
      <c r="H104" s="1538"/>
    </row>
    <row r="105" spans="1:8">
      <c r="A105" s="1538"/>
      <c r="B105" s="1538"/>
      <c r="C105" s="1538"/>
      <c r="D105" s="1538"/>
      <c r="E105" s="1538"/>
      <c r="F105" s="1538"/>
      <c r="G105" s="1538"/>
      <c r="H105" s="1538"/>
    </row>
    <row r="106" spans="1:8">
      <c r="A106" s="1538"/>
      <c r="B106" s="1538"/>
      <c r="C106" s="1538"/>
      <c r="D106" s="1538"/>
      <c r="E106" s="1538"/>
      <c r="F106" s="1538"/>
      <c r="G106" s="1538"/>
      <c r="H106" s="1538"/>
    </row>
    <row r="107" spans="1:8">
      <c r="A107" s="1538"/>
      <c r="B107" s="1538"/>
      <c r="C107" s="1538"/>
      <c r="D107" s="1538"/>
      <c r="E107" s="1538"/>
      <c r="F107" s="1538"/>
      <c r="G107" s="1538"/>
      <c r="H107" s="1538"/>
    </row>
    <row r="108" spans="1:8">
      <c r="A108" s="1538"/>
      <c r="B108" s="1538"/>
      <c r="C108" s="1538"/>
      <c r="D108" s="1538"/>
      <c r="E108" s="1538"/>
      <c r="F108" s="1538"/>
      <c r="G108" s="1538"/>
      <c r="H108" s="1538"/>
    </row>
    <row r="109" spans="1:8">
      <c r="A109" s="1538"/>
      <c r="B109" s="1538"/>
      <c r="C109" s="1538"/>
      <c r="D109" s="1538"/>
      <c r="E109" s="1538"/>
      <c r="F109" s="1538"/>
      <c r="G109" s="1538"/>
      <c r="H109" s="1538"/>
    </row>
    <row r="110" spans="1:8">
      <c r="A110" s="1538"/>
      <c r="B110" s="1538"/>
      <c r="C110" s="1538"/>
      <c r="D110" s="1538"/>
      <c r="E110" s="1538"/>
      <c r="F110" s="1538"/>
      <c r="G110" s="1538"/>
      <c r="H110" s="1538"/>
    </row>
    <row r="111" spans="1:8">
      <c r="A111" s="1538"/>
      <c r="B111" s="1538"/>
      <c r="C111" s="1538"/>
      <c r="D111" s="1538"/>
      <c r="E111" s="1538"/>
      <c r="F111" s="1538"/>
      <c r="G111" s="1538"/>
      <c r="H111" s="1538"/>
    </row>
    <row r="112" spans="1:8">
      <c r="A112" s="1538"/>
      <c r="B112" s="1538"/>
      <c r="C112" s="1538"/>
      <c r="D112" s="1538"/>
      <c r="E112" s="1538"/>
      <c r="F112" s="1538"/>
      <c r="G112" s="1538"/>
      <c r="H112" s="1538"/>
    </row>
    <row r="113" spans="1:8">
      <c r="A113" s="1538"/>
      <c r="B113" s="1538"/>
      <c r="C113" s="1538"/>
      <c r="D113" s="1538"/>
      <c r="E113" s="1538"/>
      <c r="F113" s="1538"/>
      <c r="G113" s="1538"/>
      <c r="H113" s="1538"/>
    </row>
    <row r="114" spans="1:8">
      <c r="A114" s="1538"/>
      <c r="B114" s="1538"/>
      <c r="C114" s="1538"/>
      <c r="D114" s="1538"/>
      <c r="E114" s="1538"/>
      <c r="F114" s="1538"/>
      <c r="G114" s="1538"/>
      <c r="H114" s="1538"/>
    </row>
    <row r="115" spans="1:8">
      <c r="A115" s="1538"/>
      <c r="B115" s="1538"/>
      <c r="C115" s="1538"/>
      <c r="D115" s="1538"/>
      <c r="E115" s="1538"/>
      <c r="F115" s="1538"/>
      <c r="G115" s="1538"/>
      <c r="H115" s="1538"/>
    </row>
    <row r="116" spans="1:8">
      <c r="A116" s="1538"/>
      <c r="B116" s="1538"/>
      <c r="C116" s="1538"/>
      <c r="D116" s="1538"/>
      <c r="E116" s="1538"/>
      <c r="F116" s="1538"/>
      <c r="G116" s="1538"/>
      <c r="H116" s="1538"/>
    </row>
    <row r="117" spans="1:8">
      <c r="A117" s="1538"/>
      <c r="B117" s="1538"/>
      <c r="C117" s="1538"/>
      <c r="D117" s="1538"/>
      <c r="E117" s="1538"/>
      <c r="F117" s="1538"/>
      <c r="G117" s="1538"/>
      <c r="H117" s="1538"/>
    </row>
    <row r="118" spans="1:8">
      <c r="A118" s="1538"/>
      <c r="B118" s="1538"/>
      <c r="C118" s="1538"/>
      <c r="D118" s="1538"/>
      <c r="E118" s="1538"/>
      <c r="F118" s="1538"/>
      <c r="G118" s="1538"/>
      <c r="H118" s="1538"/>
    </row>
    <row r="119" spans="1:8">
      <c r="A119" s="1538"/>
      <c r="B119" s="1538"/>
      <c r="C119" s="1538"/>
      <c r="D119" s="1538"/>
      <c r="E119" s="1538"/>
      <c r="F119" s="1538"/>
      <c r="G119" s="1538"/>
      <c r="H119" s="1538"/>
    </row>
    <row r="120" spans="1:8">
      <c r="A120" s="1538"/>
      <c r="B120" s="1538"/>
      <c r="C120" s="1538"/>
      <c r="D120" s="1538"/>
      <c r="E120" s="1538"/>
      <c r="F120" s="1538"/>
      <c r="G120" s="1538"/>
      <c r="H120" s="1538"/>
    </row>
    <row r="121" spans="1:8">
      <c r="A121" s="1538"/>
      <c r="B121" s="1538"/>
      <c r="C121" s="1538"/>
      <c r="D121" s="1538"/>
      <c r="E121" s="1538"/>
      <c r="F121" s="1538"/>
      <c r="G121" s="1538"/>
      <c r="H121" s="1538"/>
    </row>
    <row r="122" spans="1:8">
      <c r="A122" s="1538"/>
      <c r="B122" s="1538"/>
      <c r="C122" s="1538"/>
      <c r="D122" s="1538"/>
      <c r="E122" s="1538"/>
      <c r="F122" s="1538"/>
      <c r="G122" s="1538"/>
      <c r="H122" s="1538"/>
    </row>
    <row r="123" spans="1:8">
      <c r="A123" s="1538"/>
      <c r="B123" s="1538"/>
      <c r="C123" s="1538"/>
      <c r="D123" s="1538"/>
      <c r="E123" s="1538"/>
      <c r="F123" s="1538"/>
      <c r="G123" s="1538"/>
      <c r="H123" s="1538"/>
    </row>
    <row r="124" spans="1:8">
      <c r="A124" s="1538"/>
      <c r="B124" s="1538"/>
      <c r="C124" s="1538"/>
      <c r="D124" s="1538"/>
      <c r="E124" s="1538"/>
      <c r="F124" s="1538"/>
      <c r="G124" s="1538"/>
      <c r="H124" s="1538"/>
    </row>
    <row r="125" spans="1:8">
      <c r="A125" s="1538"/>
      <c r="B125" s="1538"/>
      <c r="C125" s="1538"/>
      <c r="D125" s="1538"/>
      <c r="E125" s="1538"/>
      <c r="F125" s="1538"/>
      <c r="G125" s="1538"/>
      <c r="H125" s="1538"/>
    </row>
    <row r="126" spans="1:8">
      <c r="A126" s="1538"/>
      <c r="B126" s="1538"/>
      <c r="C126" s="1538"/>
      <c r="D126" s="1538"/>
      <c r="E126" s="1538"/>
      <c r="F126" s="1538"/>
      <c r="G126" s="1538"/>
      <c r="H126" s="1538"/>
    </row>
    <row r="127" spans="1:8">
      <c r="A127" s="1538"/>
      <c r="B127" s="1538"/>
      <c r="C127" s="1538"/>
      <c r="D127" s="1538"/>
      <c r="E127" s="1538"/>
      <c r="F127" s="1538"/>
      <c r="G127" s="1538"/>
      <c r="H127" s="1538"/>
    </row>
    <row r="128" spans="1:8">
      <c r="A128" s="1538"/>
      <c r="B128" s="1538"/>
      <c r="C128" s="1538"/>
      <c r="D128" s="1538"/>
      <c r="E128" s="1538"/>
      <c r="F128" s="1538"/>
      <c r="G128" s="1538"/>
      <c r="H128" s="1538"/>
    </row>
    <row r="129" spans="1:8">
      <c r="A129" s="1538"/>
      <c r="B129" s="1538"/>
      <c r="C129" s="1538"/>
      <c r="D129" s="1538"/>
      <c r="E129" s="1538"/>
      <c r="F129" s="1538"/>
      <c r="G129" s="1538"/>
      <c r="H129" s="1538"/>
    </row>
    <row r="130" spans="1:8">
      <c r="A130" s="1538"/>
      <c r="B130" s="1538"/>
      <c r="C130" s="1538"/>
      <c r="D130" s="1538"/>
      <c r="E130" s="1538"/>
      <c r="F130" s="1538"/>
      <c r="G130" s="1538"/>
      <c r="H130" s="1538"/>
    </row>
    <row r="131" spans="1:8">
      <c r="A131" s="1538"/>
      <c r="B131" s="1538"/>
      <c r="C131" s="1538"/>
      <c r="D131" s="1538"/>
      <c r="E131" s="1538"/>
      <c r="F131" s="1538"/>
      <c r="G131" s="1538"/>
      <c r="H131" s="1538"/>
    </row>
    <row r="132" spans="1:8">
      <c r="A132" s="1538"/>
      <c r="B132" s="1538"/>
      <c r="C132" s="1538"/>
      <c r="D132" s="1538"/>
      <c r="E132" s="1538"/>
      <c r="F132" s="1538"/>
      <c r="G132" s="1538"/>
      <c r="H132" s="1538"/>
    </row>
    <row r="133" spans="1:8">
      <c r="A133" s="1538"/>
      <c r="B133" s="1538"/>
      <c r="C133" s="1538"/>
      <c r="D133" s="1538"/>
      <c r="E133" s="1538"/>
      <c r="F133" s="1538"/>
      <c r="G133" s="1538"/>
      <c r="H133" s="1538"/>
    </row>
    <row r="134" spans="1:8">
      <c r="A134" s="1538"/>
      <c r="B134" s="1538"/>
      <c r="C134" s="1538"/>
      <c r="D134" s="1538"/>
      <c r="E134" s="1538"/>
      <c r="F134" s="1538"/>
      <c r="G134" s="1538"/>
      <c r="H134" s="1538"/>
    </row>
    <row r="135" spans="1:8">
      <c r="A135" s="1538"/>
      <c r="B135" s="1538"/>
      <c r="C135" s="1538"/>
      <c r="D135" s="1538"/>
      <c r="E135" s="1538"/>
      <c r="F135" s="1538"/>
      <c r="G135" s="1538"/>
      <c r="H135" s="1538"/>
    </row>
    <row r="136" spans="1:8">
      <c r="A136" s="1538"/>
      <c r="B136" s="1538"/>
      <c r="C136" s="1538"/>
      <c r="D136" s="1538"/>
      <c r="E136" s="1538"/>
      <c r="F136" s="1538"/>
      <c r="G136" s="1538"/>
      <c r="H136" s="1538"/>
    </row>
    <row r="137" spans="1:8">
      <c r="A137" s="1538"/>
      <c r="B137" s="1538"/>
      <c r="C137" s="1538"/>
      <c r="D137" s="1538"/>
      <c r="E137" s="1538"/>
      <c r="F137" s="1538"/>
      <c r="G137" s="1538"/>
      <c r="H137" s="1538"/>
    </row>
    <row r="138" spans="1:8">
      <c r="A138" s="1538"/>
      <c r="B138" s="1538"/>
      <c r="C138" s="1538"/>
      <c r="D138" s="1538"/>
      <c r="E138" s="1538"/>
      <c r="F138" s="1538"/>
      <c r="G138" s="1538"/>
      <c r="H138" s="1538"/>
    </row>
    <row r="139" spans="1:8">
      <c r="A139" s="1538"/>
      <c r="B139" s="1538"/>
      <c r="C139" s="1538"/>
      <c r="D139" s="1538"/>
      <c r="E139" s="1538"/>
      <c r="F139" s="1538"/>
      <c r="G139" s="1538"/>
      <c r="H139" s="1538"/>
    </row>
    <row r="140" spans="1:8">
      <c r="A140" s="1538"/>
      <c r="B140" s="1538"/>
      <c r="C140" s="1538"/>
      <c r="D140" s="1538"/>
      <c r="E140" s="1538"/>
      <c r="F140" s="1538"/>
      <c r="G140" s="1538"/>
      <c r="H140" s="1538"/>
    </row>
    <row r="141" spans="1:8">
      <c r="A141" s="1538"/>
      <c r="B141" s="1538"/>
      <c r="C141" s="1538"/>
      <c r="D141" s="1538"/>
      <c r="E141" s="1538"/>
      <c r="F141" s="1538"/>
      <c r="G141" s="1538"/>
      <c r="H141" s="1538"/>
    </row>
    <row r="142" spans="1:8">
      <c r="A142" s="1538"/>
      <c r="B142" s="1538"/>
      <c r="C142" s="1538"/>
      <c r="D142" s="1538"/>
      <c r="E142" s="1538"/>
      <c r="F142" s="1538"/>
      <c r="G142" s="1538"/>
      <c r="H142" s="1538"/>
    </row>
    <row r="143" spans="1:8">
      <c r="A143" s="1538"/>
      <c r="B143" s="1538"/>
      <c r="C143" s="1538"/>
      <c r="D143" s="1538"/>
      <c r="E143" s="1538"/>
      <c r="F143" s="1538"/>
      <c r="G143" s="1538"/>
      <c r="H143" s="1538"/>
    </row>
    <row r="144" spans="1:8">
      <c r="A144" s="1538"/>
      <c r="B144" s="1538"/>
      <c r="C144" s="1538"/>
      <c r="D144" s="1538"/>
      <c r="E144" s="1538"/>
      <c r="F144" s="1538"/>
      <c r="G144" s="1538"/>
      <c r="H144" s="1538"/>
    </row>
    <row r="145" spans="1:8">
      <c r="A145" s="1538"/>
      <c r="B145" s="1538"/>
      <c r="C145" s="1538"/>
      <c r="D145" s="1538"/>
      <c r="E145" s="1538"/>
      <c r="F145" s="1538"/>
      <c r="G145" s="1538"/>
      <c r="H145" s="1538"/>
    </row>
    <row r="146" spans="1:8">
      <c r="A146" s="1538"/>
      <c r="B146" s="1538"/>
      <c r="C146" s="1538"/>
      <c r="D146" s="1538"/>
      <c r="E146" s="1538"/>
      <c r="F146" s="1538"/>
      <c r="G146" s="1538"/>
      <c r="H146" s="1538"/>
    </row>
    <row r="147" spans="1:8">
      <c r="A147" s="1538"/>
      <c r="B147" s="1538"/>
      <c r="C147" s="1538"/>
      <c r="D147" s="1538"/>
      <c r="E147" s="1538"/>
      <c r="F147" s="1538"/>
      <c r="G147" s="1538"/>
      <c r="H147" s="1538"/>
    </row>
    <row r="148" spans="1:8">
      <c r="A148" s="1538"/>
      <c r="B148" s="1538"/>
      <c r="C148" s="1538"/>
      <c r="D148" s="1538"/>
      <c r="E148" s="1538"/>
      <c r="F148" s="1538"/>
      <c r="G148" s="1538"/>
      <c r="H148" s="1538"/>
    </row>
    <row r="149" spans="1:8">
      <c r="A149" s="1538"/>
      <c r="B149" s="1538"/>
      <c r="C149" s="1538"/>
      <c r="D149" s="1538"/>
      <c r="E149" s="1538"/>
      <c r="F149" s="1538"/>
      <c r="G149" s="1538"/>
      <c r="H149" s="1538"/>
    </row>
    <row r="150" spans="1:8">
      <c r="A150" s="1538"/>
      <c r="B150" s="1538"/>
      <c r="C150" s="1538"/>
      <c r="D150" s="1538"/>
      <c r="E150" s="1538"/>
      <c r="F150" s="1538"/>
      <c r="G150" s="1538"/>
      <c r="H150" s="1538"/>
    </row>
    <row r="151" spans="1:8">
      <c r="A151" s="1538"/>
      <c r="B151" s="1538"/>
      <c r="C151" s="1538"/>
      <c r="D151" s="1538"/>
      <c r="E151" s="1538"/>
      <c r="F151" s="1538"/>
      <c r="G151" s="1538"/>
      <c r="H151" s="1538"/>
    </row>
  </sheetData>
  <customSheetViews>
    <customSheetView guid="{8BA73436-2F9B-4210-BD10-5C9B0EE18A6F}" colorId="22" showPageBreaks="1" printArea="1">
      <selection activeCell="E2" sqref="E2"/>
      <rowBreaks count="1" manualBreakCount="1">
        <brk id="66" max="16383" man="1"/>
      </rowBreaks>
      <pageMargins left="0.5" right="0.5" top="0.5" bottom="0.5" header="0.5" footer="0.5"/>
      <pageSetup scale="69" orientation="portrait" horizontalDpi="300" verticalDpi="300" r:id="rId1"/>
      <headerFooter alignWithMargins="0"/>
    </customSheetView>
    <customSheetView guid="{7923C648-7509-4E75-B568-BE9D1A032E56}" colorId="22" showPageBreaks="1" printArea="1">
      <selection activeCell="E2" sqref="E2"/>
      <rowBreaks count="1" manualBreakCount="1">
        <brk id="66" max="16383" man="1"/>
      </rowBreaks>
      <pageMargins left="0.5" right="0.5" top="0.5" bottom="0.5" header="0.5" footer="0.5"/>
      <pageSetup scale="69" orientation="portrait" horizontalDpi="300" verticalDpi="300" r:id="rId2"/>
      <headerFooter alignWithMargins="0"/>
    </customSheetView>
    <customSheetView guid="{393B765C-BB60-4CEF-9B1B-1517D80E77BC}" colorId="22" showPageBreaks="1" printArea="1">
      <selection activeCell="E2" sqref="E2"/>
      <rowBreaks count="1" manualBreakCount="1">
        <brk id="66" max="16383" man="1"/>
      </rowBreaks>
      <pageMargins left="0.5" right="0.5" top="0.5" bottom="0.5" header="0.5" footer="0.5"/>
      <pageSetup scale="69" orientation="portrait" horizontalDpi="300" verticalDpi="300" r:id="rId3"/>
      <headerFooter alignWithMargins="0"/>
    </customSheetView>
    <customSheetView guid="{63051384-6030-4837-BDE8-8D47319E9310}" colorId="22" showPageBreaks="1" printArea="1">
      <selection activeCell="E2" sqref="E2"/>
      <rowBreaks count="1" manualBreakCount="1">
        <brk id="66" max="16383" man="1"/>
      </rowBreaks>
      <pageMargins left="0.5" right="0.5" top="0.5" bottom="0.5" header="0.5" footer="0.5"/>
      <pageSetup scale="69" orientation="portrait" horizontalDpi="300" verticalDpi="300" r:id="rId4"/>
      <headerFooter alignWithMargins="0"/>
    </customSheetView>
    <customSheetView guid="{4E7170B9-0E13-4551-BA0F-F43020F5D14F}" colorId="22" showPageBreaks="1" printArea="1">
      <selection activeCell="E2" sqref="E2"/>
      <rowBreaks count="1" manualBreakCount="1">
        <brk id="66" max="16383" man="1"/>
      </rowBreaks>
      <pageMargins left="0.5" right="0.5" top="0.5" bottom="0.5" header="0.5" footer="0.5"/>
      <pageSetup scale="69" orientation="portrait" horizontalDpi="300" verticalDpi="300" r:id="rId5"/>
      <headerFooter alignWithMargins="0"/>
    </customSheetView>
    <customSheetView guid="{438078D9-73AC-4065-AD12-33C545097290}" colorId="22">
      <selection activeCell="E2" sqref="E2"/>
      <rowBreaks count="1" manualBreakCount="1">
        <brk id="66" max="16383" man="1"/>
      </rowBreaks>
      <pageMargins left="0.5" right="0.5" top="0.5" bottom="0.5" header="0.5" footer="0.5"/>
      <pageSetup scale="69" orientation="portrait" horizontalDpi="300" verticalDpi="300" r:id="rId6"/>
      <headerFooter alignWithMargins="0"/>
    </customSheetView>
    <customSheetView guid="{5CF51FF9-A1DC-465C-8702-577480B671DB}" colorId="22">
      <selection activeCell="E2" sqref="E2"/>
      <rowBreaks count="1" manualBreakCount="1">
        <brk id="66" max="16383" man="1"/>
      </rowBreaks>
      <pageMargins left="0.5" right="0.5" top="0.5" bottom="0.5" header="0.5" footer="0.5"/>
      <pageSetup scale="69" orientation="portrait" horizontalDpi="300" verticalDpi="300" r:id="rId7"/>
      <headerFooter alignWithMargins="0"/>
    </customSheetView>
    <customSheetView guid="{B94A4E40-0E04-4C7F-92F0-F173BDD19C5E}" colorId="22">
      <selection activeCell="E2" sqref="E2"/>
      <rowBreaks count="1" manualBreakCount="1">
        <brk id="66" max="16383" man="1"/>
      </rowBreaks>
      <pageMargins left="0.5" right="0.5" top="0.5" bottom="0.5" header="0.5" footer="0.5"/>
      <pageSetup scale="69" orientation="portrait" horizontalDpi="300" verticalDpi="300" r:id="rId8"/>
      <headerFooter alignWithMargins="0"/>
    </customSheetView>
    <customSheetView guid="{8C259C24-A4E4-4974-8C90-A0F5B4CE3394}" colorId="22" showPageBreaks="1" printArea="1">
      <selection activeCell="E2" sqref="E2"/>
      <rowBreaks count="1" manualBreakCount="1">
        <brk id="66" max="16383" man="1"/>
      </rowBreaks>
      <pageMargins left="0.5" right="0.5" top="0.5" bottom="0.5" header="0.5" footer="0.5"/>
      <pageSetup scale="69" orientation="portrait" horizontalDpi="300" verticalDpi="300" r:id="rId9"/>
      <headerFooter alignWithMargins="0"/>
    </customSheetView>
    <customSheetView guid="{FA103E5D-8B2E-472D-A37D-606A91A24206}" colorId="22">
      <selection activeCell="E2" sqref="E2"/>
      <rowBreaks count="1" manualBreakCount="1">
        <brk id="66" max="16383" man="1"/>
      </rowBreaks>
      <pageMargins left="0.5" right="0.5" top="0.5" bottom="0.5" header="0.5" footer="0.5"/>
      <pageSetup scale="69" orientation="portrait" horizontalDpi="300" verticalDpi="300" r:id="rId10"/>
      <headerFooter alignWithMargins="0"/>
    </customSheetView>
    <customSheetView guid="{FD677025-12D2-4A8C-898E-C8C7B61A1761}" colorId="22" showPageBreaks="1" printArea="1">
      <selection activeCell="E2" sqref="E2"/>
      <rowBreaks count="1" manualBreakCount="1">
        <brk id="66" max="16383" man="1"/>
      </rowBreaks>
      <pageMargins left="0.5" right="0.5" top="0.5" bottom="0.5" header="0.5" footer="0.5"/>
      <pageSetup scale="69" orientation="portrait" horizontalDpi="300" verticalDpi="300" r:id="rId11"/>
      <headerFooter alignWithMargins="0"/>
    </customSheetView>
    <customSheetView guid="{8A94D2EC-B2C5-4234-9443-0DC03802E12D}" colorId="22" showPageBreaks="1" printArea="1">
      <selection activeCell="E2" sqref="E2"/>
      <rowBreaks count="1" manualBreakCount="1">
        <brk id="66" max="16383" man="1"/>
      </rowBreaks>
      <pageMargins left="0.5" right="0.5" top="0.5" bottom="0.5" header="0.5" footer="0.5"/>
      <pageSetup scale="69" orientation="portrait" horizontalDpi="300" verticalDpi="300" r:id="rId12"/>
      <headerFooter alignWithMargins="0"/>
    </customSheetView>
    <customSheetView guid="{C7AF6775-1D27-4B5E-A593-2A35D0B4D89B}" colorId="22">
      <selection activeCell="E2" sqref="E2"/>
      <rowBreaks count="1" manualBreakCount="1">
        <brk id="66" max="16383" man="1"/>
      </rowBreaks>
      <pageMargins left="0.5" right="0.5" top="0.5" bottom="0.5" header="0.5" footer="0.5"/>
      <pageSetup scale="69" orientation="portrait" horizontalDpi="300" verticalDpi="300" r:id="rId13"/>
      <headerFooter alignWithMargins="0"/>
    </customSheetView>
    <customSheetView guid="{96E61F17-B7D0-43DF-A042-AB82DEADF71D}" colorId="22" showPageBreaks="1" printArea="1">
      <selection activeCell="E2" sqref="E2"/>
      <rowBreaks count="1" manualBreakCount="1">
        <brk id="66" max="16383" man="1"/>
      </rowBreaks>
      <pageMargins left="0.5" right="0.5" top="0.5" bottom="0.5" header="0.5" footer="0.5"/>
      <pageSetup scale="69" orientation="portrait" horizontalDpi="300" verticalDpi="300" r:id="rId14"/>
      <headerFooter alignWithMargins="0"/>
    </customSheetView>
    <customSheetView guid="{0F6F7749-E5E2-402C-A332-F358E9F52431}" colorId="22" showPageBreaks="1" printArea="1">
      <selection activeCell="E2" sqref="E2"/>
      <rowBreaks count="1" manualBreakCount="1">
        <brk id="66" max="16383" man="1"/>
      </rowBreaks>
      <pageMargins left="0.5" right="0.5" top="0.5" bottom="0.5" header="0.5" footer="0.5"/>
      <pageSetup scale="69" orientation="portrait" horizontalDpi="300" verticalDpi="300" r:id="rId15"/>
      <headerFooter alignWithMargins="0"/>
    </customSheetView>
    <customSheetView guid="{665C0630-746D-4A38-99D5-558A3A80C435}" colorId="22" showPageBreaks="1" printArea="1">
      <selection activeCell="E2" sqref="E2"/>
      <rowBreaks count="1" manualBreakCount="1">
        <brk id="66" max="16383" man="1"/>
      </rowBreaks>
      <pageMargins left="0.5" right="0.5" top="0.5" bottom="0.5" header="0.5" footer="0.5"/>
      <pageSetup scale="69" orientation="portrait" horizontalDpi="300" verticalDpi="300" r:id="rId16"/>
      <headerFooter alignWithMargins="0"/>
    </customSheetView>
    <customSheetView guid="{7BB49942-3332-4916-8C9A-7E0718D9BD15}" colorId="22" showPageBreaks="1" printArea="1">
      <selection activeCell="E2" sqref="E2"/>
      <rowBreaks count="1" manualBreakCount="1">
        <brk id="66" max="16383" man="1"/>
      </rowBreaks>
      <pageMargins left="0.5" right="0.5" top="0.5" bottom="0.5" header="0.5" footer="0.5"/>
      <pageSetup scale="69" orientation="portrait" horizontalDpi="300" verticalDpi="300" r:id="rId17"/>
      <headerFooter alignWithMargins="0"/>
    </customSheetView>
    <customSheetView guid="{84131046-9492-4BD4-95BF-1101D54B6750}" colorId="22" showPageBreaks="1" printArea="1">
      <selection activeCell="E2" sqref="E2"/>
      <rowBreaks count="1" manualBreakCount="1">
        <brk id="66" max="16383" man="1"/>
      </rowBreaks>
      <pageMargins left="0.5" right="0.5" top="0.5" bottom="0.5" header="0.5" footer="0.5"/>
      <pageSetup scale="69" orientation="portrait" horizontalDpi="300" verticalDpi="300" r:id="rId18"/>
      <headerFooter alignWithMargins="0"/>
    </customSheetView>
    <customSheetView guid="{CDDD69AD-D96A-45A7-95A3-6DE883419332}" colorId="22" showPageBreaks="1" printArea="1">
      <selection activeCell="E2" sqref="E2"/>
      <rowBreaks count="1" manualBreakCount="1">
        <brk id="66" max="16383" man="1"/>
      </rowBreaks>
      <pageMargins left="0.5" right="0.5" top="0.5" bottom="0.5" header="0.5" footer="0.5"/>
      <pageSetup scale="69" orientation="portrait" horizontalDpi="300" verticalDpi="300" r:id="rId19"/>
      <headerFooter alignWithMargins="0"/>
    </customSheetView>
    <customSheetView guid="{4AA2BC72-2A29-463C-9964-91A7BC9A705D}" colorId="22" showPageBreaks="1" printArea="1">
      <selection activeCell="E2" sqref="E2"/>
      <rowBreaks count="1" manualBreakCount="1">
        <brk id="66" max="16383" man="1"/>
      </rowBreaks>
      <pageMargins left="0.5" right="0.5" top="0.5" bottom="0.5" header="0.5" footer="0.5"/>
      <pageSetup scale="69" orientation="portrait" horizontalDpi="300" verticalDpi="300" r:id="rId20"/>
      <headerFooter alignWithMargins="0"/>
    </customSheetView>
  </customSheetViews>
  <mergeCells count="2">
    <mergeCell ref="B6:B8"/>
    <mergeCell ref="B32:B34"/>
  </mergeCells>
  <pageMargins left="0.5" right="0.5" top="0.5" bottom="0.5" header="0.5" footer="0.5"/>
  <pageSetup scale="69" orientation="portrait" horizontalDpi="300" verticalDpi="300" r:id="rId2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election activeCell="E10" sqref="E10"/>
    </sheetView>
  </sheetViews>
  <sheetFormatPr defaultColWidth="8.88671875" defaultRowHeight="15"/>
  <cols>
    <col min="1" max="1" width="4" style="2774" customWidth="1"/>
    <col min="2" max="2" width="43.44140625" style="2774" customWidth="1"/>
    <col min="3" max="3" width="19.109375" style="2774" bestFit="1" customWidth="1"/>
    <col min="4" max="4" width="14.6640625" style="2774" bestFit="1" customWidth="1"/>
    <col min="5" max="5" width="15.5546875" style="2774" customWidth="1"/>
    <col min="6" max="6" width="20.33203125" style="2774" customWidth="1"/>
    <col min="7" max="16384" width="8.88671875" style="2774"/>
  </cols>
  <sheetData>
    <row r="1" spans="1:6" ht="15.75" thickBot="1"/>
    <row r="2" spans="1:6" ht="15.75" thickTop="1">
      <c r="A2" s="1779" t="s">
        <v>3289</v>
      </c>
      <c r="B2" s="1780"/>
      <c r="C2" s="1781" t="s">
        <v>3290</v>
      </c>
      <c r="D2" s="1782" t="s">
        <v>1802</v>
      </c>
      <c r="E2" s="1783" t="s">
        <v>1803</v>
      </c>
      <c r="F2" s="1784"/>
    </row>
    <row r="3" spans="1:6">
      <c r="A3" s="2877" t="str">
        <f>'Data Sheet'!$C$25</f>
        <v>CENTRAL HUDSON GAS &amp; ELECTRIC CORPORATION</v>
      </c>
      <c r="B3" s="1517"/>
      <c r="C3" s="1787" t="s">
        <v>5358</v>
      </c>
      <c r="D3" s="1546" t="s">
        <v>3308</v>
      </c>
      <c r="E3" s="1788"/>
      <c r="F3" s="1789"/>
    </row>
    <row r="4" spans="1:6">
      <c r="A4" s="1791" t="s">
        <v>3291</v>
      </c>
      <c r="B4" s="1517"/>
      <c r="C4" s="1787" t="s">
        <v>3292</v>
      </c>
      <c r="D4" s="1979" t="str">
        <f>'Data Sheet'!$C$40</f>
        <v>4/18/2018</v>
      </c>
      <c r="E4" s="3151" t="str">
        <f>'Data Sheet'!$C$38</f>
        <v>12/31/2017</v>
      </c>
      <c r="F4" s="1793"/>
    </row>
    <row r="5" spans="1:6">
      <c r="A5" s="2115" t="s">
        <v>3953</v>
      </c>
      <c r="B5" s="1795"/>
      <c r="C5" s="1795"/>
      <c r="D5" s="1795"/>
      <c r="E5" s="1795"/>
      <c r="F5" s="1797"/>
    </row>
    <row r="6" spans="1:6">
      <c r="A6" s="1786" t="s">
        <v>3954</v>
      </c>
      <c r="B6" s="1787"/>
      <c r="C6" s="1787"/>
      <c r="D6" s="1787"/>
      <c r="E6" s="2778"/>
      <c r="F6" s="1789"/>
    </row>
    <row r="7" spans="1:6">
      <c r="A7" s="1786" t="s">
        <v>3955</v>
      </c>
      <c r="B7" s="1787"/>
      <c r="C7" s="1787"/>
      <c r="D7" s="1787"/>
      <c r="E7" s="1787"/>
      <c r="F7" s="1789"/>
    </row>
    <row r="8" spans="1:6">
      <c r="A8" s="1798" t="s">
        <v>3956</v>
      </c>
      <c r="B8" s="1799"/>
      <c r="C8" s="1799"/>
      <c r="D8" s="1799"/>
      <c r="E8" s="1799"/>
      <c r="F8" s="1800"/>
    </row>
    <row r="9" spans="1:6">
      <c r="A9" s="1798" t="s">
        <v>3957</v>
      </c>
      <c r="B9" s="1799"/>
      <c r="C9" s="1799"/>
      <c r="D9" s="1799"/>
      <c r="E9" s="1799"/>
      <c r="F9" s="1800"/>
    </row>
    <row r="10" spans="1:6">
      <c r="A10" s="1798" t="s">
        <v>3958</v>
      </c>
      <c r="B10" s="1799"/>
      <c r="C10" s="1799"/>
      <c r="D10" s="1799"/>
      <c r="E10" s="1799"/>
      <c r="F10" s="1800"/>
    </row>
    <row r="11" spans="1:6">
      <c r="A11" s="1798" t="s">
        <v>3959</v>
      </c>
      <c r="B11" s="1799"/>
      <c r="C11" s="1799"/>
      <c r="D11" s="1799"/>
      <c r="E11" s="1799"/>
      <c r="F11" s="1800"/>
    </row>
    <row r="12" spans="1:6">
      <c r="A12" s="1798" t="s">
        <v>3960</v>
      </c>
      <c r="B12" s="1799"/>
      <c r="C12" s="1799"/>
      <c r="D12" s="1799"/>
      <c r="E12" s="1799"/>
      <c r="F12" s="1800"/>
    </row>
    <row r="13" spans="1:6">
      <c r="A13" s="1798" t="s">
        <v>3961</v>
      </c>
      <c r="B13" s="1799"/>
      <c r="C13" s="1799"/>
      <c r="D13" s="1799"/>
      <c r="E13" s="1799"/>
      <c r="F13" s="1800"/>
    </row>
    <row r="14" spans="1:6">
      <c r="A14" s="2746" t="s">
        <v>4409</v>
      </c>
      <c r="B14" s="2747"/>
      <c r="C14" s="2747"/>
      <c r="D14" s="2747"/>
      <c r="E14" s="2747"/>
      <c r="F14" s="2748"/>
    </row>
    <row r="15" spans="1:6">
      <c r="A15" s="2116" t="s">
        <v>1729</v>
      </c>
      <c r="B15" s="1804"/>
      <c r="C15" s="3146"/>
      <c r="D15" s="3146"/>
      <c r="E15" s="3146" t="s">
        <v>3962</v>
      </c>
      <c r="F15" s="3147"/>
    </row>
    <row r="16" spans="1:6">
      <c r="A16" s="1807" t="s">
        <v>1732</v>
      </c>
      <c r="C16" s="1814" t="s">
        <v>3963</v>
      </c>
      <c r="D16" s="1814"/>
      <c r="E16" s="1814" t="s">
        <v>3964</v>
      </c>
      <c r="F16" s="2118" t="s">
        <v>3965</v>
      </c>
    </row>
    <row r="17" spans="1:6">
      <c r="A17" s="1807"/>
      <c r="B17" s="2030" t="s">
        <v>1784</v>
      </c>
      <c r="C17" s="1814" t="s">
        <v>3966</v>
      </c>
      <c r="D17" s="1814" t="s">
        <v>3967</v>
      </c>
      <c r="E17" s="1814" t="s">
        <v>3968</v>
      </c>
      <c r="F17" s="2118" t="s">
        <v>3969</v>
      </c>
    </row>
    <row r="18" spans="1:6">
      <c r="A18" s="3148"/>
      <c r="B18" s="1813" t="s">
        <v>3020</v>
      </c>
      <c r="C18" s="1814" t="s">
        <v>3021</v>
      </c>
      <c r="D18" s="1814" t="s">
        <v>3022</v>
      </c>
      <c r="E18" s="1814" t="s">
        <v>3023</v>
      </c>
      <c r="F18" s="2118" t="s">
        <v>2346</v>
      </c>
    </row>
    <row r="19" spans="1:6" ht="15.75">
      <c r="A19" s="2121">
        <v>1</v>
      </c>
      <c r="B19" s="2122" t="s">
        <v>3970</v>
      </c>
      <c r="C19" s="2123"/>
      <c r="D19" s="2123"/>
      <c r="E19" s="2123"/>
      <c r="F19" s="2124"/>
    </row>
    <row r="20" spans="1:6">
      <c r="A20" s="2121">
        <v>2</v>
      </c>
      <c r="B20" s="3081" t="s">
        <v>5371</v>
      </c>
      <c r="C20" s="3149">
        <v>4040</v>
      </c>
      <c r="D20" s="3150">
        <v>186.01</v>
      </c>
      <c r="E20" s="1836">
        <v>-10544</v>
      </c>
      <c r="F20" s="3150">
        <v>186.01</v>
      </c>
    </row>
    <row r="21" spans="1:6">
      <c r="A21" s="2121">
        <v>3</v>
      </c>
      <c r="B21" s="3081" t="s">
        <v>5372</v>
      </c>
      <c r="C21" s="3149">
        <v>828</v>
      </c>
      <c r="D21" s="3150">
        <v>186.01</v>
      </c>
      <c r="E21" s="1843">
        <v>-6300</v>
      </c>
      <c r="F21" s="3150">
        <v>186.01</v>
      </c>
    </row>
    <row r="22" spans="1:6">
      <c r="A22" s="2121">
        <v>4</v>
      </c>
      <c r="B22" s="1827"/>
      <c r="C22" s="1828"/>
      <c r="D22" s="1843"/>
      <c r="E22" s="1843"/>
      <c r="F22" s="1844"/>
    </row>
    <row r="23" spans="1:6">
      <c r="A23" s="2121">
        <v>5</v>
      </c>
      <c r="B23" s="1827"/>
      <c r="C23" s="1828"/>
      <c r="D23" s="1843"/>
      <c r="E23" s="1843"/>
      <c r="F23" s="1844"/>
    </row>
    <row r="24" spans="1:6">
      <c r="A24" s="2121">
        <v>6</v>
      </c>
      <c r="B24" s="1827"/>
      <c r="C24" s="1828"/>
      <c r="D24" s="1850"/>
      <c r="E24" s="1850"/>
      <c r="F24" s="1851"/>
    </row>
    <row r="25" spans="1:6">
      <c r="A25" s="2121">
        <v>7</v>
      </c>
      <c r="B25" s="1827"/>
      <c r="C25" s="1828"/>
      <c r="D25" s="1855"/>
      <c r="E25" s="1855"/>
      <c r="F25" s="1856"/>
    </row>
    <row r="26" spans="1:6">
      <c r="A26" s="2121">
        <v>8</v>
      </c>
      <c r="B26" s="1827"/>
      <c r="C26" s="1828"/>
      <c r="D26" s="1843"/>
      <c r="E26" s="1836"/>
      <c r="F26" s="1837"/>
    </row>
    <row r="27" spans="1:6">
      <c r="A27" s="2121">
        <v>9</v>
      </c>
      <c r="B27" s="1827"/>
      <c r="C27" s="1828"/>
      <c r="D27" s="1843"/>
      <c r="E27" s="1843"/>
      <c r="F27" s="1844"/>
    </row>
    <row r="28" spans="1:6">
      <c r="A28" s="2121">
        <v>10</v>
      </c>
      <c r="B28" s="1827"/>
      <c r="C28" s="1828"/>
      <c r="D28" s="1843"/>
      <c r="E28" s="1843"/>
      <c r="F28" s="1844"/>
    </row>
    <row r="29" spans="1:6">
      <c r="A29" s="2121">
        <v>11</v>
      </c>
      <c r="B29" s="1827"/>
      <c r="C29" s="1828"/>
      <c r="D29" s="1843"/>
      <c r="E29" s="1843"/>
      <c r="F29" s="1844"/>
    </row>
    <row r="30" spans="1:6">
      <c r="A30" s="2121">
        <v>12</v>
      </c>
      <c r="B30" s="1827"/>
      <c r="C30" s="1828"/>
      <c r="D30" s="1843"/>
      <c r="E30" s="1843"/>
      <c r="F30" s="1844"/>
    </row>
    <row r="31" spans="1:6">
      <c r="A31" s="2121">
        <v>13</v>
      </c>
      <c r="B31" s="1827"/>
      <c r="C31" s="1828"/>
      <c r="D31" s="1843"/>
      <c r="E31" s="1843"/>
      <c r="F31" s="1844"/>
    </row>
    <row r="32" spans="1:6">
      <c r="A32" s="2121">
        <v>14</v>
      </c>
      <c r="B32" s="1827"/>
      <c r="C32" s="1828"/>
      <c r="D32" s="1843"/>
      <c r="E32" s="1843"/>
      <c r="F32" s="1844"/>
    </row>
    <row r="33" spans="1:6">
      <c r="A33" s="2121">
        <v>15</v>
      </c>
      <c r="B33" s="1827"/>
      <c r="C33" s="1828"/>
      <c r="D33" s="1843"/>
      <c r="E33" s="1843"/>
      <c r="F33" s="1844"/>
    </row>
    <row r="34" spans="1:6">
      <c r="A34" s="2121">
        <v>16</v>
      </c>
      <c r="B34" s="1827"/>
      <c r="C34" s="1828"/>
      <c r="D34" s="1863"/>
      <c r="E34" s="1863"/>
      <c r="F34" s="1864"/>
    </row>
    <row r="35" spans="1:6">
      <c r="A35" s="2121">
        <v>17</v>
      </c>
      <c r="B35" s="1827"/>
      <c r="C35" s="1828"/>
      <c r="D35" s="1863"/>
      <c r="E35" s="1863"/>
      <c r="F35" s="1864"/>
    </row>
    <row r="36" spans="1:6">
      <c r="A36" s="2121">
        <v>18</v>
      </c>
      <c r="B36" s="1827"/>
      <c r="C36" s="1828"/>
      <c r="D36" s="1843"/>
      <c r="E36" s="1843"/>
      <c r="F36" s="1844"/>
    </row>
    <row r="37" spans="1:6">
      <c r="A37" s="2121">
        <v>19</v>
      </c>
      <c r="B37" s="1827"/>
      <c r="C37" s="1828"/>
      <c r="D37" s="1843"/>
      <c r="E37" s="1843"/>
      <c r="F37" s="1844"/>
    </row>
    <row r="38" spans="1:6">
      <c r="A38" s="2121">
        <v>20</v>
      </c>
      <c r="B38" s="1827"/>
      <c r="C38" s="1828"/>
      <c r="D38" s="1843"/>
      <c r="E38" s="1843"/>
      <c r="F38" s="1844"/>
    </row>
    <row r="39" spans="1:6" ht="15.75">
      <c r="A39" s="2121">
        <v>21</v>
      </c>
      <c r="B39" s="2122" t="s">
        <v>3971</v>
      </c>
      <c r="C39" s="2123"/>
      <c r="D39" s="2125"/>
      <c r="E39" s="2125"/>
      <c r="F39" s="2126"/>
    </row>
    <row r="40" spans="1:6">
      <c r="A40" s="2121">
        <v>22</v>
      </c>
      <c r="B40" s="3081" t="s">
        <v>5370</v>
      </c>
      <c r="C40" s="3149">
        <v>4938</v>
      </c>
      <c r="D40" s="3150">
        <v>186.01</v>
      </c>
      <c r="E40" s="1843"/>
      <c r="F40" s="1844"/>
    </row>
    <row r="41" spans="1:6">
      <c r="A41" s="2121">
        <v>23</v>
      </c>
      <c r="B41" s="1827"/>
      <c r="C41" s="1828"/>
      <c r="D41" s="1843"/>
      <c r="E41" s="1843"/>
      <c r="F41" s="1844"/>
    </row>
    <row r="42" spans="1:6">
      <c r="A42" s="2121">
        <v>24</v>
      </c>
      <c r="B42" s="1827"/>
      <c r="C42" s="1828"/>
      <c r="D42" s="1863"/>
      <c r="E42" s="1863"/>
      <c r="F42" s="1864"/>
    </row>
    <row r="43" spans="1:6">
      <c r="A43" s="2121">
        <v>25</v>
      </c>
      <c r="B43" s="1827"/>
      <c r="C43" s="1828"/>
      <c r="D43" s="1843"/>
      <c r="E43" s="1843"/>
      <c r="F43" s="1844"/>
    </row>
    <row r="44" spans="1:6">
      <c r="A44" s="2121">
        <v>26</v>
      </c>
      <c r="B44" s="1827"/>
      <c r="C44" s="1828"/>
      <c r="D44" s="1843"/>
      <c r="E44" s="1843"/>
      <c r="F44" s="1844"/>
    </row>
    <row r="45" spans="1:6">
      <c r="A45" s="2121">
        <v>27</v>
      </c>
      <c r="B45" s="1827"/>
      <c r="C45" s="1828"/>
      <c r="D45" s="1843"/>
      <c r="E45" s="1843"/>
      <c r="F45" s="1844"/>
    </row>
    <row r="46" spans="1:6">
      <c r="A46" s="2121">
        <v>28</v>
      </c>
      <c r="B46" s="1827"/>
      <c r="C46" s="1828"/>
      <c r="D46" s="1843"/>
      <c r="E46" s="1843"/>
      <c r="F46" s="1844"/>
    </row>
    <row r="47" spans="1:6">
      <c r="A47" s="2121">
        <v>29</v>
      </c>
      <c r="B47" s="1827"/>
      <c r="C47" s="1828"/>
      <c r="D47" s="1843"/>
      <c r="E47" s="1843"/>
      <c r="F47" s="1844"/>
    </row>
    <row r="48" spans="1:6">
      <c r="A48" s="2121">
        <v>30</v>
      </c>
      <c r="B48" s="1827"/>
      <c r="C48" s="1828"/>
      <c r="D48" s="1843"/>
      <c r="E48" s="1843"/>
      <c r="F48" s="1844"/>
    </row>
    <row r="49" spans="1:6">
      <c r="A49" s="2121">
        <v>31</v>
      </c>
      <c r="B49" s="1827"/>
      <c r="C49" s="1828"/>
      <c r="D49" s="1843"/>
      <c r="E49" s="1843"/>
      <c r="F49" s="1844"/>
    </row>
    <row r="50" spans="1:6">
      <c r="A50" s="2121">
        <v>32</v>
      </c>
      <c r="B50" s="1827"/>
      <c r="C50" s="1828"/>
      <c r="D50" s="1843"/>
      <c r="E50" s="1843"/>
      <c r="F50" s="1844"/>
    </row>
    <row r="51" spans="1:6">
      <c r="A51" s="2121">
        <v>33</v>
      </c>
      <c r="B51" s="1827"/>
      <c r="C51" s="1828"/>
      <c r="D51" s="1863"/>
      <c r="E51" s="1863"/>
      <c r="F51" s="1864"/>
    </row>
    <row r="52" spans="1:6">
      <c r="A52" s="2121">
        <v>34</v>
      </c>
      <c r="B52" s="1827"/>
      <c r="C52" s="1828"/>
      <c r="D52" s="1843"/>
      <c r="E52" s="1843"/>
      <c r="F52" s="1844"/>
    </row>
    <row r="53" spans="1:6">
      <c r="A53" s="2121">
        <v>35</v>
      </c>
      <c r="B53" s="1827"/>
      <c r="C53" s="1828"/>
      <c r="D53" s="1843"/>
      <c r="E53" s="1843"/>
      <c r="F53" s="1844"/>
    </row>
    <row r="54" spans="1:6">
      <c r="A54" s="2121">
        <v>36</v>
      </c>
      <c r="B54" s="1827"/>
      <c r="C54" s="1828"/>
      <c r="D54" s="1843"/>
      <c r="E54" s="1843"/>
      <c r="F54" s="1844"/>
    </row>
    <row r="55" spans="1:6">
      <c r="A55" s="2121">
        <v>37</v>
      </c>
      <c r="B55" s="1827"/>
      <c r="C55" s="1828"/>
      <c r="D55" s="1843"/>
      <c r="E55" s="1843"/>
      <c r="F55" s="1844"/>
    </row>
    <row r="56" spans="1:6">
      <c r="A56" s="2121">
        <v>38</v>
      </c>
      <c r="B56" s="1827"/>
      <c r="C56" s="1828"/>
      <c r="D56" s="1843"/>
      <c r="E56" s="1843"/>
      <c r="F56" s="1844"/>
    </row>
    <row r="57" spans="1:6">
      <c r="A57" s="2121">
        <v>39</v>
      </c>
      <c r="B57" s="1827"/>
      <c r="C57" s="1828"/>
      <c r="D57" s="1843"/>
      <c r="E57" s="1843"/>
      <c r="F57" s="1844"/>
    </row>
    <row r="58" spans="1:6" ht="15.75" thickBot="1">
      <c r="A58" s="2127">
        <v>40</v>
      </c>
      <c r="B58" s="1871"/>
      <c r="C58" s="1872"/>
      <c r="D58" s="1873"/>
      <c r="E58" s="1873"/>
      <c r="F58" s="1874"/>
    </row>
    <row r="59" spans="1:6" ht="15.75" thickTop="1">
      <c r="A59" s="1787"/>
      <c r="B59" s="1787"/>
      <c r="C59" s="1787"/>
      <c r="D59" s="1879"/>
      <c r="E59" s="1879"/>
      <c r="F59" s="1879"/>
    </row>
    <row r="60" spans="1:6">
      <c r="A60" s="2878" t="s">
        <v>4665</v>
      </c>
      <c r="B60" s="2878"/>
      <c r="C60" s="2878"/>
      <c r="D60" s="2878"/>
      <c r="E60" s="2878"/>
      <c r="F60" s="2878"/>
    </row>
    <row r="61" spans="1:6">
      <c r="A61" s="1553" t="s">
        <v>3972</v>
      </c>
      <c r="B61" s="1553"/>
      <c r="C61" s="1553"/>
      <c r="D61" s="1553"/>
      <c r="E61" s="1553"/>
      <c r="F61" s="1553"/>
    </row>
  </sheetData>
  <customSheetViews>
    <customSheetView guid="{8BA73436-2F9B-4210-BD10-5C9B0EE18A6F}">
      <selection activeCell="B19" sqref="B19"/>
      <pageMargins left="0.7" right="0.7" top="0.75" bottom="0.75" header="0.3" footer="0.3"/>
      <pageSetup scale="62" orientation="portrait" r:id="rId1"/>
    </customSheetView>
    <customSheetView guid="{7923C648-7509-4E75-B568-BE9D1A032E56}">
      <selection activeCell="B19" sqref="B19"/>
      <pageMargins left="0.7" right="0.7" top="0.75" bottom="0.75" header="0.3" footer="0.3"/>
      <pageSetup scale="62" orientation="portrait" r:id="rId2"/>
    </customSheetView>
    <customSheetView guid="{393B765C-BB60-4CEF-9B1B-1517D80E77BC}">
      <selection activeCell="B19" sqref="B19"/>
      <pageMargins left="0.7" right="0.7" top="0.75" bottom="0.75" header="0.3" footer="0.3"/>
      <pageSetup scale="62" orientation="portrait" r:id="rId3"/>
    </customSheetView>
    <customSheetView guid="{63051384-6030-4837-BDE8-8D47319E9310}">
      <selection activeCell="B19" sqref="B19"/>
      <pageMargins left="0.7" right="0.7" top="0.75" bottom="0.75" header="0.3" footer="0.3"/>
      <pageSetup scale="62" orientation="portrait" r:id="rId4"/>
    </customSheetView>
    <customSheetView guid="{4E7170B9-0E13-4551-BA0F-F43020F5D14F}">
      <selection activeCell="B19" sqref="B19"/>
      <pageMargins left="0.7" right="0.7" top="0.75" bottom="0.75" header="0.3" footer="0.3"/>
      <pageSetup scale="62" orientation="portrait" r:id="rId5"/>
    </customSheetView>
    <customSheetView guid="{438078D9-73AC-4065-AD12-33C545097290}">
      <selection activeCell="B19" sqref="B19"/>
      <pageMargins left="0.7" right="0.7" top="0.75" bottom="0.75" header="0.3" footer="0.3"/>
      <pageSetup scale="62" orientation="portrait" r:id="rId6"/>
    </customSheetView>
    <customSheetView guid="{5CF51FF9-A1DC-465C-8702-577480B671DB}">
      <selection activeCell="B19" sqref="B19"/>
      <pageMargins left="0.7" right="0.7" top="0.75" bottom="0.75" header="0.3" footer="0.3"/>
      <pageSetup scale="62" orientation="portrait" r:id="rId7"/>
    </customSheetView>
    <customSheetView guid="{B94A4E40-0E04-4C7F-92F0-F173BDD19C5E}">
      <selection activeCell="B19" sqref="B19"/>
      <pageMargins left="0.7" right="0.7" top="0.75" bottom="0.75" header="0.3" footer="0.3"/>
      <pageSetup scale="62" orientation="portrait" r:id="rId8"/>
    </customSheetView>
    <customSheetView guid="{8C259C24-A4E4-4974-8C90-A0F5B4CE3394}">
      <selection activeCell="B19" sqref="B19"/>
      <pageMargins left="0.7" right="0.7" top="0.75" bottom="0.75" header="0.3" footer="0.3"/>
      <pageSetup scale="62" orientation="portrait" r:id="rId9"/>
    </customSheetView>
    <customSheetView guid="{FA103E5D-8B2E-472D-A37D-606A91A24206}">
      <selection activeCell="B19" sqref="B19"/>
      <pageMargins left="0.7" right="0.7" top="0.75" bottom="0.75" header="0.3" footer="0.3"/>
      <pageSetup scale="62" orientation="portrait" r:id="rId10"/>
    </customSheetView>
    <customSheetView guid="{FD677025-12D2-4A8C-898E-C8C7B61A1761}">
      <selection activeCell="B19" sqref="B19"/>
      <pageMargins left="0.7" right="0.7" top="0.75" bottom="0.75" header="0.3" footer="0.3"/>
      <pageSetup scale="62" orientation="portrait" r:id="rId11"/>
    </customSheetView>
    <customSheetView guid="{8A94D2EC-B2C5-4234-9443-0DC03802E12D}">
      <selection activeCell="B19" sqref="B19"/>
      <pageMargins left="0.7" right="0.7" top="0.75" bottom="0.75" header="0.3" footer="0.3"/>
      <pageSetup scale="62" orientation="portrait" r:id="rId12"/>
    </customSheetView>
    <customSheetView guid="{C7AF6775-1D27-4B5E-A593-2A35D0B4D89B}">
      <selection activeCell="B19" sqref="B19"/>
      <pageMargins left="0.7" right="0.7" top="0.75" bottom="0.75" header="0.3" footer="0.3"/>
      <pageSetup scale="62" orientation="portrait" r:id="rId13"/>
    </customSheetView>
    <customSheetView guid="{96E61F17-B7D0-43DF-A042-AB82DEADF71D}" showPageBreaks="1">
      <selection activeCell="B19" sqref="B19"/>
      <pageMargins left="0.7" right="0.7" top="0.75" bottom="0.75" header="0.3" footer="0.3"/>
      <pageSetup scale="62" orientation="portrait" r:id="rId14"/>
    </customSheetView>
    <customSheetView guid="{0F6F7749-E5E2-402C-A332-F358E9F52431}">
      <selection activeCell="B19" sqref="B19"/>
      <pageMargins left="0.7" right="0.7" top="0.75" bottom="0.75" header="0.3" footer="0.3"/>
      <pageSetup scale="62" orientation="portrait" r:id="rId15"/>
    </customSheetView>
    <customSheetView guid="{665C0630-746D-4A38-99D5-558A3A80C435}">
      <selection activeCell="B19" sqref="B19"/>
      <pageMargins left="0.7" right="0.7" top="0.75" bottom="0.75" header="0.3" footer="0.3"/>
      <pageSetup scale="62" orientation="portrait" r:id="rId16"/>
    </customSheetView>
    <customSheetView guid="{7BB49942-3332-4916-8C9A-7E0718D9BD15}">
      <selection activeCell="B19" sqref="B19"/>
      <pageMargins left="0.7" right="0.7" top="0.75" bottom="0.75" header="0.3" footer="0.3"/>
      <pageSetup scale="62" orientation="portrait" r:id="rId17"/>
    </customSheetView>
    <customSheetView guid="{84131046-9492-4BD4-95BF-1101D54B6750}">
      <selection activeCell="B19" sqref="B19"/>
      <pageMargins left="0.7" right="0.7" top="0.75" bottom="0.75" header="0.3" footer="0.3"/>
      <pageSetup scale="62" orientation="portrait" r:id="rId18"/>
    </customSheetView>
    <customSheetView guid="{CDDD69AD-D96A-45A7-95A3-6DE883419332}">
      <selection activeCell="B19" sqref="B19"/>
      <pageMargins left="0.7" right="0.7" top="0.75" bottom="0.75" header="0.3" footer="0.3"/>
      <pageSetup scale="62" orientation="portrait" r:id="rId19"/>
    </customSheetView>
    <customSheetView guid="{4AA2BC72-2A29-463C-9964-91A7BC9A705D}">
      <selection activeCell="B19" sqref="B19"/>
      <pageMargins left="0.7" right="0.7" top="0.75" bottom="0.75" header="0.3" footer="0.3"/>
      <pageSetup scale="62" orientation="portrait" r:id="rId20"/>
    </customSheetView>
  </customSheetViews>
  <pageMargins left="0.7" right="0.7" top="0.75" bottom="0.75" header="0.3" footer="0.3"/>
  <pageSetup scale="62" orientation="portrait" r:id="rId2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178"/>
  <sheetViews>
    <sheetView defaultGridColor="0" view="pageBreakPreview" topLeftCell="A65" colorId="22" zoomScale="80" zoomScaleNormal="100" zoomScaleSheetLayoutView="80" workbookViewId="0">
      <selection activeCell="F97" sqref="F97"/>
    </sheetView>
  </sheetViews>
  <sheetFormatPr defaultColWidth="9.6640625" defaultRowHeight="15"/>
  <cols>
    <col min="1" max="1" width="4.6640625" style="1515" customWidth="1"/>
    <col min="2" max="2" width="50.6640625" style="1515" customWidth="1"/>
    <col min="3" max="3" width="15.33203125" style="2774" hidden="1" customWidth="1"/>
    <col min="4" max="4" width="15.6640625" style="1515" customWidth="1"/>
    <col min="5" max="5" width="11.6640625" style="1515" customWidth="1"/>
    <col min="6" max="7" width="15.6640625" style="1515" customWidth="1"/>
    <col min="8" max="16384" width="9.6640625" style="1515"/>
  </cols>
  <sheetData>
    <row r="1" spans="1:10" ht="18" customHeight="1">
      <c r="A1" s="2006" t="s">
        <v>1800</v>
      </c>
      <c r="B1" s="1669"/>
      <c r="C1" s="1669"/>
      <c r="D1" s="1886" t="s">
        <v>1345</v>
      </c>
      <c r="E1" s="1669"/>
      <c r="F1" s="1886" t="s">
        <v>1802</v>
      </c>
      <c r="G1" s="1946" t="s">
        <v>1803</v>
      </c>
      <c r="H1" s="1538"/>
      <c r="I1" s="1538"/>
      <c r="J1" s="1538"/>
    </row>
    <row r="2" spans="1:10" ht="18" customHeight="1">
      <c r="A2" s="1516" t="str">
        <f>'Data Sheet'!$C$25</f>
        <v>CENTRAL HUDSON GAS &amp; ELECTRIC CORPORATION</v>
      </c>
      <c r="B2" s="1538"/>
      <c r="C2" s="2878"/>
      <c r="D2" s="1790" t="s">
        <v>5046</v>
      </c>
      <c r="E2" s="1538"/>
      <c r="F2" s="1790" t="s">
        <v>3308</v>
      </c>
      <c r="G2" s="1947"/>
      <c r="H2" s="1538"/>
      <c r="I2" s="1538"/>
      <c r="J2" s="1538"/>
    </row>
    <row r="3" spans="1:10" ht="18" customHeight="1">
      <c r="A3" s="1519"/>
      <c r="B3" s="1683"/>
      <c r="C3" s="3047"/>
      <c r="D3" s="1888" t="s">
        <v>1138</v>
      </c>
      <c r="E3" s="1538"/>
      <c r="F3" s="1577" t="str">
        <f>'Data Sheet'!$C$40</f>
        <v>4/18/2018</v>
      </c>
      <c r="G3" s="1887" t="str">
        <f>'Data Sheet'!$C$38</f>
        <v>12/31/2017</v>
      </c>
      <c r="H3" s="1538"/>
      <c r="I3" s="1538"/>
      <c r="J3" s="1538"/>
    </row>
    <row r="4" spans="1:10" ht="18" customHeight="1">
      <c r="A4" s="1890" t="s">
        <v>534</v>
      </c>
      <c r="B4" s="1990"/>
      <c r="C4" s="1990"/>
      <c r="D4" s="1795"/>
      <c r="E4" s="1795"/>
      <c r="F4" s="1795"/>
      <c r="G4" s="1796"/>
      <c r="H4" s="1538"/>
      <c r="I4" s="1538"/>
      <c r="J4" s="1538"/>
    </row>
    <row r="5" spans="1:10" ht="18" customHeight="1">
      <c r="A5" s="1516"/>
      <c r="B5" s="1538"/>
      <c r="C5" s="2878"/>
      <c r="D5" s="1538"/>
      <c r="E5" s="1538"/>
      <c r="F5" s="1538"/>
      <c r="G5" s="1518"/>
      <c r="H5" s="1538"/>
      <c r="I5" s="1538"/>
      <c r="J5" s="1538"/>
    </row>
    <row r="6" spans="1:10" ht="18" customHeight="1">
      <c r="A6" s="1516"/>
      <c r="B6" s="1538" t="s">
        <v>535</v>
      </c>
      <c r="C6" s="2878"/>
      <c r="D6" s="1538"/>
      <c r="E6" s="1538"/>
      <c r="F6" s="1538"/>
      <c r="G6" s="1518"/>
      <c r="H6" s="1538"/>
      <c r="I6" s="1538"/>
      <c r="J6" s="1538"/>
    </row>
    <row r="7" spans="1:10" ht="18" customHeight="1">
      <c r="A7" s="1516"/>
      <c r="B7" s="1538" t="s">
        <v>28</v>
      </c>
      <c r="C7" s="2878"/>
      <c r="D7" s="1538"/>
      <c r="E7" s="1538"/>
      <c r="F7" s="1538"/>
      <c r="G7" s="1518"/>
      <c r="H7" s="1538"/>
      <c r="I7" s="1538"/>
      <c r="J7" s="1538"/>
    </row>
    <row r="8" spans="1:10" ht="18" customHeight="1">
      <c r="A8" s="1516"/>
      <c r="B8" s="1538" t="s">
        <v>537</v>
      </c>
      <c r="C8" s="2878"/>
      <c r="D8" s="1538"/>
      <c r="E8" s="1538"/>
      <c r="F8" s="1538"/>
      <c r="G8" s="1518"/>
      <c r="H8" s="1538"/>
      <c r="I8" s="1538"/>
      <c r="J8" s="1538"/>
    </row>
    <row r="9" spans="1:10" ht="18" customHeight="1">
      <c r="A9" s="1516"/>
      <c r="B9" s="2448" t="s">
        <v>4622</v>
      </c>
      <c r="C9" s="2929"/>
      <c r="D9" s="2448"/>
      <c r="E9" s="2448"/>
      <c r="F9" s="2448"/>
      <c r="G9" s="2472"/>
      <c r="H9" s="1538"/>
      <c r="I9" s="1538"/>
      <c r="J9" s="1538"/>
    </row>
    <row r="10" spans="1:10" ht="18" customHeight="1">
      <c r="A10" s="1516"/>
      <c r="B10" s="2597" t="s">
        <v>538</v>
      </c>
      <c r="C10" s="2597"/>
      <c r="D10" s="2448"/>
      <c r="E10" s="2448"/>
      <c r="F10" s="2448"/>
      <c r="G10" s="2472"/>
      <c r="H10" s="1538"/>
      <c r="I10" s="1538"/>
      <c r="J10" s="1538"/>
    </row>
    <row r="11" spans="1:10" ht="18" customHeight="1">
      <c r="A11" s="1516"/>
      <c r="B11" s="2597" t="s">
        <v>4365</v>
      </c>
      <c r="C11" s="2597"/>
      <c r="D11" s="2448"/>
      <c r="E11" s="2448"/>
      <c r="F11" s="2448"/>
      <c r="G11" s="2472"/>
      <c r="H11" s="1538"/>
      <c r="I11" s="1538"/>
      <c r="J11" s="1538"/>
    </row>
    <row r="12" spans="1:10" ht="18" customHeight="1">
      <c r="A12" s="1516"/>
      <c r="B12" s="2597" t="s">
        <v>4410</v>
      </c>
      <c r="C12" s="2597"/>
      <c r="D12" s="2448"/>
      <c r="E12" s="2448"/>
      <c r="F12" s="2448"/>
      <c r="G12" s="2472"/>
      <c r="H12" s="1538"/>
      <c r="I12" s="1538"/>
      <c r="J12" s="1538"/>
    </row>
    <row r="13" spans="1:10" ht="18" customHeight="1">
      <c r="A13" s="1516"/>
      <c r="B13" s="2597" t="s">
        <v>4366</v>
      </c>
      <c r="C13" s="2597"/>
      <c r="D13" s="2448"/>
      <c r="E13" s="2448"/>
      <c r="F13" s="2448"/>
      <c r="G13" s="2472"/>
      <c r="H13" s="1538"/>
      <c r="I13" s="1538"/>
      <c r="J13" s="1538"/>
    </row>
    <row r="14" spans="1:10" ht="18" customHeight="1">
      <c r="A14" s="1519"/>
      <c r="B14" s="2453" t="s">
        <v>4411</v>
      </c>
      <c r="C14" s="2453"/>
      <c r="D14" s="2453"/>
      <c r="E14" s="2453"/>
      <c r="F14" s="2453"/>
      <c r="G14" s="2473"/>
      <c r="H14" s="1538"/>
      <c r="I14" s="1538"/>
      <c r="J14" s="1538"/>
    </row>
    <row r="15" spans="1:10">
      <c r="A15" s="1544"/>
      <c r="B15" s="1790"/>
      <c r="C15" s="1790"/>
      <c r="D15" s="1790"/>
      <c r="E15" s="2128" t="s">
        <v>539</v>
      </c>
      <c r="F15" s="1990"/>
      <c r="G15" s="1897"/>
      <c r="H15" s="1538"/>
      <c r="I15" s="1538"/>
      <c r="J15" s="1538"/>
    </row>
    <row r="16" spans="1:10">
      <c r="A16" s="1544"/>
      <c r="B16" s="1809" t="s">
        <v>540</v>
      </c>
      <c r="C16" s="3293" t="s">
        <v>1149</v>
      </c>
      <c r="D16" s="1790"/>
      <c r="E16" s="1809" t="s">
        <v>175</v>
      </c>
      <c r="F16" s="1790"/>
      <c r="G16" s="1897" t="s">
        <v>1835</v>
      </c>
      <c r="H16" s="1538"/>
      <c r="I16" s="1538"/>
      <c r="J16" s="1538"/>
    </row>
    <row r="17" spans="1:10">
      <c r="A17" s="1544" t="s">
        <v>1729</v>
      </c>
      <c r="B17" s="1809" t="s">
        <v>541</v>
      </c>
      <c r="C17" s="3293" t="s">
        <v>5729</v>
      </c>
      <c r="D17" s="1809" t="s">
        <v>542</v>
      </c>
      <c r="E17" s="1809" t="s">
        <v>524</v>
      </c>
      <c r="F17" s="1809" t="s">
        <v>1839</v>
      </c>
      <c r="G17" s="1897" t="s">
        <v>2517</v>
      </c>
      <c r="H17" s="1538"/>
      <c r="I17" s="1538"/>
      <c r="J17" s="1538"/>
    </row>
    <row r="18" spans="1:10">
      <c r="A18" s="1898" t="s">
        <v>1732</v>
      </c>
      <c r="B18" s="1899" t="s">
        <v>3020</v>
      </c>
      <c r="C18" s="3294"/>
      <c r="D18" s="1899" t="s">
        <v>3021</v>
      </c>
      <c r="E18" s="1899" t="s">
        <v>3022</v>
      </c>
      <c r="F18" s="1899" t="s">
        <v>543</v>
      </c>
      <c r="G18" s="1900" t="s">
        <v>544</v>
      </c>
      <c r="H18" s="1538"/>
      <c r="I18" s="1538"/>
      <c r="J18" s="1538"/>
    </row>
    <row r="19" spans="1:10">
      <c r="A19" s="1544">
        <v>1</v>
      </c>
      <c r="B19" s="1790" t="s">
        <v>5684</v>
      </c>
      <c r="C19" s="3299">
        <v>433800.59</v>
      </c>
      <c r="D19" s="2102">
        <v>1242909</v>
      </c>
      <c r="E19" s="2102"/>
      <c r="F19" s="2102">
        <v>774103</v>
      </c>
      <c r="G19" s="1973">
        <f t="shared" ref="G19:G60" si="0">C19+D19-F19</f>
        <v>902606.59000000008</v>
      </c>
      <c r="H19" s="1538"/>
      <c r="I19" s="1538"/>
      <c r="J19" s="1538"/>
    </row>
    <row r="20" spans="1:10">
      <c r="A20" s="1544">
        <v>2</v>
      </c>
      <c r="B20" s="1790" t="s">
        <v>5685</v>
      </c>
      <c r="C20" s="3299">
        <v>5212918.09</v>
      </c>
      <c r="D20" s="2001">
        <v>0</v>
      </c>
      <c r="E20" s="1790"/>
      <c r="F20" s="2001">
        <v>0</v>
      </c>
      <c r="G20" s="1974">
        <f t="shared" si="0"/>
        <v>5212918.09</v>
      </c>
      <c r="H20" s="1538"/>
      <c r="I20" s="1538"/>
      <c r="J20" s="1538"/>
    </row>
    <row r="21" spans="1:10">
      <c r="A21" s="1544">
        <v>3</v>
      </c>
      <c r="B21" s="1790" t="s">
        <v>5686</v>
      </c>
      <c r="C21" s="3299">
        <v>3974289</v>
      </c>
      <c r="D21" s="2001">
        <v>1438877</v>
      </c>
      <c r="E21" s="1790"/>
      <c r="F21" s="2001">
        <v>1352788</v>
      </c>
      <c r="G21" s="1974">
        <f t="shared" si="0"/>
        <v>4060378</v>
      </c>
      <c r="H21" s="1538"/>
      <c r="I21" s="1538"/>
      <c r="J21" s="1538"/>
    </row>
    <row r="22" spans="1:10">
      <c r="A22" s="1544">
        <v>4</v>
      </c>
      <c r="B22" s="1790" t="s">
        <v>5687</v>
      </c>
      <c r="C22" s="3299">
        <v>48276353</v>
      </c>
      <c r="D22" s="2001">
        <v>3096841</v>
      </c>
      <c r="E22" s="1790"/>
      <c r="F22" s="2001">
        <v>30571851</v>
      </c>
      <c r="G22" s="1974">
        <f t="shared" si="0"/>
        <v>20801343</v>
      </c>
      <c r="H22" s="1538"/>
      <c r="I22" s="1538"/>
      <c r="J22" s="1538"/>
    </row>
    <row r="23" spans="1:10">
      <c r="A23" s="1544">
        <v>5</v>
      </c>
      <c r="B23" s="1790" t="s">
        <v>5737</v>
      </c>
      <c r="C23" s="3299"/>
      <c r="D23" s="2001">
        <v>13386</v>
      </c>
      <c r="E23" s="1790"/>
      <c r="F23" s="2001">
        <v>3645</v>
      </c>
      <c r="G23" s="1974">
        <f t="shared" si="0"/>
        <v>9741</v>
      </c>
      <c r="H23" s="1538"/>
      <c r="I23" s="1538"/>
      <c r="J23" s="1538"/>
    </row>
    <row r="24" spans="1:10">
      <c r="A24" s="1544">
        <v>6</v>
      </c>
      <c r="B24" s="1790" t="s">
        <v>5738</v>
      </c>
      <c r="C24" s="3299"/>
      <c r="D24" s="2001">
        <v>255000</v>
      </c>
      <c r="E24" s="1790"/>
      <c r="F24" s="2001">
        <v>25900</v>
      </c>
      <c r="G24" s="1974">
        <f t="shared" si="0"/>
        <v>229100</v>
      </c>
      <c r="H24" s="1538"/>
      <c r="I24" s="1538"/>
      <c r="J24" s="1538"/>
    </row>
    <row r="25" spans="1:10">
      <c r="A25" s="1544">
        <v>7</v>
      </c>
      <c r="B25" s="1790" t="s">
        <v>5728</v>
      </c>
      <c r="C25" s="3299">
        <v>1123600</v>
      </c>
      <c r="D25" s="2001">
        <v>0</v>
      </c>
      <c r="E25" s="1790"/>
      <c r="F25" s="2001">
        <v>255000</v>
      </c>
      <c r="G25" s="1974">
        <f t="shared" si="0"/>
        <v>868600</v>
      </c>
      <c r="H25" s="1538"/>
      <c r="I25" s="1538"/>
      <c r="J25" s="1538"/>
    </row>
    <row r="26" spans="1:10">
      <c r="A26" s="1544">
        <v>8</v>
      </c>
      <c r="B26" s="1790" t="s">
        <v>5727</v>
      </c>
      <c r="C26" s="3299">
        <v>47654</v>
      </c>
      <c r="D26" s="2001">
        <v>49572</v>
      </c>
      <c r="E26" s="1790"/>
      <c r="F26" s="2001">
        <v>0</v>
      </c>
      <c r="G26" s="1974">
        <f t="shared" si="0"/>
        <v>97226</v>
      </c>
      <c r="H26" s="1538"/>
      <c r="I26" s="1538"/>
      <c r="J26" s="1538"/>
    </row>
    <row r="27" spans="1:10">
      <c r="A27" s="1544">
        <v>9</v>
      </c>
      <c r="B27" s="1790" t="s">
        <v>5726</v>
      </c>
      <c r="C27" s="3299"/>
      <c r="D27" s="2001">
        <v>203409</v>
      </c>
      <c r="E27" s="1790"/>
      <c r="F27" s="2001">
        <v>203409</v>
      </c>
      <c r="G27" s="1974">
        <f t="shared" si="0"/>
        <v>0</v>
      </c>
      <c r="H27" s="1538"/>
      <c r="I27" s="1538"/>
      <c r="J27" s="1538"/>
    </row>
    <row r="28" spans="1:10">
      <c r="A28" s="1544">
        <v>10</v>
      </c>
      <c r="B28" s="1790" t="s">
        <v>5725</v>
      </c>
      <c r="C28" s="3299">
        <v>-14140</v>
      </c>
      <c r="D28" s="2001">
        <v>20432</v>
      </c>
      <c r="E28" s="1790"/>
      <c r="F28" s="2081">
        <v>0</v>
      </c>
      <c r="G28" s="1974">
        <f t="shared" si="0"/>
        <v>6292</v>
      </c>
      <c r="H28" s="1538"/>
      <c r="I28" s="1538"/>
      <c r="J28" s="1538"/>
    </row>
    <row r="29" spans="1:10">
      <c r="A29" s="1544">
        <v>11</v>
      </c>
      <c r="B29" s="1790" t="s">
        <v>5724</v>
      </c>
      <c r="C29" s="3299">
        <v>554959</v>
      </c>
      <c r="D29" s="2001">
        <v>423629</v>
      </c>
      <c r="E29" s="1790"/>
      <c r="F29" s="2001">
        <v>23877</v>
      </c>
      <c r="G29" s="1974">
        <f t="shared" si="0"/>
        <v>954711</v>
      </c>
      <c r="H29" s="1538"/>
      <c r="I29" s="1538"/>
      <c r="J29" s="1538"/>
    </row>
    <row r="30" spans="1:10">
      <c r="A30" s="1544">
        <v>12</v>
      </c>
      <c r="B30" s="1790" t="s">
        <v>5723</v>
      </c>
      <c r="C30" s="3299">
        <v>-1379731</v>
      </c>
      <c r="D30" s="2001">
        <v>1950557</v>
      </c>
      <c r="E30" s="1790"/>
      <c r="F30" s="2001">
        <v>5517067</v>
      </c>
      <c r="G30" s="1974">
        <f t="shared" si="0"/>
        <v>-4946241</v>
      </c>
      <c r="H30" s="1538"/>
      <c r="I30" s="1538"/>
      <c r="J30" s="1538"/>
    </row>
    <row r="31" spans="1:10">
      <c r="A31" s="1544">
        <v>13</v>
      </c>
      <c r="B31" s="1790" t="s">
        <v>5722</v>
      </c>
      <c r="C31" s="3299">
        <v>-25105</v>
      </c>
      <c r="D31" s="2001">
        <v>4746</v>
      </c>
      <c r="E31" s="1790"/>
      <c r="F31" s="2001">
        <v>214326</v>
      </c>
      <c r="G31" s="1974">
        <f t="shared" si="0"/>
        <v>-234685</v>
      </c>
      <c r="H31" s="1538"/>
      <c r="I31" s="1538"/>
      <c r="J31" s="1538"/>
    </row>
    <row r="32" spans="1:10">
      <c r="A32" s="1544">
        <v>14</v>
      </c>
      <c r="B32" s="1790" t="s">
        <v>5721</v>
      </c>
      <c r="C32" s="3299">
        <v>2131600</v>
      </c>
      <c r="D32" s="2001">
        <v>0</v>
      </c>
      <c r="E32" s="1790"/>
      <c r="F32" s="2001">
        <v>0</v>
      </c>
      <c r="G32" s="1974">
        <f t="shared" si="0"/>
        <v>2131600</v>
      </c>
      <c r="H32" s="1538"/>
      <c r="I32" s="1538"/>
      <c r="J32" s="1538"/>
    </row>
    <row r="33" spans="1:10">
      <c r="A33" s="1544">
        <v>15</v>
      </c>
      <c r="B33" s="1790" t="s">
        <v>5720</v>
      </c>
      <c r="C33" s="3299">
        <v>375644</v>
      </c>
      <c r="D33" s="2001">
        <v>180899</v>
      </c>
      <c r="E33" s="1790"/>
      <c r="F33" s="2001">
        <v>6642</v>
      </c>
      <c r="G33" s="1974">
        <f t="shared" si="0"/>
        <v>549901</v>
      </c>
      <c r="H33" s="1538"/>
      <c r="I33" s="1538"/>
      <c r="J33" s="1538"/>
    </row>
    <row r="34" spans="1:10">
      <c r="A34" s="1544">
        <v>16</v>
      </c>
      <c r="B34" s="1790" t="s">
        <v>5719</v>
      </c>
      <c r="C34" s="3299">
        <v>3231470</v>
      </c>
      <c r="D34" s="2001">
        <v>5838376</v>
      </c>
      <c r="E34" s="1790"/>
      <c r="F34" s="2001">
        <v>8214633</v>
      </c>
      <c r="G34" s="1974">
        <f t="shared" si="0"/>
        <v>855213</v>
      </c>
      <c r="H34" s="1538"/>
      <c r="I34" s="1538"/>
      <c r="J34" s="1538"/>
    </row>
    <row r="35" spans="1:10">
      <c r="A35" s="1544">
        <v>17</v>
      </c>
      <c r="B35" s="1790" t="s">
        <v>5718</v>
      </c>
      <c r="C35" s="3299">
        <v>181616</v>
      </c>
      <c r="D35" s="2001">
        <v>132196</v>
      </c>
      <c r="E35" s="1790"/>
      <c r="F35" s="2001">
        <v>182487</v>
      </c>
      <c r="G35" s="1974">
        <f t="shared" si="0"/>
        <v>131325</v>
      </c>
      <c r="H35" s="1538"/>
      <c r="I35" s="1538"/>
      <c r="J35" s="1538"/>
    </row>
    <row r="36" spans="1:10">
      <c r="A36" s="1544">
        <v>18</v>
      </c>
      <c r="B36" s="1790" t="s">
        <v>5717</v>
      </c>
      <c r="C36" s="3299">
        <v>5572110.9299999997</v>
      </c>
      <c r="D36" s="2001">
        <v>5632166</v>
      </c>
      <c r="E36" s="1790"/>
      <c r="F36" s="2001">
        <v>1769405</v>
      </c>
      <c r="G36" s="1974">
        <f t="shared" si="0"/>
        <v>9434871.9299999997</v>
      </c>
      <c r="H36" s="1538"/>
      <c r="I36" s="1538"/>
      <c r="J36" s="1538"/>
    </row>
    <row r="37" spans="1:10">
      <c r="A37" s="1544">
        <v>19</v>
      </c>
      <c r="B37" s="1790" t="s">
        <v>5716</v>
      </c>
      <c r="C37" s="3299">
        <v>144154</v>
      </c>
      <c r="D37" s="2001">
        <v>472613</v>
      </c>
      <c r="E37" s="1790"/>
      <c r="F37" s="2001">
        <v>131079</v>
      </c>
      <c r="G37" s="1974">
        <f t="shared" si="0"/>
        <v>485688</v>
      </c>
      <c r="H37" s="1538"/>
      <c r="I37" s="1538"/>
      <c r="J37" s="1538"/>
    </row>
    <row r="38" spans="1:10">
      <c r="A38" s="1544">
        <v>20</v>
      </c>
      <c r="B38" s="1790" t="s">
        <v>5715</v>
      </c>
      <c r="C38" s="3299">
        <v>125879.47000000006</v>
      </c>
      <c r="D38" s="2001">
        <v>477505</v>
      </c>
      <c r="E38" s="1790"/>
      <c r="F38" s="2001">
        <v>139069</v>
      </c>
      <c r="G38" s="1974">
        <f t="shared" si="0"/>
        <v>464315.47000000009</v>
      </c>
      <c r="H38" s="1538"/>
      <c r="I38" s="1538"/>
      <c r="J38" s="1538"/>
    </row>
    <row r="39" spans="1:10">
      <c r="A39" s="1544">
        <v>21</v>
      </c>
      <c r="B39" s="1790" t="s">
        <v>5739</v>
      </c>
      <c r="C39" s="3299"/>
      <c r="D39" s="2001">
        <v>42442900</v>
      </c>
      <c r="E39" s="1790"/>
      <c r="F39" s="2001">
        <v>19176300</v>
      </c>
      <c r="G39" s="1974">
        <f t="shared" si="0"/>
        <v>23266600</v>
      </c>
      <c r="H39" s="1538"/>
      <c r="I39" s="1538"/>
      <c r="J39" s="1538"/>
    </row>
    <row r="40" spans="1:10">
      <c r="A40" s="1544">
        <v>22</v>
      </c>
      <c r="B40" s="1790" t="s">
        <v>5714</v>
      </c>
      <c r="C40" s="3299">
        <v>661500</v>
      </c>
      <c r="D40" s="2001">
        <v>752000</v>
      </c>
      <c r="E40" s="1790"/>
      <c r="F40" s="2001">
        <v>27500</v>
      </c>
      <c r="G40" s="1974">
        <f t="shared" si="0"/>
        <v>1386000</v>
      </c>
      <c r="H40" s="1538"/>
      <c r="I40" s="1538"/>
      <c r="J40" s="1538"/>
    </row>
    <row r="41" spans="1:10">
      <c r="A41" s="1544">
        <v>23</v>
      </c>
      <c r="B41" s="1790" t="s">
        <v>5713</v>
      </c>
      <c r="C41" s="3299">
        <v>7150910.4400000013</v>
      </c>
      <c r="D41" s="2001">
        <v>55772133</v>
      </c>
      <c r="E41" s="1790"/>
      <c r="F41" s="2001">
        <v>55114997.560000002</v>
      </c>
      <c r="G41" s="1974">
        <f t="shared" si="0"/>
        <v>7808045.8799999952</v>
      </c>
      <c r="H41" s="1538"/>
      <c r="I41" s="1538"/>
      <c r="J41" s="1538"/>
    </row>
    <row r="42" spans="1:10">
      <c r="A42" s="1544">
        <v>24</v>
      </c>
      <c r="B42" s="1790" t="s">
        <v>5712</v>
      </c>
      <c r="C42" s="3299">
        <v>-1179094</v>
      </c>
      <c r="D42" s="2001">
        <v>3802957</v>
      </c>
      <c r="E42" s="1790"/>
      <c r="F42" s="2001">
        <v>2623863</v>
      </c>
      <c r="G42" s="1974">
        <f t="shared" si="0"/>
        <v>0</v>
      </c>
      <c r="H42" s="1538"/>
      <c r="I42" s="1538"/>
      <c r="J42" s="1538"/>
    </row>
    <row r="43" spans="1:10">
      <c r="A43" s="1544">
        <v>25</v>
      </c>
      <c r="B43" s="1790" t="s">
        <v>5711</v>
      </c>
      <c r="C43" s="3299">
        <v>0</v>
      </c>
      <c r="D43" s="2001">
        <v>17472632</v>
      </c>
      <c r="E43" s="1790"/>
      <c r="F43" s="2001">
        <v>15237262</v>
      </c>
      <c r="G43" s="1974">
        <f t="shared" si="0"/>
        <v>2235370</v>
      </c>
      <c r="H43" s="1538"/>
      <c r="I43" s="1538"/>
      <c r="J43" s="1538"/>
    </row>
    <row r="44" spans="1:10">
      <c r="A44" s="1544">
        <v>26</v>
      </c>
      <c r="B44" s="1790" t="s">
        <v>5710</v>
      </c>
      <c r="C44" s="3299">
        <v>1048691</v>
      </c>
      <c r="D44" s="2001">
        <v>0</v>
      </c>
      <c r="E44" s="1790"/>
      <c r="F44" s="2001">
        <v>0</v>
      </c>
      <c r="G44" s="1974">
        <f t="shared" si="0"/>
        <v>1048691</v>
      </c>
      <c r="H44" s="1538"/>
      <c r="I44" s="1538"/>
      <c r="J44" s="1538"/>
    </row>
    <row r="45" spans="1:10">
      <c r="A45" s="1544">
        <v>27</v>
      </c>
      <c r="B45" s="1790" t="s">
        <v>5709</v>
      </c>
      <c r="C45" s="3299">
        <v>114570</v>
      </c>
      <c r="D45" s="2001">
        <v>59850</v>
      </c>
      <c r="E45" s="1790"/>
      <c r="F45" s="2001">
        <v>0</v>
      </c>
      <c r="G45" s="1974">
        <f t="shared" si="0"/>
        <v>174420</v>
      </c>
      <c r="H45" s="1538"/>
      <c r="I45" s="1538"/>
      <c r="J45" s="1538"/>
    </row>
    <row r="46" spans="1:10">
      <c r="A46" s="1544">
        <v>28</v>
      </c>
      <c r="B46" s="1790" t="s">
        <v>5708</v>
      </c>
      <c r="C46" s="3299">
        <v>229274</v>
      </c>
      <c r="D46" s="2001">
        <v>121638</v>
      </c>
      <c r="E46" s="1790"/>
      <c r="F46" s="2001">
        <v>0</v>
      </c>
      <c r="G46" s="1974">
        <f t="shared" si="0"/>
        <v>350912</v>
      </c>
      <c r="H46" s="1538"/>
      <c r="I46" s="1538"/>
      <c r="J46" s="1538"/>
    </row>
    <row r="47" spans="1:10">
      <c r="A47" s="1544">
        <v>29</v>
      </c>
      <c r="B47" s="1790" t="s">
        <v>5707</v>
      </c>
      <c r="C47" s="3299">
        <v>-1053900</v>
      </c>
      <c r="D47" s="2001">
        <v>9782243</v>
      </c>
      <c r="E47" s="1790"/>
      <c r="F47" s="2001">
        <v>6018994</v>
      </c>
      <c r="G47" s="1974">
        <f t="shared" si="0"/>
        <v>2709349</v>
      </c>
      <c r="H47" s="1538"/>
      <c r="I47" s="1538"/>
      <c r="J47" s="1538"/>
    </row>
    <row r="48" spans="1:10">
      <c r="A48" s="1544">
        <v>30</v>
      </c>
      <c r="B48" s="1790" t="s">
        <v>5706</v>
      </c>
      <c r="C48" s="3299">
        <v>1198582</v>
      </c>
      <c r="D48" s="2001">
        <v>1335289</v>
      </c>
      <c r="E48" s="1790"/>
      <c r="F48" s="2001">
        <v>0</v>
      </c>
      <c r="G48" s="1974">
        <f t="shared" si="0"/>
        <v>2533871</v>
      </c>
      <c r="H48" s="1538"/>
      <c r="I48" s="1538"/>
      <c r="J48" s="1538"/>
    </row>
    <row r="49" spans="1:10">
      <c r="A49" s="1544">
        <v>31</v>
      </c>
      <c r="B49" s="1790" t="s">
        <v>5705</v>
      </c>
      <c r="C49" s="3299">
        <v>30597</v>
      </c>
      <c r="D49" s="2001">
        <v>105873</v>
      </c>
      <c r="E49" s="1790"/>
      <c r="F49" s="2081">
        <v>0</v>
      </c>
      <c r="G49" s="1974">
        <f t="shared" si="0"/>
        <v>136470</v>
      </c>
      <c r="H49" s="1538"/>
      <c r="I49" s="1538"/>
      <c r="J49" s="1538"/>
    </row>
    <row r="50" spans="1:10">
      <c r="A50" s="1544">
        <v>32</v>
      </c>
      <c r="B50" s="1790" t="s">
        <v>5704</v>
      </c>
      <c r="C50" s="3299">
        <v>72886859.049999997</v>
      </c>
      <c r="D50" s="2001">
        <v>1669626</v>
      </c>
      <c r="E50" s="1790"/>
      <c r="F50" s="2081">
        <v>20045115</v>
      </c>
      <c r="G50" s="1974">
        <f t="shared" si="0"/>
        <v>54511370.049999997</v>
      </c>
      <c r="H50" s="1538"/>
      <c r="I50" s="1538"/>
      <c r="J50" s="1538"/>
    </row>
    <row r="51" spans="1:10">
      <c r="A51" s="1544">
        <v>33</v>
      </c>
      <c r="B51" s="1790" t="s">
        <v>5703</v>
      </c>
      <c r="C51" s="3299">
        <v>-14471901</v>
      </c>
      <c r="D51" s="2001">
        <v>21198001</v>
      </c>
      <c r="E51" s="1790"/>
      <c r="F51" s="2081">
        <v>6296293</v>
      </c>
      <c r="G51" s="1974">
        <f t="shared" si="0"/>
        <v>429807</v>
      </c>
      <c r="H51" s="1538"/>
      <c r="I51" s="1538"/>
      <c r="J51" s="1538"/>
    </row>
    <row r="52" spans="1:10">
      <c r="A52" s="1544">
        <v>34</v>
      </c>
      <c r="B52" s="1790" t="s">
        <v>5702</v>
      </c>
      <c r="C52" s="3299">
        <v>-109979</v>
      </c>
      <c r="D52" s="2001">
        <v>176504</v>
      </c>
      <c r="E52" s="1790"/>
      <c r="F52" s="2081">
        <v>116019</v>
      </c>
      <c r="G52" s="1974">
        <f t="shared" si="0"/>
        <v>-49494</v>
      </c>
      <c r="H52" s="1538"/>
      <c r="I52" s="1538"/>
      <c r="J52" s="1538"/>
    </row>
    <row r="53" spans="1:10">
      <c r="A53" s="1544">
        <v>35</v>
      </c>
      <c r="B53" s="1790" t="s">
        <v>5701</v>
      </c>
      <c r="C53" s="3299">
        <v>-1281323</v>
      </c>
      <c r="D53" s="2001">
        <v>5127250</v>
      </c>
      <c r="E53" s="1790"/>
      <c r="F53" s="2081">
        <v>3497749</v>
      </c>
      <c r="G53" s="1974">
        <f t="shared" si="0"/>
        <v>348178</v>
      </c>
      <c r="H53" s="1538"/>
      <c r="I53" s="1538"/>
      <c r="J53" s="1538"/>
    </row>
    <row r="54" spans="1:10">
      <c r="A54" s="1544">
        <v>36</v>
      </c>
      <c r="B54" s="1790" t="s">
        <v>5700</v>
      </c>
      <c r="C54" s="3299">
        <v>-26613</v>
      </c>
      <c r="D54" s="2001">
        <v>57306</v>
      </c>
      <c r="E54" s="1790"/>
      <c r="F54" s="2081">
        <v>31745</v>
      </c>
      <c r="G54" s="1974">
        <f t="shared" si="0"/>
        <v>-1052</v>
      </c>
      <c r="H54" s="1538"/>
      <c r="I54" s="1538"/>
      <c r="J54" s="1538"/>
    </row>
    <row r="55" spans="1:10">
      <c r="A55" s="1544">
        <v>37</v>
      </c>
      <c r="B55" s="1790" t="s">
        <v>5699</v>
      </c>
      <c r="C55" s="3299">
        <v>4984048</v>
      </c>
      <c r="D55" s="2001">
        <v>292014</v>
      </c>
      <c r="E55" s="1790"/>
      <c r="F55" s="2081">
        <v>5276062</v>
      </c>
      <c r="G55" s="1974">
        <f t="shared" si="0"/>
        <v>0</v>
      </c>
      <c r="H55" s="1538"/>
      <c r="I55" s="1538"/>
      <c r="J55" s="1538"/>
    </row>
    <row r="56" spans="1:10">
      <c r="A56" s="1544">
        <v>38</v>
      </c>
      <c r="B56" s="1790" t="s">
        <v>5698</v>
      </c>
      <c r="C56" s="3299">
        <v>362667</v>
      </c>
      <c r="D56" s="2001">
        <v>311320</v>
      </c>
      <c r="E56" s="1790"/>
      <c r="F56" s="2081">
        <v>6914</v>
      </c>
      <c r="G56" s="1974">
        <f t="shared" si="0"/>
        <v>667073</v>
      </c>
      <c r="H56" s="1538"/>
      <c r="I56" s="1538"/>
      <c r="J56" s="1538"/>
    </row>
    <row r="57" spans="1:10">
      <c r="A57" s="1544">
        <v>39</v>
      </c>
      <c r="B57" s="1790" t="s">
        <v>5697</v>
      </c>
      <c r="C57" s="3299">
        <v>19677</v>
      </c>
      <c r="D57" s="2001">
        <v>765628</v>
      </c>
      <c r="E57" s="1790"/>
      <c r="F57" s="2081">
        <v>0</v>
      </c>
      <c r="G57" s="1974">
        <f t="shared" si="0"/>
        <v>785305</v>
      </c>
      <c r="H57" s="1538"/>
      <c r="I57" s="1538"/>
      <c r="J57" s="1538"/>
    </row>
    <row r="58" spans="1:10">
      <c r="A58" s="1544">
        <v>40</v>
      </c>
      <c r="B58" s="1790" t="s">
        <v>5696</v>
      </c>
      <c r="C58" s="3299">
        <v>-95607.85999999987</v>
      </c>
      <c r="D58" s="2001">
        <v>3437001</v>
      </c>
      <c r="E58" s="1790"/>
      <c r="F58" s="2081">
        <v>3498557</v>
      </c>
      <c r="G58" s="1974">
        <f t="shared" si="0"/>
        <v>-157163.85999999987</v>
      </c>
      <c r="H58" s="1538"/>
      <c r="I58" s="1538"/>
      <c r="J58" s="1538"/>
    </row>
    <row r="59" spans="1:10">
      <c r="A59" s="1544">
        <v>41</v>
      </c>
      <c r="B59" s="1790" t="s">
        <v>5695</v>
      </c>
      <c r="C59" s="3299">
        <v>6276</v>
      </c>
      <c r="D59" s="2001">
        <v>5574</v>
      </c>
      <c r="E59" s="1790"/>
      <c r="F59" s="2081">
        <v>161</v>
      </c>
      <c r="G59" s="1974">
        <f t="shared" si="0"/>
        <v>11689</v>
      </c>
      <c r="H59" s="1538"/>
      <c r="I59" s="1538"/>
      <c r="J59" s="1538"/>
    </row>
    <row r="60" spans="1:10">
      <c r="A60" s="1544">
        <v>42</v>
      </c>
      <c r="B60" s="1790" t="s">
        <v>545</v>
      </c>
      <c r="C60" s="2001">
        <f>C120</f>
        <v>50652003.380000055</v>
      </c>
      <c r="D60" s="2001">
        <f>D120</f>
        <v>371932844</v>
      </c>
      <c r="E60" s="1790"/>
      <c r="F60" s="2081">
        <f>F120</f>
        <v>366577101</v>
      </c>
      <c r="G60" s="1974">
        <f t="shared" si="0"/>
        <v>56007746.380000055</v>
      </c>
      <c r="H60" s="1538"/>
      <c r="I60" s="1538"/>
      <c r="J60" s="1538"/>
    </row>
    <row r="61" spans="1:10">
      <c r="A61" s="1544">
        <v>43</v>
      </c>
      <c r="B61" s="1790" t="s">
        <v>546</v>
      </c>
      <c r="C61" s="1790"/>
      <c r="D61" s="2001">
        <f>D175</f>
        <v>0</v>
      </c>
      <c r="E61" s="1790"/>
      <c r="F61" s="2081">
        <f>F175</f>
        <v>0</v>
      </c>
      <c r="G61" s="1974">
        <f>G175</f>
        <v>0</v>
      </c>
      <c r="H61" s="1538"/>
      <c r="I61" s="1538"/>
      <c r="J61" s="1538"/>
    </row>
    <row r="62" spans="1:10" ht="15.75" thickBot="1">
      <c r="A62" s="2129">
        <v>44</v>
      </c>
      <c r="B62" s="1938" t="s">
        <v>171</v>
      </c>
      <c r="C62" s="3301">
        <f>SUM(C19:C61)</f>
        <v>191094309.09000003</v>
      </c>
      <c r="D62" s="1967">
        <f>SUM(D19:D61)</f>
        <v>558053696</v>
      </c>
      <c r="E62" s="2130" t="s">
        <v>1789</v>
      </c>
      <c r="F62" s="1963">
        <f>SUM(F19:F61)</f>
        <v>552929913.55999994</v>
      </c>
      <c r="G62" s="1964">
        <f>SUM(G19:G61)</f>
        <v>196218091.53000003</v>
      </c>
      <c r="H62" s="1538"/>
      <c r="I62" s="1538"/>
      <c r="J62" s="1538"/>
    </row>
    <row r="63" spans="1:10">
      <c r="A63" s="1538"/>
      <c r="B63" s="1538" t="s">
        <v>1789</v>
      </c>
      <c r="C63" s="2878"/>
      <c r="D63" s="1538" t="s">
        <v>1789</v>
      </c>
      <c r="E63" s="1538"/>
      <c r="F63" s="1538"/>
      <c r="G63" s="1538"/>
      <c r="H63" s="1538"/>
      <c r="I63" s="1538"/>
      <c r="J63" s="1538"/>
    </row>
    <row r="64" spans="1:10">
      <c r="A64" s="2448" t="s">
        <v>4663</v>
      </c>
      <c r="B64" s="2448"/>
      <c r="C64" s="2929"/>
      <c r="D64" s="1538"/>
      <c r="E64" s="1538"/>
      <c r="F64" s="1538"/>
      <c r="G64" s="1538"/>
      <c r="H64" s="1538"/>
      <c r="I64" s="1538"/>
      <c r="J64" s="1538"/>
    </row>
    <row r="65" spans="1:10">
      <c r="A65" s="1553" t="s">
        <v>547</v>
      </c>
      <c r="B65" s="1553"/>
      <c r="C65" s="1553"/>
      <c r="D65" s="1553"/>
      <c r="E65" s="1553"/>
      <c r="F65" s="1553"/>
      <c r="G65" s="1553"/>
      <c r="H65" s="1538"/>
      <c r="I65" s="1538"/>
      <c r="J65" s="1538"/>
    </row>
    <row r="66" spans="1:10">
      <c r="A66" s="1538"/>
      <c r="B66" s="1538"/>
      <c r="C66" s="2878"/>
      <c r="D66" s="1538"/>
      <c r="E66" s="1538"/>
      <c r="F66" s="1538"/>
      <c r="G66" s="1538"/>
      <c r="H66" s="1538"/>
      <c r="I66" s="1538"/>
      <c r="J66" s="1538"/>
    </row>
    <row r="67" spans="1:10" ht="15.75">
      <c r="A67" s="1557" t="s">
        <v>1193</v>
      </c>
      <c r="B67" s="1553"/>
      <c r="C67" s="1553"/>
      <c r="D67" s="1553"/>
      <c r="E67" s="1553"/>
      <c r="F67" s="1553"/>
      <c r="G67" s="1553"/>
      <c r="H67" s="1538"/>
      <c r="I67" s="1538"/>
      <c r="J67" s="1538"/>
    </row>
    <row r="68" spans="1:10">
      <c r="A68" s="1538"/>
      <c r="B68" s="1538"/>
      <c r="C68" s="2878"/>
      <c r="D68" s="1538"/>
      <c r="E68" s="1538"/>
      <c r="F68" s="1538"/>
      <c r="G68" s="1538"/>
      <c r="H68" s="1538"/>
      <c r="I68" s="1538"/>
      <c r="J68" s="1538"/>
    </row>
    <row r="69" spans="1:10" ht="15.75" thickBot="1">
      <c r="A69" s="1538" t="str">
        <f>'Data Sheet'!$C$25</f>
        <v>CENTRAL HUDSON GAS &amp; ELECTRIC CORPORATION</v>
      </c>
      <c r="B69" s="1538"/>
      <c r="C69" s="2878"/>
      <c r="D69" s="1538"/>
      <c r="E69" s="1538"/>
      <c r="F69" s="1979" t="str">
        <f>'Data Sheet'!$C$40</f>
        <v>4/18/2018</v>
      </c>
      <c r="G69" s="1683" t="str">
        <f>'Data Sheet'!$C$38</f>
        <v>12/31/2017</v>
      </c>
      <c r="H69" s="1538"/>
      <c r="I69" s="1538"/>
      <c r="J69" s="1538"/>
    </row>
    <row r="70" spans="1:10">
      <c r="A70" s="1512"/>
      <c r="B70" s="1669"/>
      <c r="C70" s="1669"/>
      <c r="D70" s="1669"/>
      <c r="E70" s="1669"/>
      <c r="F70" s="2131"/>
      <c r="G70" s="1885"/>
      <c r="H70" s="1538"/>
      <c r="I70" s="1538"/>
      <c r="J70" s="1538"/>
    </row>
    <row r="71" spans="1:10" ht="15.75">
      <c r="A71" s="1556" t="s">
        <v>534</v>
      </c>
      <c r="B71" s="1553"/>
      <c r="C71" s="1553"/>
      <c r="D71" s="1553"/>
      <c r="E71" s="1553"/>
      <c r="F71" s="1553"/>
      <c r="G71" s="1981"/>
      <c r="H71" s="1538"/>
      <c r="I71" s="1538"/>
      <c r="J71" s="1538"/>
    </row>
    <row r="72" spans="1:10">
      <c r="A72" s="2003"/>
      <c r="B72" s="1553"/>
      <c r="C72" s="1553"/>
      <c r="D72" s="1553"/>
      <c r="E72" s="1553"/>
      <c r="F72" s="1553"/>
      <c r="G72" s="1981"/>
      <c r="H72" s="1538"/>
      <c r="I72" s="1538"/>
      <c r="J72" s="1538"/>
    </row>
    <row r="73" spans="1:10">
      <c r="A73" s="1894"/>
      <c r="B73" s="1895"/>
      <c r="C73" s="1895"/>
      <c r="D73" s="1895"/>
      <c r="E73" s="2132" t="s">
        <v>539</v>
      </c>
      <c r="F73" s="1795"/>
      <c r="G73" s="2133"/>
      <c r="H73" s="1538"/>
      <c r="I73" s="1538"/>
      <c r="J73" s="1538"/>
    </row>
    <row r="74" spans="1:10">
      <c r="A74" s="1544"/>
      <c r="B74" s="1809" t="s">
        <v>540</v>
      </c>
      <c r="C74" s="3293"/>
      <c r="D74" s="1790"/>
      <c r="E74" s="1809" t="s">
        <v>175</v>
      </c>
      <c r="F74" s="1790"/>
      <c r="G74" s="1897" t="s">
        <v>1835</v>
      </c>
      <c r="H74" s="1538"/>
      <c r="I74" s="1538"/>
      <c r="J74" s="1538"/>
    </row>
    <row r="75" spans="1:10">
      <c r="A75" s="1544" t="s">
        <v>1729</v>
      </c>
      <c r="B75" s="1809" t="s">
        <v>541</v>
      </c>
      <c r="C75" s="3293"/>
      <c r="D75" s="1809" t="s">
        <v>542</v>
      </c>
      <c r="E75" s="1809" t="s">
        <v>524</v>
      </c>
      <c r="F75" s="1809" t="s">
        <v>1839</v>
      </c>
      <c r="G75" s="1897" t="s">
        <v>2517</v>
      </c>
      <c r="H75" s="1538"/>
      <c r="I75" s="1538"/>
      <c r="J75" s="1538"/>
    </row>
    <row r="76" spans="1:10">
      <c r="A76" s="1898" t="s">
        <v>1732</v>
      </c>
      <c r="B76" s="1899" t="s">
        <v>3020</v>
      </c>
      <c r="C76" s="3294"/>
      <c r="D76" s="1899" t="s">
        <v>3021</v>
      </c>
      <c r="E76" s="1899" t="s">
        <v>3022</v>
      </c>
      <c r="F76" s="1899" t="s">
        <v>543</v>
      </c>
      <c r="G76" s="1900" t="s">
        <v>544</v>
      </c>
      <c r="H76" s="1538"/>
      <c r="I76" s="1538"/>
      <c r="J76" s="1538"/>
    </row>
    <row r="77" spans="1:10">
      <c r="A77" s="1544">
        <v>1</v>
      </c>
      <c r="B77" s="1790" t="s">
        <v>5692</v>
      </c>
      <c r="C77" s="3299">
        <v>6815704.340000052</v>
      </c>
      <c r="D77" s="2102">
        <v>11095620</v>
      </c>
      <c r="E77" s="2102"/>
      <c r="F77" s="2102">
        <v>12779684</v>
      </c>
      <c r="G77" s="1973">
        <f t="shared" ref="G77:G85" si="1">C77+D77-F77</f>
        <v>5131640.340000052</v>
      </c>
      <c r="H77" s="1538"/>
      <c r="I77" s="1538"/>
      <c r="J77" s="1538"/>
    </row>
    <row r="78" spans="1:10">
      <c r="A78" s="1544">
        <v>2</v>
      </c>
      <c r="B78" s="1790" t="s">
        <v>5693</v>
      </c>
      <c r="C78" s="3299">
        <v>-251253</v>
      </c>
      <c r="D78" s="2001">
        <v>415151</v>
      </c>
      <c r="E78" s="1790"/>
      <c r="F78" s="2001">
        <v>34121</v>
      </c>
      <c r="G78" s="1974">
        <f t="shared" si="1"/>
        <v>129777</v>
      </c>
      <c r="H78" s="1538"/>
      <c r="I78" s="1538"/>
      <c r="J78" s="1538"/>
    </row>
    <row r="79" spans="1:10">
      <c r="A79" s="1544">
        <v>3</v>
      </c>
      <c r="B79" s="1790" t="s">
        <v>5694</v>
      </c>
      <c r="C79" s="3299">
        <v>8162397</v>
      </c>
      <c r="D79" s="2001">
        <v>20651664</v>
      </c>
      <c r="E79" s="1790"/>
      <c r="F79" s="2001">
        <v>18285262</v>
      </c>
      <c r="G79" s="1974">
        <f t="shared" si="1"/>
        <v>10528799</v>
      </c>
      <c r="H79" s="1538"/>
      <c r="I79" s="1538"/>
      <c r="J79" s="1538"/>
    </row>
    <row r="80" spans="1:10">
      <c r="A80" s="1544">
        <v>4</v>
      </c>
      <c r="B80" s="1790" t="s">
        <v>5742</v>
      </c>
      <c r="C80" s="3299">
        <v>33887</v>
      </c>
      <c r="D80" s="2001">
        <v>256253</v>
      </c>
      <c r="E80" s="1790"/>
      <c r="F80" s="2001">
        <v>136231</v>
      </c>
      <c r="G80" s="1974">
        <f t="shared" si="1"/>
        <v>153909</v>
      </c>
      <c r="H80" s="1538"/>
      <c r="I80" s="1538"/>
      <c r="J80" s="1538"/>
    </row>
    <row r="81" spans="1:10">
      <c r="A81" s="1544">
        <v>5</v>
      </c>
      <c r="B81" s="1790" t="s">
        <v>5688</v>
      </c>
      <c r="C81" s="1973">
        <v>1439612.4099999997</v>
      </c>
      <c r="D81" s="2001">
        <v>1564869</v>
      </c>
      <c r="E81" s="1790"/>
      <c r="F81" s="2001">
        <v>1567789</v>
      </c>
      <c r="G81" s="1974">
        <f t="shared" si="1"/>
        <v>1436692.4099999997</v>
      </c>
      <c r="H81" s="1538"/>
      <c r="I81" s="1538"/>
      <c r="J81" s="1538"/>
    </row>
    <row r="82" spans="1:10">
      <c r="A82" s="1544">
        <v>6</v>
      </c>
      <c r="B82" s="1790" t="s">
        <v>5689</v>
      </c>
      <c r="C82" s="1974">
        <v>6726200</v>
      </c>
      <c r="D82" s="2001">
        <v>2131136</v>
      </c>
      <c r="E82" s="1790"/>
      <c r="F82" s="2001">
        <v>1394699</v>
      </c>
      <c r="G82" s="1974">
        <f t="shared" si="1"/>
        <v>7462637</v>
      </c>
      <c r="H82" s="1538"/>
      <c r="I82" s="1538"/>
      <c r="J82" s="1538"/>
    </row>
    <row r="83" spans="1:10">
      <c r="A83" s="1544">
        <v>7</v>
      </c>
      <c r="B83" s="1790" t="s">
        <v>5690</v>
      </c>
      <c r="C83" s="1974">
        <v>2892182</v>
      </c>
      <c r="D83" s="2001">
        <v>1922956</v>
      </c>
      <c r="E83" s="1790"/>
      <c r="F83" s="2001">
        <v>667467</v>
      </c>
      <c r="G83" s="1974">
        <f t="shared" si="1"/>
        <v>4147671</v>
      </c>
      <c r="H83" s="1538"/>
      <c r="I83" s="1538"/>
      <c r="J83" s="1538"/>
    </row>
    <row r="84" spans="1:10">
      <c r="A84" s="1544">
        <v>8</v>
      </c>
      <c r="B84" s="1790" t="s">
        <v>5740</v>
      </c>
      <c r="C84" s="1974">
        <v>1498973.6299999994</v>
      </c>
      <c r="D84" s="3302">
        <v>4405695</v>
      </c>
      <c r="E84" s="1790"/>
      <c r="F84" s="2001">
        <v>3274848</v>
      </c>
      <c r="G84" s="1974">
        <f t="shared" si="1"/>
        <v>2629820.629999999</v>
      </c>
      <c r="H84" s="1538"/>
      <c r="I84" s="1538"/>
      <c r="J84" s="1538"/>
    </row>
    <row r="85" spans="1:10">
      <c r="A85" s="1544">
        <v>9</v>
      </c>
      <c r="B85" s="1790" t="s">
        <v>5691</v>
      </c>
      <c r="C85" s="1974">
        <v>23334300</v>
      </c>
      <c r="D85" s="2001">
        <v>329489500</v>
      </c>
      <c r="E85" s="1790"/>
      <c r="F85" s="2001">
        <v>328437000</v>
      </c>
      <c r="G85" s="1974">
        <f t="shared" si="1"/>
        <v>24386800</v>
      </c>
      <c r="H85" s="1538"/>
      <c r="I85" s="1538"/>
      <c r="J85" s="1538"/>
    </row>
    <row r="86" spans="1:10">
      <c r="A86" s="1544">
        <v>10</v>
      </c>
      <c r="B86" s="1790"/>
      <c r="C86" s="1790"/>
      <c r="D86" s="2001"/>
      <c r="E86" s="1790"/>
      <c r="F86" s="2081"/>
      <c r="G86" s="1974"/>
      <c r="H86" s="1538"/>
      <c r="I86" s="1538"/>
      <c r="J86" s="1538"/>
    </row>
    <row r="87" spans="1:10">
      <c r="A87" s="1544">
        <v>11</v>
      </c>
      <c r="B87" s="1790"/>
      <c r="C87" s="1790"/>
      <c r="D87" s="2001"/>
      <c r="E87" s="1790"/>
      <c r="F87" s="2001"/>
      <c r="G87" s="1974"/>
      <c r="H87" s="1538"/>
      <c r="I87" s="1538"/>
      <c r="J87" s="1538"/>
    </row>
    <row r="88" spans="1:10">
      <c r="A88" s="1544">
        <v>12</v>
      </c>
      <c r="B88" s="1790" t="s">
        <v>5741</v>
      </c>
      <c r="C88" s="1790"/>
      <c r="D88" s="2001"/>
      <c r="E88" s="1790"/>
      <c r="F88" s="2001"/>
      <c r="G88" s="1974"/>
      <c r="H88" s="1538"/>
      <c r="I88" s="1538"/>
      <c r="J88" s="1538"/>
    </row>
    <row r="89" spans="1:10">
      <c r="A89" s="1544">
        <v>13</v>
      </c>
      <c r="B89" s="1790"/>
      <c r="C89" s="1790"/>
      <c r="D89" s="2001"/>
      <c r="E89" s="1790"/>
      <c r="F89" s="2001"/>
      <c r="G89" s="1974"/>
      <c r="H89" s="1538"/>
      <c r="I89" s="1538"/>
      <c r="J89" s="1538"/>
    </row>
    <row r="90" spans="1:10">
      <c r="A90" s="1544">
        <v>14</v>
      </c>
      <c r="B90" s="1790"/>
      <c r="C90" s="1790"/>
      <c r="D90" s="2001"/>
      <c r="E90" s="1790"/>
      <c r="F90" s="2001"/>
      <c r="G90" s="1974"/>
      <c r="H90" s="1538"/>
      <c r="I90" s="1538"/>
      <c r="J90" s="1538"/>
    </row>
    <row r="91" spans="1:10">
      <c r="A91" s="1544">
        <v>15</v>
      </c>
      <c r="B91" s="1790"/>
      <c r="C91" s="1790"/>
      <c r="D91" s="2001"/>
      <c r="E91" s="1790"/>
      <c r="F91" s="2001"/>
      <c r="G91" s="1974"/>
      <c r="H91" s="1538"/>
      <c r="I91" s="1538"/>
      <c r="J91" s="1538"/>
    </row>
    <row r="92" spans="1:10">
      <c r="A92" s="1544">
        <v>16</v>
      </c>
      <c r="B92" s="1790"/>
      <c r="C92" s="1790"/>
      <c r="D92" s="2001"/>
      <c r="E92" s="1790"/>
      <c r="F92" s="2001"/>
      <c r="G92" s="1974"/>
    </row>
    <row r="93" spans="1:10">
      <c r="A93" s="1544">
        <v>17</v>
      </c>
      <c r="B93" s="1790"/>
      <c r="C93" s="1790"/>
      <c r="D93" s="2001"/>
      <c r="E93" s="1790"/>
      <c r="F93" s="2001"/>
      <c r="G93" s="1974"/>
    </row>
    <row r="94" spans="1:10">
      <c r="A94" s="1544">
        <v>18</v>
      </c>
      <c r="B94" s="1790"/>
      <c r="C94" s="1790"/>
      <c r="D94" s="2001"/>
      <c r="E94" s="1790"/>
      <c r="F94" s="2001"/>
      <c r="G94" s="1974"/>
    </row>
    <row r="95" spans="1:10">
      <c r="A95" s="1544">
        <v>19</v>
      </c>
      <c r="B95" s="1790"/>
      <c r="C95" s="1790"/>
      <c r="D95" s="2001"/>
      <c r="E95" s="1790"/>
      <c r="F95" s="2001"/>
      <c r="G95" s="1974"/>
    </row>
    <row r="96" spans="1:10">
      <c r="A96" s="1544">
        <v>20</v>
      </c>
      <c r="B96" s="1790"/>
      <c r="C96" s="1790"/>
      <c r="D96" s="2001"/>
      <c r="E96" s="1790"/>
      <c r="F96" s="2001"/>
      <c r="G96" s="1974"/>
    </row>
    <row r="97" spans="1:7">
      <c r="A97" s="1544">
        <v>21</v>
      </c>
      <c r="B97" s="1790"/>
      <c r="C97" s="1790"/>
      <c r="D97" s="2001"/>
      <c r="E97" s="1790"/>
      <c r="F97" s="2001"/>
      <c r="G97" s="1974"/>
    </row>
    <row r="98" spans="1:7">
      <c r="A98" s="1544">
        <v>22</v>
      </c>
      <c r="B98" s="1790"/>
      <c r="C98" s="1790"/>
      <c r="D98" s="2001"/>
      <c r="E98" s="1790"/>
      <c r="F98" s="2001"/>
      <c r="G98" s="1974"/>
    </row>
    <row r="99" spans="1:7">
      <c r="A99" s="1544">
        <v>23</v>
      </c>
      <c r="B99" s="1790"/>
      <c r="C99" s="1790"/>
      <c r="D99" s="2001"/>
      <c r="E99" s="1790"/>
      <c r="F99" s="2001"/>
      <c r="G99" s="1974"/>
    </row>
    <row r="100" spans="1:7">
      <c r="A100" s="1544">
        <v>24</v>
      </c>
      <c r="B100" s="1790"/>
      <c r="C100" s="1790"/>
      <c r="D100" s="2001"/>
      <c r="E100" s="1790"/>
      <c r="F100" s="2001"/>
      <c r="G100" s="1974"/>
    </row>
    <row r="101" spans="1:7">
      <c r="A101" s="1544">
        <v>25</v>
      </c>
      <c r="B101" s="1790"/>
      <c r="C101" s="1790"/>
      <c r="D101" s="2001"/>
      <c r="E101" s="1790"/>
      <c r="F101" s="2001"/>
      <c r="G101" s="1974"/>
    </row>
    <row r="102" spans="1:7">
      <c r="A102" s="1544">
        <v>26</v>
      </c>
      <c r="B102" s="1790"/>
      <c r="C102" s="1790"/>
      <c r="D102" s="2001"/>
      <c r="E102" s="1790"/>
      <c r="F102" s="2001"/>
      <c r="G102" s="1974"/>
    </row>
    <row r="103" spans="1:7">
      <c r="A103" s="1544">
        <v>27</v>
      </c>
      <c r="B103" s="1790"/>
      <c r="C103" s="1790"/>
      <c r="D103" s="2001"/>
      <c r="E103" s="1790"/>
      <c r="F103" s="2001"/>
      <c r="G103" s="1974"/>
    </row>
    <row r="104" spans="1:7">
      <c r="A104" s="1544">
        <v>28</v>
      </c>
      <c r="B104" s="1790"/>
      <c r="C104" s="1790"/>
      <c r="D104" s="2001"/>
      <c r="E104" s="1790"/>
      <c r="F104" s="2001"/>
      <c r="G104" s="1974"/>
    </row>
    <row r="105" spans="1:7">
      <c r="A105" s="1544">
        <v>29</v>
      </c>
      <c r="B105" s="1790"/>
      <c r="C105" s="1790"/>
      <c r="D105" s="2001"/>
      <c r="E105" s="1790"/>
      <c r="F105" s="2001"/>
      <c r="G105" s="1974"/>
    </row>
    <row r="106" spans="1:7">
      <c r="A106" s="1544">
        <v>30</v>
      </c>
      <c r="B106" s="1790"/>
      <c r="C106" s="1790"/>
      <c r="D106" s="2001"/>
      <c r="E106" s="1790"/>
      <c r="F106" s="2001"/>
      <c r="G106" s="1974"/>
    </row>
    <row r="107" spans="1:7">
      <c r="A107" s="1544">
        <v>31</v>
      </c>
      <c r="B107" s="1790"/>
      <c r="C107" s="1790"/>
      <c r="D107" s="2001"/>
      <c r="E107" s="1790"/>
      <c r="F107" s="2081"/>
      <c r="G107" s="1974"/>
    </row>
    <row r="108" spans="1:7">
      <c r="A108" s="1544">
        <v>32</v>
      </c>
      <c r="B108" s="1790"/>
      <c r="C108" s="1790"/>
      <c r="D108" s="2001"/>
      <c r="E108" s="1790"/>
      <c r="F108" s="2081"/>
      <c r="G108" s="1974"/>
    </row>
    <row r="109" spans="1:7">
      <c r="A109" s="1544">
        <v>33</v>
      </c>
      <c r="B109" s="1790"/>
      <c r="C109" s="1790"/>
      <c r="D109" s="2001"/>
      <c r="E109" s="1790"/>
      <c r="F109" s="2081"/>
      <c r="G109" s="1974"/>
    </row>
    <row r="110" spans="1:7">
      <c r="A110" s="1544">
        <v>34</v>
      </c>
      <c r="B110" s="1790"/>
      <c r="C110" s="1790"/>
      <c r="D110" s="2001"/>
      <c r="E110" s="1790"/>
      <c r="F110" s="2081"/>
      <c r="G110" s="1974"/>
    </row>
    <row r="111" spans="1:7">
      <c r="A111" s="1544">
        <v>35</v>
      </c>
      <c r="B111" s="1790"/>
      <c r="C111" s="1790"/>
      <c r="D111" s="2001"/>
      <c r="E111" s="1790"/>
      <c r="F111" s="2081"/>
      <c r="G111" s="1974"/>
    </row>
    <row r="112" spans="1:7">
      <c r="A112" s="1544">
        <v>36</v>
      </c>
      <c r="B112" s="1790"/>
      <c r="C112" s="1790"/>
      <c r="D112" s="2001"/>
      <c r="E112" s="1790"/>
      <c r="F112" s="2081"/>
      <c r="G112" s="1974"/>
    </row>
    <row r="113" spans="1:7">
      <c r="A113" s="1544">
        <v>37</v>
      </c>
      <c r="B113" s="1790"/>
      <c r="C113" s="1790"/>
      <c r="D113" s="2001"/>
      <c r="E113" s="1790"/>
      <c r="F113" s="2081"/>
      <c r="G113" s="1974"/>
    </row>
    <row r="114" spans="1:7">
      <c r="A114" s="1544">
        <v>38</v>
      </c>
      <c r="B114" s="1790"/>
      <c r="C114" s="1790"/>
      <c r="D114" s="2001"/>
      <c r="E114" s="1790"/>
      <c r="F114" s="2081"/>
      <c r="G114" s="1974"/>
    </row>
    <row r="115" spans="1:7">
      <c r="A115" s="1544">
        <v>39</v>
      </c>
      <c r="B115" s="1790"/>
      <c r="C115" s="1790"/>
      <c r="D115" s="2001"/>
      <c r="E115" s="1790"/>
      <c r="F115" s="2081"/>
      <c r="G115" s="1974"/>
    </row>
    <row r="116" spans="1:7">
      <c r="A116" s="1544">
        <v>40</v>
      </c>
      <c r="B116" s="1790"/>
      <c r="C116" s="1790"/>
      <c r="D116" s="2001"/>
      <c r="E116" s="1790"/>
      <c r="F116" s="2081"/>
      <c r="G116" s="1974"/>
    </row>
    <row r="117" spans="1:7">
      <c r="A117" s="1544">
        <v>41</v>
      </c>
      <c r="B117" s="1790"/>
      <c r="C117" s="1790"/>
      <c r="D117" s="2001"/>
      <c r="E117" s="1790"/>
      <c r="F117" s="2081"/>
      <c r="G117" s="1974"/>
    </row>
    <row r="118" spans="1:7">
      <c r="A118" s="1544">
        <v>42</v>
      </c>
      <c r="B118" s="1790"/>
      <c r="C118" s="1790"/>
      <c r="D118" s="2001"/>
      <c r="E118" s="1790"/>
      <c r="F118" s="2081"/>
      <c r="G118" s="1974"/>
    </row>
    <row r="119" spans="1:7">
      <c r="A119" s="1544">
        <v>43</v>
      </c>
      <c r="B119" s="1790"/>
      <c r="C119" s="1790"/>
      <c r="D119" s="2001"/>
      <c r="E119" s="1790"/>
      <c r="F119" s="2081"/>
      <c r="G119" s="1974"/>
    </row>
    <row r="120" spans="1:7" ht="15.75" thickBot="1">
      <c r="A120" s="2129">
        <v>44</v>
      </c>
      <c r="B120" s="1938" t="s">
        <v>171</v>
      </c>
      <c r="C120" s="3300">
        <f>SUM(C77:C119)</f>
        <v>50652003.380000055</v>
      </c>
      <c r="D120" s="1963">
        <f>SUM(D77:D119)</f>
        <v>371932844</v>
      </c>
      <c r="E120" s="2130" t="s">
        <v>1789</v>
      </c>
      <c r="F120" s="1963">
        <f>SUM(F77:F119)</f>
        <v>366577101</v>
      </c>
      <c r="G120" s="1964">
        <f>SUM(G77:G119)</f>
        <v>56007746.380000055</v>
      </c>
    </row>
    <row r="121" spans="1:7">
      <c r="A121" s="1538"/>
      <c r="B121" s="1538" t="s">
        <v>1789</v>
      </c>
      <c r="C121" s="2878"/>
      <c r="D121" s="1538" t="s">
        <v>1789</v>
      </c>
      <c r="E121" s="1538"/>
      <c r="F121" s="1538"/>
      <c r="G121" s="1538"/>
    </row>
    <row r="122" spans="1:7">
      <c r="A122" s="2448" t="s">
        <v>4663</v>
      </c>
      <c r="B122" s="2448"/>
      <c r="C122" s="2929"/>
      <c r="D122" s="1538"/>
      <c r="E122" s="1538"/>
      <c r="F122" s="1538"/>
      <c r="G122" s="1538"/>
    </row>
    <row r="123" spans="1:7">
      <c r="A123" s="1553" t="s">
        <v>548</v>
      </c>
      <c r="B123" s="1553"/>
      <c r="C123" s="1553"/>
      <c r="D123" s="1553"/>
      <c r="E123" s="1553"/>
      <c r="F123" s="1553"/>
      <c r="G123" s="1553"/>
    </row>
    <row r="124" spans="1:7" ht="15.75" thickBot="1">
      <c r="A124" s="1538" t="str">
        <f>'Data Sheet'!$C$25</f>
        <v>CENTRAL HUDSON GAS &amp; ELECTRIC CORPORATION</v>
      </c>
      <c r="B124" s="1538"/>
      <c r="C124" s="2878"/>
      <c r="D124" s="1538"/>
      <c r="E124" s="1538"/>
      <c r="F124" s="1979" t="str">
        <f>'Data Sheet'!$C$40</f>
        <v>4/18/2018</v>
      </c>
      <c r="G124" s="1683" t="str">
        <f>'Data Sheet'!$C$38</f>
        <v>12/31/2017</v>
      </c>
    </row>
    <row r="125" spans="1:7">
      <c r="A125" s="1512"/>
      <c r="B125" s="1669"/>
      <c r="C125" s="1669"/>
      <c r="D125" s="1669"/>
      <c r="E125" s="1669"/>
      <c r="F125" s="2131"/>
      <c r="G125" s="1885"/>
    </row>
    <row r="126" spans="1:7" ht="15.75">
      <c r="A126" s="1556" t="s">
        <v>534</v>
      </c>
      <c r="B126" s="1553"/>
      <c r="C126" s="1553"/>
      <c r="D126" s="1553"/>
      <c r="E126" s="1553"/>
      <c r="F126" s="1553"/>
      <c r="G126" s="1981"/>
    </row>
    <row r="127" spans="1:7">
      <c r="A127" s="2003"/>
      <c r="B127" s="1553"/>
      <c r="C127" s="1553"/>
      <c r="D127" s="1553"/>
      <c r="E127" s="1553"/>
      <c r="F127" s="1553"/>
      <c r="G127" s="1981"/>
    </row>
    <row r="128" spans="1:7" ht="18.600000000000001" customHeight="1">
      <c r="A128" s="1894"/>
      <c r="B128" s="1895"/>
      <c r="C128" s="1895"/>
      <c r="D128" s="1895"/>
      <c r="E128" s="2132" t="s">
        <v>539</v>
      </c>
      <c r="F128" s="1795"/>
      <c r="G128" s="2133"/>
    </row>
    <row r="129" spans="1:7" ht="18.600000000000001" customHeight="1">
      <c r="A129" s="1544"/>
      <c r="B129" s="1809" t="s">
        <v>540</v>
      </c>
      <c r="C129" s="3293"/>
      <c r="D129" s="1790"/>
      <c r="E129" s="1809" t="s">
        <v>175</v>
      </c>
      <c r="F129" s="1790"/>
      <c r="G129" s="1897" t="s">
        <v>1835</v>
      </c>
    </row>
    <row r="130" spans="1:7" ht="18.600000000000001" customHeight="1">
      <c r="A130" s="1544" t="s">
        <v>1729</v>
      </c>
      <c r="B130" s="1809" t="s">
        <v>541</v>
      </c>
      <c r="C130" s="3293"/>
      <c r="D130" s="1809" t="s">
        <v>542</v>
      </c>
      <c r="E130" s="1809" t="s">
        <v>524</v>
      </c>
      <c r="F130" s="1809" t="s">
        <v>1839</v>
      </c>
      <c r="G130" s="1897" t="s">
        <v>2517</v>
      </c>
    </row>
    <row r="131" spans="1:7" ht="18.600000000000001" customHeight="1">
      <c r="A131" s="1898" t="s">
        <v>1732</v>
      </c>
      <c r="B131" s="1899" t="s">
        <v>3020</v>
      </c>
      <c r="C131" s="3294"/>
      <c r="D131" s="1899" t="s">
        <v>3021</v>
      </c>
      <c r="E131" s="1899" t="s">
        <v>3022</v>
      </c>
      <c r="F131" s="1899" t="s">
        <v>543</v>
      </c>
      <c r="G131" s="1900" t="s">
        <v>544</v>
      </c>
    </row>
    <row r="132" spans="1:7" ht="18.600000000000001" customHeight="1">
      <c r="A132" s="1544">
        <v>1</v>
      </c>
      <c r="B132" s="1790"/>
      <c r="C132" s="1790"/>
      <c r="D132" s="2102"/>
      <c r="E132" s="2102"/>
      <c r="F132" s="2102"/>
      <c r="G132" s="1973"/>
    </row>
    <row r="133" spans="1:7" ht="18.600000000000001" customHeight="1">
      <c r="A133" s="1544">
        <v>2</v>
      </c>
      <c r="B133" s="1790"/>
      <c r="C133" s="1790"/>
      <c r="D133" s="2001"/>
      <c r="E133" s="1790"/>
      <c r="F133" s="2001"/>
      <c r="G133" s="1974"/>
    </row>
    <row r="134" spans="1:7" ht="18.600000000000001" customHeight="1">
      <c r="A134" s="1544">
        <v>3</v>
      </c>
      <c r="B134" s="1790"/>
      <c r="C134" s="1790"/>
      <c r="D134" s="2001"/>
      <c r="E134" s="1790"/>
      <c r="F134" s="2001"/>
      <c r="G134" s="1974"/>
    </row>
    <row r="135" spans="1:7" ht="18.600000000000001" customHeight="1">
      <c r="A135" s="1544">
        <v>4</v>
      </c>
      <c r="B135" s="1790"/>
      <c r="C135" s="1790"/>
      <c r="D135" s="2001"/>
      <c r="E135" s="1790"/>
      <c r="F135" s="2001"/>
      <c r="G135" s="1974"/>
    </row>
    <row r="136" spans="1:7" ht="18.600000000000001" customHeight="1">
      <c r="A136" s="1544">
        <v>5</v>
      </c>
      <c r="B136" s="1790"/>
      <c r="C136" s="1790"/>
      <c r="D136" s="2001"/>
      <c r="E136" s="1790"/>
      <c r="F136" s="2001"/>
      <c r="G136" s="1974"/>
    </row>
    <row r="137" spans="1:7" ht="18.600000000000001" customHeight="1">
      <c r="A137" s="1544">
        <v>6</v>
      </c>
      <c r="B137" s="1790"/>
      <c r="C137" s="1790"/>
      <c r="D137" s="2001"/>
      <c r="E137" s="1790"/>
      <c r="F137" s="2001"/>
      <c r="G137" s="1974"/>
    </row>
    <row r="138" spans="1:7" ht="18.600000000000001" customHeight="1">
      <c r="A138" s="1544">
        <v>7</v>
      </c>
      <c r="B138" s="1790"/>
      <c r="C138" s="1790"/>
      <c r="D138" s="2001"/>
      <c r="E138" s="1790"/>
      <c r="F138" s="2001"/>
      <c r="G138" s="1974"/>
    </row>
    <row r="139" spans="1:7" ht="18.600000000000001" customHeight="1">
      <c r="A139" s="1544">
        <v>8</v>
      </c>
      <c r="B139" s="1790"/>
      <c r="C139" s="1790"/>
      <c r="D139" s="2001"/>
      <c r="E139" s="1790"/>
      <c r="F139" s="2001"/>
      <c r="G139" s="1974"/>
    </row>
    <row r="140" spans="1:7" ht="18.600000000000001" customHeight="1">
      <c r="A140" s="1544">
        <v>9</v>
      </c>
      <c r="B140" s="1790"/>
      <c r="C140" s="1790"/>
      <c r="D140" s="2001"/>
      <c r="E140" s="1790"/>
      <c r="F140" s="2001"/>
      <c r="G140" s="1974"/>
    </row>
    <row r="141" spans="1:7" ht="18.600000000000001" customHeight="1">
      <c r="A141" s="1544">
        <v>10</v>
      </c>
      <c r="B141" s="1790"/>
      <c r="C141" s="1790"/>
      <c r="D141" s="2001"/>
      <c r="E141" s="1790"/>
      <c r="F141" s="2081"/>
      <c r="G141" s="1974"/>
    </row>
    <row r="142" spans="1:7" ht="18.600000000000001" customHeight="1">
      <c r="A142" s="1544">
        <v>11</v>
      </c>
      <c r="B142" s="1790"/>
      <c r="C142" s="1790"/>
      <c r="D142" s="2001"/>
      <c r="E142" s="1790"/>
      <c r="F142" s="2001"/>
      <c r="G142" s="1974"/>
    </row>
    <row r="143" spans="1:7" ht="18.600000000000001" customHeight="1">
      <c r="A143" s="1544">
        <v>12</v>
      </c>
      <c r="B143" s="1790"/>
      <c r="C143" s="1790"/>
      <c r="D143" s="2001"/>
      <c r="E143" s="1790"/>
      <c r="F143" s="2001"/>
      <c r="G143" s="1974"/>
    </row>
    <row r="144" spans="1:7" ht="18.600000000000001" customHeight="1">
      <c r="A144" s="1544">
        <v>13</v>
      </c>
      <c r="B144" s="1790"/>
      <c r="C144" s="1790"/>
      <c r="D144" s="2001"/>
      <c r="E144" s="1790"/>
      <c r="F144" s="2001"/>
      <c r="G144" s="1974"/>
    </row>
    <row r="145" spans="1:7" ht="18.600000000000001" customHeight="1">
      <c r="A145" s="1544">
        <v>14</v>
      </c>
      <c r="B145" s="1790"/>
      <c r="C145" s="1790"/>
      <c r="D145" s="2001"/>
      <c r="E145" s="1790"/>
      <c r="F145" s="2001"/>
      <c r="G145" s="1974"/>
    </row>
    <row r="146" spans="1:7" ht="18.600000000000001" customHeight="1">
      <c r="A146" s="1544">
        <v>15</v>
      </c>
      <c r="B146" s="1790"/>
      <c r="C146" s="1790"/>
      <c r="D146" s="2001"/>
      <c r="E146" s="1790"/>
      <c r="F146" s="2001"/>
      <c r="G146" s="1974"/>
    </row>
    <row r="147" spans="1:7" ht="18.600000000000001" customHeight="1">
      <c r="A147" s="1544">
        <v>16</v>
      </c>
      <c r="B147" s="1790"/>
      <c r="C147" s="1790"/>
      <c r="D147" s="2001"/>
      <c r="E147" s="1790"/>
      <c r="F147" s="2001"/>
      <c r="G147" s="1974"/>
    </row>
    <row r="148" spans="1:7" ht="18.600000000000001" customHeight="1">
      <c r="A148" s="1544">
        <v>17</v>
      </c>
      <c r="B148" s="1790"/>
      <c r="C148" s="1790"/>
      <c r="D148" s="2001"/>
      <c r="E148" s="1790"/>
      <c r="F148" s="2001"/>
      <c r="G148" s="1974"/>
    </row>
    <row r="149" spans="1:7" ht="18.600000000000001" customHeight="1">
      <c r="A149" s="1544">
        <v>18</v>
      </c>
      <c r="B149" s="1790"/>
      <c r="C149" s="1790"/>
      <c r="D149" s="2001"/>
      <c r="E149" s="1790"/>
      <c r="F149" s="2001"/>
      <c r="G149" s="1974"/>
    </row>
    <row r="150" spans="1:7" ht="18.600000000000001" customHeight="1">
      <c r="A150" s="1544">
        <v>19</v>
      </c>
      <c r="B150" s="1790"/>
      <c r="C150" s="1790"/>
      <c r="D150" s="2001"/>
      <c r="E150" s="1790"/>
      <c r="F150" s="2001"/>
      <c r="G150" s="1974"/>
    </row>
    <row r="151" spans="1:7" ht="18.600000000000001" customHeight="1">
      <c r="A151" s="1544">
        <v>20</v>
      </c>
      <c r="B151" s="1790"/>
      <c r="C151" s="1790"/>
      <c r="D151" s="2001"/>
      <c r="E151" s="1790"/>
      <c r="F151" s="2001"/>
      <c r="G151" s="1974"/>
    </row>
    <row r="152" spans="1:7" ht="18.600000000000001" customHeight="1">
      <c r="A152" s="1544">
        <v>21</v>
      </c>
      <c r="B152" s="1790"/>
      <c r="C152" s="1790"/>
      <c r="D152" s="2001"/>
      <c r="E152" s="1790"/>
      <c r="F152" s="2001"/>
      <c r="G152" s="1974"/>
    </row>
    <row r="153" spans="1:7" ht="18.600000000000001" customHeight="1">
      <c r="A153" s="1544">
        <v>22</v>
      </c>
      <c r="B153" s="1790"/>
      <c r="C153" s="1790"/>
      <c r="D153" s="2001"/>
      <c r="E153" s="1790"/>
      <c r="F153" s="2001"/>
      <c r="G153" s="1974"/>
    </row>
    <row r="154" spans="1:7" ht="18.600000000000001" customHeight="1">
      <c r="A154" s="1544">
        <v>23</v>
      </c>
      <c r="B154" s="1790"/>
      <c r="C154" s="1790"/>
      <c r="D154" s="2001"/>
      <c r="E154" s="1790"/>
      <c r="F154" s="2001"/>
      <c r="G154" s="1974"/>
    </row>
    <row r="155" spans="1:7" ht="18.600000000000001" customHeight="1">
      <c r="A155" s="1544">
        <v>24</v>
      </c>
      <c r="B155" s="1790"/>
      <c r="C155" s="1790"/>
      <c r="D155" s="2001"/>
      <c r="E155" s="1790"/>
      <c r="F155" s="2001"/>
      <c r="G155" s="1974"/>
    </row>
    <row r="156" spans="1:7" ht="18.600000000000001" customHeight="1">
      <c r="A156" s="1544">
        <v>25</v>
      </c>
      <c r="B156" s="1790"/>
      <c r="C156" s="1790"/>
      <c r="D156" s="2001"/>
      <c r="E156" s="1790"/>
      <c r="F156" s="2001"/>
      <c r="G156" s="1974"/>
    </row>
    <row r="157" spans="1:7" ht="18.600000000000001" customHeight="1">
      <c r="A157" s="1544">
        <v>26</v>
      </c>
      <c r="B157" s="1790"/>
      <c r="C157" s="1790"/>
      <c r="D157" s="2001"/>
      <c r="E157" s="1790"/>
      <c r="F157" s="2001"/>
      <c r="G157" s="1974"/>
    </row>
    <row r="158" spans="1:7" ht="18.600000000000001" customHeight="1">
      <c r="A158" s="1544">
        <v>27</v>
      </c>
      <c r="B158" s="1790"/>
      <c r="C158" s="1790"/>
      <c r="D158" s="2001"/>
      <c r="E158" s="1790"/>
      <c r="F158" s="2001"/>
      <c r="G158" s="1974"/>
    </row>
    <row r="159" spans="1:7" ht="18.600000000000001" customHeight="1">
      <c r="A159" s="1544">
        <v>28</v>
      </c>
      <c r="B159" s="1790"/>
      <c r="C159" s="1790"/>
      <c r="D159" s="2001"/>
      <c r="E159" s="1790"/>
      <c r="F159" s="2001"/>
      <c r="G159" s="1974"/>
    </row>
    <row r="160" spans="1:7" ht="18.600000000000001" customHeight="1">
      <c r="A160" s="1544">
        <v>29</v>
      </c>
      <c r="B160" s="1790"/>
      <c r="C160" s="1790"/>
      <c r="D160" s="2001"/>
      <c r="E160" s="1790"/>
      <c r="F160" s="2001"/>
      <c r="G160" s="1974"/>
    </row>
    <row r="161" spans="1:7" ht="18.600000000000001" customHeight="1">
      <c r="A161" s="1544">
        <v>30</v>
      </c>
      <c r="B161" s="1790"/>
      <c r="C161" s="1790"/>
      <c r="D161" s="2001"/>
      <c r="E161" s="1790"/>
      <c r="F161" s="2001"/>
      <c r="G161" s="1974"/>
    </row>
    <row r="162" spans="1:7" ht="18.600000000000001" customHeight="1">
      <c r="A162" s="1544">
        <v>31</v>
      </c>
      <c r="B162" s="1790"/>
      <c r="C162" s="1790"/>
      <c r="D162" s="2001"/>
      <c r="E162" s="1790"/>
      <c r="F162" s="2081"/>
      <c r="G162" s="1974"/>
    </row>
    <row r="163" spans="1:7" ht="18.600000000000001" customHeight="1">
      <c r="A163" s="1544">
        <v>32</v>
      </c>
      <c r="B163" s="1790"/>
      <c r="C163" s="1790"/>
      <c r="D163" s="2001"/>
      <c r="E163" s="1790"/>
      <c r="F163" s="2081"/>
      <c r="G163" s="1974"/>
    </row>
    <row r="164" spans="1:7" ht="18.600000000000001" customHeight="1">
      <c r="A164" s="1544">
        <v>33</v>
      </c>
      <c r="B164" s="1790"/>
      <c r="C164" s="1790"/>
      <c r="D164" s="2001"/>
      <c r="E164" s="1790"/>
      <c r="F164" s="2081"/>
      <c r="G164" s="1974"/>
    </row>
    <row r="165" spans="1:7" ht="18.600000000000001" customHeight="1">
      <c r="A165" s="1544">
        <v>34</v>
      </c>
      <c r="B165" s="1790"/>
      <c r="C165" s="1790"/>
      <c r="D165" s="2001"/>
      <c r="E165" s="1790"/>
      <c r="F165" s="2081"/>
      <c r="G165" s="1974"/>
    </row>
    <row r="166" spans="1:7" ht="18.600000000000001" customHeight="1">
      <c r="A166" s="1544">
        <v>35</v>
      </c>
      <c r="B166" s="1790"/>
      <c r="C166" s="1790"/>
      <c r="D166" s="2001"/>
      <c r="E166" s="1790"/>
      <c r="F166" s="2081"/>
      <c r="G166" s="1974"/>
    </row>
    <row r="167" spans="1:7" ht="18.600000000000001" customHeight="1">
      <c r="A167" s="1544">
        <v>36</v>
      </c>
      <c r="B167" s="1790"/>
      <c r="C167" s="1790"/>
      <c r="D167" s="2001"/>
      <c r="E167" s="1790"/>
      <c r="F167" s="2081"/>
      <c r="G167" s="1974"/>
    </row>
    <row r="168" spans="1:7" ht="18.600000000000001" customHeight="1">
      <c r="A168" s="1544">
        <v>37</v>
      </c>
      <c r="B168" s="1790"/>
      <c r="C168" s="1790"/>
      <c r="D168" s="2001"/>
      <c r="E168" s="1790"/>
      <c r="F168" s="2081"/>
      <c r="G168" s="1974"/>
    </row>
    <row r="169" spans="1:7" ht="18.600000000000001" customHeight="1">
      <c r="A169" s="1544">
        <v>38</v>
      </c>
      <c r="B169" s="1790"/>
      <c r="C169" s="1790"/>
      <c r="D169" s="2001"/>
      <c r="E169" s="1790"/>
      <c r="F169" s="2081"/>
      <c r="G169" s="1974"/>
    </row>
    <row r="170" spans="1:7" ht="18.600000000000001" customHeight="1">
      <c r="A170" s="1544">
        <v>39</v>
      </c>
      <c r="B170" s="1790"/>
      <c r="C170" s="1790"/>
      <c r="D170" s="2001"/>
      <c r="E170" s="1790"/>
      <c r="F170" s="2081"/>
      <c r="G170" s="1974"/>
    </row>
    <row r="171" spans="1:7" ht="18.600000000000001" customHeight="1">
      <c r="A171" s="1544">
        <v>40</v>
      </c>
      <c r="B171" s="1790"/>
      <c r="C171" s="1790"/>
      <c r="D171" s="2001"/>
      <c r="E171" s="1790"/>
      <c r="F171" s="2081"/>
      <c r="G171" s="1974"/>
    </row>
    <row r="172" spans="1:7" ht="18.600000000000001" customHeight="1">
      <c r="A172" s="1544">
        <v>41</v>
      </c>
      <c r="B172" s="1790"/>
      <c r="C172" s="1790"/>
      <c r="D172" s="2001"/>
      <c r="E172" s="1790"/>
      <c r="F172" s="2081"/>
      <c r="G172" s="1974"/>
    </row>
    <row r="173" spans="1:7" ht="18.600000000000001" customHeight="1">
      <c r="A173" s="1544">
        <v>42</v>
      </c>
      <c r="B173" s="1790"/>
      <c r="C173" s="1790"/>
      <c r="D173" s="2001"/>
      <c r="E173" s="1790"/>
      <c r="F173" s="2081"/>
      <c r="G173" s="1974"/>
    </row>
    <row r="174" spans="1:7" ht="18.600000000000001" customHeight="1">
      <c r="A174" s="1544">
        <v>43</v>
      </c>
      <c r="B174" s="1790"/>
      <c r="C174" s="1790"/>
      <c r="D174" s="2001"/>
      <c r="E174" s="1790"/>
      <c r="F174" s="2081"/>
      <c r="G174" s="1974"/>
    </row>
    <row r="175" spans="1:7" ht="18.600000000000001" customHeight="1" thickBot="1">
      <c r="A175" s="2129">
        <v>44</v>
      </c>
      <c r="B175" s="1938" t="s">
        <v>171</v>
      </c>
      <c r="C175" s="1938"/>
      <c r="D175" s="1963">
        <f>SUM(D132:D174)</f>
        <v>0</v>
      </c>
      <c r="E175" s="2130" t="s">
        <v>1789</v>
      </c>
      <c r="F175" s="1963">
        <f>SUM(F132:F174)</f>
        <v>0</v>
      </c>
      <c r="G175" s="1964">
        <f>SUM(G132:G174)</f>
        <v>0</v>
      </c>
    </row>
    <row r="176" spans="1:7">
      <c r="A176" s="1538"/>
      <c r="B176" s="1538" t="s">
        <v>1789</v>
      </c>
      <c r="C176" s="2878"/>
      <c r="D176" s="1538" t="s">
        <v>1789</v>
      </c>
      <c r="E176" s="1538"/>
      <c r="F176" s="1538"/>
      <c r="G176" s="1538"/>
    </row>
    <row r="177" spans="1:7">
      <c r="A177" s="2448" t="s">
        <v>4663</v>
      </c>
      <c r="B177" s="2448"/>
      <c r="C177" s="2929"/>
      <c r="D177" s="1538"/>
      <c r="E177" s="1538"/>
      <c r="F177" s="1538"/>
      <c r="G177" s="1538"/>
    </row>
    <row r="178" spans="1:7">
      <c r="A178" s="1553" t="s">
        <v>549</v>
      </c>
      <c r="B178" s="1553"/>
      <c r="C178" s="1553"/>
      <c r="D178" s="1553"/>
      <c r="E178" s="1553"/>
      <c r="F178" s="1553"/>
      <c r="G178" s="1553"/>
    </row>
  </sheetData>
  <customSheetViews>
    <customSheetView guid="{8BA73436-2F9B-4210-BD10-5C9B0EE18A6F}" scale="80" colorId="22" showPageBreaks="1" printArea="1" hiddenColumns="1" view="pageBreakPreview" topLeftCell="A31">
      <selection activeCell="F46" sqref="F46"/>
      <rowBreaks count="1" manualBreakCount="1">
        <brk id="123" max="16383" man="1"/>
      </rowBreaks>
      <pageMargins left="0.5" right="0.5" top="0.5" bottom="0.5" header="0.5" footer="0.5"/>
      <printOptions horizontalCentered="1" verticalCentered="1"/>
      <pageSetup scale="70" orientation="portrait" horizontalDpi="300" verticalDpi="300" r:id="rId1"/>
      <headerFooter alignWithMargins="0"/>
    </customSheetView>
    <customSheetView guid="{7923C648-7509-4E75-B568-BE9D1A032E56}" scale="80" colorId="22" showPageBreaks="1" printArea="1" hiddenColumns="1" view="pageBreakPreview" topLeftCell="A65">
      <selection activeCell="F97" sqref="F97"/>
      <rowBreaks count="2" manualBreakCount="2">
        <brk id="67" max="6" man="1"/>
        <brk id="123" max="16383" man="1"/>
      </rowBreaks>
      <pageMargins left="0.5" right="0.5" top="0.5" bottom="0.5" header="0.5" footer="0.5"/>
      <printOptions horizontalCentered="1" verticalCentered="1"/>
      <pageSetup scale="69" orientation="portrait" horizontalDpi="300" verticalDpi="300" r:id="rId2"/>
      <headerFooter alignWithMargins="0"/>
    </customSheetView>
    <customSheetView guid="{393B765C-BB60-4CEF-9B1B-1517D80E77BC}" scale="80" colorId="22" showPageBreaks="1" printArea="1" hiddenColumns="1" view="pageBreakPreview" topLeftCell="A65">
      <selection activeCell="F97" sqref="F97"/>
      <rowBreaks count="2" manualBreakCount="2">
        <brk id="67" max="6" man="1"/>
        <brk id="123" max="16383" man="1"/>
      </rowBreaks>
      <pageMargins left="0.5" right="0.5" top="0.5" bottom="0.5" header="0.5" footer="0.5"/>
      <printOptions horizontalCentered="1" verticalCentered="1"/>
      <pageSetup scale="69" orientation="portrait" horizontalDpi="300" verticalDpi="300" r:id="rId3"/>
      <headerFooter alignWithMargins="0"/>
    </customSheetView>
    <customSheetView guid="{63051384-6030-4837-BDE8-8D47319E9310}"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4"/>
      <headerFooter alignWithMargins="0"/>
    </customSheetView>
    <customSheetView guid="{4E7170B9-0E13-4551-BA0F-F43020F5D14F}"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5"/>
      <headerFooter alignWithMargins="0"/>
    </customSheetView>
    <customSheetView guid="{438078D9-73AC-4065-AD12-33C545097290}" colorId="22">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6"/>
      <headerFooter alignWithMargins="0"/>
    </customSheetView>
    <customSheetView guid="{5CF51FF9-A1DC-465C-8702-577480B671DB}" colorId="22">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7"/>
      <headerFooter alignWithMargins="0"/>
    </customSheetView>
    <customSheetView guid="{B94A4E40-0E04-4C7F-92F0-F173BDD19C5E}" colorId="22">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8"/>
      <headerFooter alignWithMargins="0"/>
    </customSheetView>
    <customSheetView guid="{8C259C24-A4E4-4974-8C90-A0F5B4CE3394}"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9"/>
      <headerFooter alignWithMargins="0"/>
    </customSheetView>
    <customSheetView guid="{FA103E5D-8B2E-472D-A37D-606A91A24206}" colorId="22">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0"/>
      <headerFooter alignWithMargins="0"/>
    </customSheetView>
    <customSheetView guid="{FD677025-12D2-4A8C-898E-C8C7B61A1761}"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1"/>
      <headerFooter alignWithMargins="0"/>
    </customSheetView>
    <customSheetView guid="{8A94D2EC-B2C5-4234-9443-0DC03802E12D}"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2"/>
      <headerFooter alignWithMargins="0"/>
    </customSheetView>
    <customSheetView guid="{C7AF6775-1D27-4B5E-A593-2A35D0B4D89B}" colorId="22">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3"/>
      <headerFooter alignWithMargins="0"/>
    </customSheetView>
    <customSheetView guid="{96E61F17-B7D0-43DF-A042-AB82DEADF71D}"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4"/>
      <headerFooter alignWithMargins="0"/>
    </customSheetView>
    <customSheetView guid="{0F6F7749-E5E2-402C-A332-F358E9F52431}"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5"/>
      <headerFooter alignWithMargins="0"/>
    </customSheetView>
    <customSheetView guid="{665C0630-746D-4A38-99D5-558A3A80C435}"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6"/>
      <headerFooter alignWithMargins="0"/>
    </customSheetView>
    <customSheetView guid="{7BB49942-3332-4916-8C9A-7E0718D9BD15}"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7"/>
      <headerFooter alignWithMargins="0"/>
    </customSheetView>
    <customSheetView guid="{84131046-9492-4BD4-95BF-1101D54B6750}"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8"/>
      <headerFooter alignWithMargins="0"/>
    </customSheetView>
    <customSheetView guid="{CDDD69AD-D96A-45A7-95A3-6DE883419332}"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19"/>
      <headerFooter alignWithMargins="0"/>
    </customSheetView>
    <customSheetView guid="{4AA2BC72-2A29-463C-9964-91A7BC9A705D}" colorId="22" showPageBreaks="1" printArea="1">
      <selection activeCell="B60" sqref="B60"/>
      <rowBreaks count="1" manualBreakCount="1">
        <brk id="123" max="16383" man="1"/>
      </rowBreaks>
      <pageMargins left="0.5" right="0.5" top="0.5" bottom="0.5" header="0.5" footer="0.5"/>
      <printOptions horizontalCentered="1" verticalCentered="1"/>
      <pageSetup scale="70" orientation="portrait" horizontalDpi="300" verticalDpi="300" r:id="rId20"/>
      <headerFooter alignWithMargins="0"/>
    </customSheetView>
  </customSheetViews>
  <printOptions horizontalCentered="1" verticalCentered="1"/>
  <pageMargins left="0.5" right="0.5" top="0.5" bottom="0.5" header="0.5" footer="0.5"/>
  <pageSetup scale="69" orientation="portrait" horizontalDpi="300" verticalDpi="300" r:id="rId21"/>
  <headerFooter alignWithMargins="0"/>
  <rowBreaks count="2" manualBreakCount="2">
    <brk id="67" max="6" man="1"/>
    <brk id="12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29"/>
  <sheetViews>
    <sheetView defaultGridColor="0" topLeftCell="A10" colorId="22" zoomScaleNormal="100" zoomScaleSheetLayoutView="80" workbookViewId="0">
      <selection activeCell="D63" sqref="D63"/>
    </sheetView>
  </sheetViews>
  <sheetFormatPr defaultColWidth="9.6640625" defaultRowHeight="15"/>
  <cols>
    <col min="1" max="1" width="4.6640625" style="1515" customWidth="1"/>
    <col min="2" max="2" width="38.44140625" style="1515" customWidth="1"/>
    <col min="3" max="3" width="14.88671875" style="1515" customWidth="1"/>
    <col min="4" max="4" width="15" style="1515" customWidth="1"/>
    <col min="5" max="5" width="9.6640625" style="1515"/>
    <col min="6" max="6" width="14.44140625" style="1515" customWidth="1"/>
    <col min="7" max="7" width="13.88671875" style="1515" customWidth="1"/>
    <col min="8" max="16384" width="9.6640625" style="1515"/>
  </cols>
  <sheetData>
    <row r="1" spans="1:19" ht="16.350000000000001" customHeight="1">
      <c r="A1" s="1512" t="s">
        <v>1800</v>
      </c>
      <c r="B1" s="1669"/>
      <c r="C1" s="1886" t="s">
        <v>3290</v>
      </c>
      <c r="D1" s="1669"/>
      <c r="E1" s="1513"/>
      <c r="F1" s="1669" t="s">
        <v>1802</v>
      </c>
      <c r="G1" s="1946" t="s">
        <v>1803</v>
      </c>
      <c r="H1" s="1538"/>
      <c r="I1" s="1538"/>
      <c r="J1" s="1538"/>
      <c r="K1" s="1538"/>
      <c r="L1" s="1538"/>
      <c r="M1" s="1538"/>
      <c r="N1" s="1538"/>
      <c r="O1" s="1538"/>
      <c r="P1" s="1538"/>
      <c r="Q1" s="1538"/>
      <c r="R1" s="1538"/>
      <c r="S1" s="1538"/>
    </row>
    <row r="2" spans="1:19" ht="16.350000000000001" customHeight="1">
      <c r="A2" s="1516" t="str">
        <f>'Data Sheet'!$C$25</f>
        <v>CENTRAL HUDSON GAS &amp; ELECTRIC CORPORATION</v>
      </c>
      <c r="B2" s="1538"/>
      <c r="C2" s="1790" t="s">
        <v>5251</v>
      </c>
      <c r="D2" s="1538"/>
      <c r="E2" s="1517"/>
      <c r="F2" s="1538" t="s">
        <v>3308</v>
      </c>
      <c r="G2" s="1947"/>
      <c r="H2" s="1538"/>
      <c r="I2" s="1538"/>
      <c r="J2" s="1538"/>
      <c r="K2" s="1538"/>
      <c r="L2" s="1538"/>
      <c r="M2" s="1538"/>
      <c r="N2" s="1538"/>
      <c r="O2" s="1538"/>
      <c r="P2" s="1538"/>
      <c r="Q2" s="1538"/>
      <c r="R2" s="1538"/>
      <c r="S2" s="1538"/>
    </row>
    <row r="3" spans="1:19" ht="16.350000000000001" customHeight="1">
      <c r="A3" s="1519"/>
      <c r="B3" s="1683"/>
      <c r="C3" s="1888" t="s">
        <v>1158</v>
      </c>
      <c r="D3" s="1683"/>
      <c r="E3" s="1517"/>
      <c r="F3" s="1621" t="str">
        <f>'Data Sheet'!$C$40</f>
        <v>4/18/2018</v>
      </c>
      <c r="G3" s="1887" t="str">
        <f>'Data Sheet'!$C$38</f>
        <v>12/31/2017</v>
      </c>
      <c r="H3" s="1538"/>
      <c r="I3" s="1538"/>
      <c r="J3" s="1538"/>
      <c r="K3" s="1538"/>
      <c r="L3" s="1538"/>
      <c r="M3" s="1538"/>
      <c r="N3" s="1538"/>
      <c r="O3" s="1538"/>
      <c r="P3" s="1538"/>
      <c r="Q3" s="1538"/>
      <c r="R3" s="1538"/>
      <c r="S3" s="1538"/>
    </row>
    <row r="4" spans="1:19" ht="16.350000000000001" customHeight="1">
      <c r="A4" s="1890" t="s">
        <v>550</v>
      </c>
      <c r="B4" s="1795"/>
      <c r="C4" s="1795"/>
      <c r="D4" s="1990"/>
      <c r="E4" s="1795"/>
      <c r="F4" s="1795"/>
      <c r="G4" s="1796"/>
      <c r="H4" s="1538"/>
      <c r="I4" s="1538"/>
      <c r="J4" s="1538"/>
      <c r="K4" s="1538"/>
      <c r="L4" s="1538"/>
      <c r="M4" s="1538"/>
      <c r="N4" s="1538"/>
      <c r="O4" s="1538"/>
      <c r="P4" s="1538"/>
      <c r="Q4" s="1538"/>
      <c r="R4" s="1538"/>
      <c r="S4" s="1538"/>
    </row>
    <row r="5" spans="1:19" ht="16.350000000000001" customHeight="1">
      <c r="A5" s="1516"/>
      <c r="B5" s="1538"/>
      <c r="C5" s="1538"/>
      <c r="D5" s="1538"/>
      <c r="E5" s="1538"/>
      <c r="F5" s="1538"/>
      <c r="G5" s="1518"/>
      <c r="H5" s="1538"/>
      <c r="I5" s="1538"/>
      <c r="J5" s="1538"/>
      <c r="K5" s="1538"/>
      <c r="L5" s="1538"/>
      <c r="M5" s="1538"/>
      <c r="N5" s="1538"/>
      <c r="O5" s="1538"/>
      <c r="P5" s="1538"/>
      <c r="Q5" s="1538"/>
      <c r="R5" s="1538"/>
      <c r="S5" s="1538"/>
    </row>
    <row r="6" spans="1:19" ht="16.350000000000001" customHeight="1">
      <c r="A6" s="1516"/>
      <c r="B6" s="1538" t="s">
        <v>551</v>
      </c>
      <c r="C6" s="1538"/>
      <c r="D6" s="1538"/>
      <c r="E6" s="1538"/>
      <c r="F6" s="1538"/>
      <c r="G6" s="1518"/>
      <c r="H6" s="1538"/>
      <c r="I6" s="1538"/>
      <c r="J6" s="1538"/>
      <c r="K6" s="1538"/>
      <c r="L6" s="1538"/>
      <c r="M6" s="1538"/>
      <c r="N6" s="1538"/>
      <c r="O6" s="1538"/>
      <c r="P6" s="1538"/>
      <c r="Q6" s="1538"/>
      <c r="R6" s="1538"/>
      <c r="S6" s="1538"/>
    </row>
    <row r="7" spans="1:19" ht="16.350000000000001" customHeight="1">
      <c r="A7" s="1516"/>
      <c r="B7" s="1538" t="s">
        <v>552</v>
      </c>
      <c r="C7" s="1538"/>
      <c r="D7" s="1538"/>
      <c r="E7" s="1538"/>
      <c r="F7" s="1538"/>
      <c r="G7" s="1518"/>
      <c r="H7" s="1538"/>
      <c r="I7" s="1538"/>
      <c r="J7" s="1538"/>
      <c r="K7" s="1538"/>
      <c r="L7" s="1538"/>
      <c r="M7" s="1538"/>
      <c r="N7" s="1538"/>
      <c r="O7" s="1538"/>
      <c r="P7" s="1538"/>
      <c r="Q7" s="1538"/>
      <c r="R7" s="1538"/>
      <c r="S7" s="1538"/>
    </row>
    <row r="8" spans="1:19" ht="16.350000000000001" customHeight="1">
      <c r="A8" s="2447"/>
      <c r="B8" s="2448" t="s">
        <v>4682</v>
      </c>
      <c r="C8" s="2448"/>
      <c r="D8" s="2448"/>
      <c r="E8" s="2448"/>
      <c r="F8" s="2448"/>
      <c r="G8" s="2472"/>
      <c r="H8" s="1538"/>
      <c r="I8" s="1538"/>
      <c r="J8" s="1538"/>
      <c r="K8" s="1538"/>
      <c r="L8" s="1538"/>
      <c r="M8" s="1538"/>
      <c r="N8" s="1538"/>
      <c r="O8" s="1538"/>
      <c r="P8" s="1538"/>
      <c r="Q8" s="1538"/>
      <c r="R8" s="1538"/>
      <c r="S8" s="1538"/>
    </row>
    <row r="9" spans="1:19" ht="16.350000000000001" customHeight="1">
      <c r="A9" s="2447"/>
      <c r="B9" s="2448" t="s">
        <v>553</v>
      </c>
      <c r="C9" s="2448"/>
      <c r="D9" s="2448"/>
      <c r="E9" s="2448"/>
      <c r="F9" s="2448"/>
      <c r="G9" s="2472"/>
      <c r="H9" s="1538"/>
      <c r="I9" s="1538"/>
      <c r="J9" s="1538"/>
      <c r="K9" s="1538"/>
      <c r="L9" s="1538"/>
      <c r="M9" s="1538"/>
      <c r="N9" s="1538"/>
      <c r="O9" s="1538"/>
      <c r="P9" s="1538"/>
      <c r="Q9" s="1538"/>
      <c r="R9" s="1538"/>
      <c r="S9" s="1538"/>
    </row>
    <row r="10" spans="1:19" ht="16.350000000000001" customHeight="1">
      <c r="A10" s="1894"/>
      <c r="B10" s="1895"/>
      <c r="C10" s="1895"/>
      <c r="D10" s="1895"/>
      <c r="E10" s="2132" t="s">
        <v>554</v>
      </c>
      <c r="F10" s="1795"/>
      <c r="G10" s="1952"/>
      <c r="H10" s="1538"/>
      <c r="I10" s="1538"/>
      <c r="J10" s="1538"/>
      <c r="K10" s="1538"/>
      <c r="L10" s="1538"/>
      <c r="M10" s="1538"/>
      <c r="N10" s="1538"/>
      <c r="O10" s="1538"/>
      <c r="P10" s="1538"/>
      <c r="Q10" s="1538"/>
      <c r="R10" s="1538"/>
      <c r="S10" s="1538"/>
    </row>
    <row r="11" spans="1:19" ht="16.350000000000001" customHeight="1">
      <c r="A11" s="1544"/>
      <c r="B11" s="1790"/>
      <c r="C11" s="1809" t="s">
        <v>555</v>
      </c>
      <c r="D11" s="1790"/>
      <c r="E11" s="1809" t="s">
        <v>175</v>
      </c>
      <c r="F11" s="1790"/>
      <c r="G11" s="1897" t="s">
        <v>1835</v>
      </c>
      <c r="H11" s="1538"/>
      <c r="I11" s="1538"/>
      <c r="J11" s="1538"/>
      <c r="K11" s="1538"/>
      <c r="L11" s="1538"/>
      <c r="M11" s="1538"/>
      <c r="N11" s="1538"/>
      <c r="O11" s="1538"/>
      <c r="P11" s="1538"/>
      <c r="Q11" s="1538"/>
      <c r="R11" s="1538"/>
      <c r="S11" s="1538"/>
    </row>
    <row r="12" spans="1:19" ht="16.350000000000001" customHeight="1">
      <c r="A12" s="1544" t="s">
        <v>1729</v>
      </c>
      <c r="B12" s="1809" t="s">
        <v>556</v>
      </c>
      <c r="C12" s="1809" t="s">
        <v>557</v>
      </c>
      <c r="D12" s="1809" t="s">
        <v>542</v>
      </c>
      <c r="E12" s="1809" t="s">
        <v>524</v>
      </c>
      <c r="F12" s="1809" t="s">
        <v>1839</v>
      </c>
      <c r="G12" s="1897" t="s">
        <v>2517</v>
      </c>
      <c r="H12" s="1538"/>
      <c r="I12" s="1538"/>
      <c r="J12" s="1538"/>
      <c r="K12" s="1538"/>
      <c r="L12" s="1538"/>
      <c r="M12" s="1538"/>
      <c r="N12" s="1538"/>
      <c r="O12" s="1538"/>
      <c r="P12" s="1538"/>
      <c r="Q12" s="1538"/>
      <c r="R12" s="1538"/>
      <c r="S12" s="1538"/>
    </row>
    <row r="13" spans="1:19" ht="16.350000000000001" customHeight="1">
      <c r="A13" s="1898" t="s">
        <v>1732</v>
      </c>
      <c r="B13" s="1899" t="s">
        <v>3020</v>
      </c>
      <c r="C13" s="1899" t="s">
        <v>558</v>
      </c>
      <c r="D13" s="1899" t="s">
        <v>3022</v>
      </c>
      <c r="E13" s="1899" t="s">
        <v>3023</v>
      </c>
      <c r="F13" s="1899" t="s">
        <v>544</v>
      </c>
      <c r="G13" s="1900" t="s">
        <v>559</v>
      </c>
      <c r="H13" s="1538"/>
      <c r="I13" s="1538"/>
      <c r="J13" s="1538"/>
      <c r="K13" s="1538"/>
      <c r="L13" s="1538"/>
      <c r="M13" s="1538"/>
      <c r="N13" s="1538"/>
      <c r="O13" s="1538"/>
      <c r="P13" s="1538"/>
      <c r="Q13" s="1538"/>
      <c r="R13" s="1538"/>
      <c r="S13" s="1538"/>
    </row>
    <row r="14" spans="1:19">
      <c r="A14" s="1544">
        <v>1</v>
      </c>
      <c r="B14" s="1986"/>
      <c r="C14" s="2134"/>
      <c r="D14" s="2134"/>
      <c r="E14" s="2134"/>
      <c r="F14" s="2134"/>
      <c r="G14" s="1973">
        <f t="shared" ref="G14:G58" si="0">C14+D14-F14</f>
        <v>0</v>
      </c>
      <c r="H14" s="1538"/>
      <c r="I14" s="1538"/>
      <c r="J14" s="1538"/>
      <c r="K14" s="1538"/>
      <c r="L14" s="1538"/>
      <c r="M14" s="1538"/>
      <c r="N14" s="1538"/>
      <c r="O14" s="1538"/>
      <c r="P14" s="1538"/>
      <c r="Q14" s="1538"/>
      <c r="R14" s="1538"/>
      <c r="S14" s="1538"/>
    </row>
    <row r="15" spans="1:19">
      <c r="A15" s="1544">
        <v>2</v>
      </c>
      <c r="B15" s="1986"/>
      <c r="C15" s="2135"/>
      <c r="D15" s="2135"/>
      <c r="E15" s="1986"/>
      <c r="F15" s="2135"/>
      <c r="G15" s="1974">
        <f t="shared" si="0"/>
        <v>0</v>
      </c>
      <c r="H15" s="1538"/>
      <c r="I15" s="1538"/>
      <c r="J15" s="1538"/>
      <c r="K15" s="1538"/>
      <c r="L15" s="1538"/>
      <c r="M15" s="1538"/>
      <c r="N15" s="1538"/>
      <c r="O15" s="1538"/>
      <c r="P15" s="1538"/>
      <c r="Q15" s="1538"/>
      <c r="R15" s="1538"/>
      <c r="S15" s="1538"/>
    </row>
    <row r="16" spans="1:19">
      <c r="A16" s="1544">
        <v>3</v>
      </c>
      <c r="B16" s="1986" t="s">
        <v>5356</v>
      </c>
      <c r="C16" s="2135">
        <v>644800</v>
      </c>
      <c r="D16" s="2135">
        <v>7514600</v>
      </c>
      <c r="E16" s="1986"/>
      <c r="F16" s="2135">
        <v>7502300</v>
      </c>
      <c r="G16" s="1974">
        <f t="shared" si="0"/>
        <v>657100</v>
      </c>
      <c r="H16" s="1538"/>
      <c r="I16" s="1538"/>
      <c r="J16" s="1538"/>
      <c r="K16" s="1538"/>
      <c r="L16" s="1538"/>
      <c r="M16" s="1538"/>
      <c r="N16" s="1538"/>
      <c r="O16" s="1538"/>
      <c r="P16" s="1538"/>
      <c r="Q16" s="1538"/>
      <c r="R16" s="1538"/>
      <c r="S16" s="1538"/>
    </row>
    <row r="17" spans="1:19">
      <c r="A17" s="1544">
        <v>4</v>
      </c>
      <c r="B17" s="1986"/>
      <c r="C17" s="2135"/>
      <c r="D17" s="2135"/>
      <c r="E17" s="1986"/>
      <c r="F17" s="2135"/>
      <c r="G17" s="1974">
        <f t="shared" si="0"/>
        <v>0</v>
      </c>
      <c r="H17" s="1538"/>
      <c r="I17" s="1538"/>
      <c r="J17" s="1538"/>
      <c r="K17" s="1538"/>
      <c r="L17" s="1538"/>
      <c r="M17" s="1538"/>
      <c r="N17" s="1538"/>
      <c r="O17" s="1538"/>
      <c r="P17" s="1538"/>
      <c r="Q17" s="1538"/>
      <c r="R17" s="1538"/>
      <c r="S17" s="1538"/>
    </row>
    <row r="18" spans="1:19">
      <c r="A18" s="1544">
        <v>5</v>
      </c>
      <c r="B18" s="1986"/>
      <c r="C18" s="2135"/>
      <c r="D18" s="2135"/>
      <c r="E18" s="1986"/>
      <c r="F18" s="2135"/>
      <c r="G18" s="1974">
        <f t="shared" si="0"/>
        <v>0</v>
      </c>
      <c r="H18" s="1538"/>
      <c r="I18" s="1538"/>
      <c r="J18" s="1538"/>
      <c r="K18" s="1538"/>
      <c r="L18" s="1538"/>
      <c r="M18" s="1538"/>
      <c r="N18" s="1538"/>
      <c r="O18" s="1538"/>
      <c r="P18" s="1538"/>
      <c r="Q18" s="1538"/>
      <c r="R18" s="1538"/>
      <c r="S18" s="1538"/>
    </row>
    <row r="19" spans="1:19">
      <c r="A19" s="1544">
        <v>6</v>
      </c>
      <c r="B19" s="1986" t="s">
        <v>5357</v>
      </c>
      <c r="C19" s="2135">
        <v>-379</v>
      </c>
      <c r="D19" s="2135">
        <v>100574</v>
      </c>
      <c r="E19" s="1986"/>
      <c r="F19" s="2135">
        <v>100608</v>
      </c>
      <c r="G19" s="1974">
        <f t="shared" si="0"/>
        <v>-413</v>
      </c>
      <c r="H19" s="1538"/>
      <c r="I19" s="1538"/>
      <c r="J19" s="1538"/>
      <c r="K19" s="1538"/>
      <c r="L19" s="1538"/>
      <c r="M19" s="1538"/>
      <c r="N19" s="1538"/>
      <c r="O19" s="1538"/>
      <c r="P19" s="1538"/>
      <c r="Q19" s="1538"/>
      <c r="R19" s="1538"/>
      <c r="S19" s="1538"/>
    </row>
    <row r="20" spans="1:19">
      <c r="A20" s="1544">
        <v>7</v>
      </c>
      <c r="B20" s="1986"/>
      <c r="C20" s="2135"/>
      <c r="D20" s="2135"/>
      <c r="E20" s="1986"/>
      <c r="F20" s="2135"/>
      <c r="G20" s="1974">
        <f t="shared" si="0"/>
        <v>0</v>
      </c>
      <c r="H20" s="1538"/>
      <c r="I20" s="1538"/>
      <c r="J20" s="1538"/>
      <c r="K20" s="1538"/>
      <c r="L20" s="1538"/>
      <c r="M20" s="1538"/>
      <c r="N20" s="1538"/>
      <c r="O20" s="1538"/>
      <c r="P20" s="1538"/>
      <c r="Q20" s="1538"/>
      <c r="R20" s="1538"/>
      <c r="S20" s="1538"/>
    </row>
    <row r="21" spans="1:19">
      <c r="A21" s="1544">
        <v>8</v>
      </c>
      <c r="B21" s="1986"/>
      <c r="C21" s="2135"/>
      <c r="D21" s="2135"/>
      <c r="E21" s="1986"/>
      <c r="F21" s="2135"/>
      <c r="G21" s="1974">
        <f t="shared" si="0"/>
        <v>0</v>
      </c>
      <c r="H21" s="1538"/>
      <c r="I21" s="1538"/>
      <c r="J21" s="1538"/>
      <c r="K21" s="1538"/>
      <c r="L21" s="1538"/>
      <c r="M21" s="1538"/>
      <c r="N21" s="1538"/>
      <c r="O21" s="1538"/>
      <c r="P21" s="1538"/>
      <c r="Q21" s="1538"/>
      <c r="R21" s="1538"/>
      <c r="S21" s="1538"/>
    </row>
    <row r="22" spans="1:19">
      <c r="A22" s="1544">
        <v>9</v>
      </c>
      <c r="B22" s="1986" t="s">
        <v>5830</v>
      </c>
      <c r="C22" s="2135">
        <v>0</v>
      </c>
      <c r="D22" s="2135">
        <v>11049055</v>
      </c>
      <c r="E22" s="1986"/>
      <c r="F22" s="2135">
        <v>11049055</v>
      </c>
      <c r="G22" s="1974">
        <f t="shared" si="0"/>
        <v>0</v>
      </c>
      <c r="H22" s="1538"/>
      <c r="I22" s="1538"/>
      <c r="J22" s="1538"/>
      <c r="K22" s="1538"/>
      <c r="L22" s="1538"/>
      <c r="M22" s="1538"/>
      <c r="N22" s="1538"/>
      <c r="O22" s="1538"/>
      <c r="P22" s="1538"/>
      <c r="Q22" s="1538"/>
      <c r="R22" s="1538"/>
      <c r="S22" s="1538"/>
    </row>
    <row r="23" spans="1:19">
      <c r="A23" s="1544">
        <v>10</v>
      </c>
      <c r="B23" s="2136"/>
      <c r="C23" s="2135"/>
      <c r="D23" s="2135"/>
      <c r="E23" s="1986"/>
      <c r="F23" s="2135"/>
      <c r="G23" s="1974">
        <f t="shared" si="0"/>
        <v>0</v>
      </c>
      <c r="H23" s="1538"/>
      <c r="I23" s="1538"/>
      <c r="J23" s="1538"/>
      <c r="K23" s="1538"/>
      <c r="L23" s="1538"/>
      <c r="M23" s="1538"/>
      <c r="N23" s="1538"/>
      <c r="O23" s="1538"/>
      <c r="P23" s="1538"/>
      <c r="Q23" s="1538"/>
      <c r="R23" s="1538"/>
      <c r="S23" s="1538"/>
    </row>
    <row r="24" spans="1:19">
      <c r="A24" s="1544">
        <v>11</v>
      </c>
      <c r="B24" s="1986"/>
      <c r="C24" s="2135"/>
      <c r="D24" s="2135"/>
      <c r="E24" s="1986"/>
      <c r="F24" s="2135"/>
      <c r="G24" s="1974">
        <f t="shared" si="0"/>
        <v>0</v>
      </c>
      <c r="H24" s="1538"/>
      <c r="I24" s="1538"/>
      <c r="J24" s="1538"/>
      <c r="K24" s="1538"/>
      <c r="L24" s="1538"/>
      <c r="M24" s="1538"/>
      <c r="N24" s="1538"/>
      <c r="O24" s="1538"/>
      <c r="P24" s="1538"/>
      <c r="Q24" s="1538"/>
      <c r="R24" s="1538"/>
      <c r="S24" s="1538"/>
    </row>
    <row r="25" spans="1:19">
      <c r="A25" s="1544">
        <v>12</v>
      </c>
      <c r="B25" s="1986"/>
      <c r="C25" s="2135"/>
      <c r="D25" s="2135"/>
      <c r="E25" s="1986"/>
      <c r="F25" s="2135"/>
      <c r="G25" s="1974">
        <f t="shared" si="0"/>
        <v>0</v>
      </c>
      <c r="H25" s="1538"/>
      <c r="I25" s="1538"/>
      <c r="J25" s="1538"/>
      <c r="K25" s="1538"/>
      <c r="L25" s="1538"/>
      <c r="M25" s="1538"/>
      <c r="N25" s="1538"/>
      <c r="O25" s="1538"/>
      <c r="P25" s="1538"/>
      <c r="Q25" s="1538"/>
      <c r="R25" s="1538"/>
      <c r="S25" s="1538"/>
    </row>
    <row r="26" spans="1:19">
      <c r="A26" s="1544">
        <v>13</v>
      </c>
      <c r="B26" s="1986"/>
      <c r="C26" s="2135"/>
      <c r="D26" s="2135"/>
      <c r="E26" s="1986"/>
      <c r="F26" s="2135"/>
      <c r="G26" s="1974">
        <f t="shared" si="0"/>
        <v>0</v>
      </c>
      <c r="H26" s="1538"/>
      <c r="I26" s="1538"/>
      <c r="J26" s="1538"/>
      <c r="K26" s="1538"/>
      <c r="L26" s="1538"/>
      <c r="M26" s="1538"/>
      <c r="N26" s="1538"/>
      <c r="O26" s="1538"/>
      <c r="P26" s="1538"/>
      <c r="Q26" s="1538"/>
      <c r="R26" s="1538"/>
      <c r="S26" s="1538"/>
    </row>
    <row r="27" spans="1:19">
      <c r="A27" s="1544">
        <v>14</v>
      </c>
      <c r="B27" s="1986"/>
      <c r="C27" s="2135"/>
      <c r="D27" s="2135"/>
      <c r="E27" s="1986"/>
      <c r="F27" s="2135"/>
      <c r="G27" s="1974">
        <f t="shared" si="0"/>
        <v>0</v>
      </c>
      <c r="H27" s="1538"/>
      <c r="I27" s="1538"/>
      <c r="J27" s="1538"/>
      <c r="K27" s="1538"/>
      <c r="L27" s="1538"/>
      <c r="M27" s="1538"/>
      <c r="N27" s="1538"/>
      <c r="O27" s="1538"/>
      <c r="P27" s="1538"/>
      <c r="Q27" s="1538"/>
      <c r="R27" s="1538"/>
      <c r="S27" s="1538"/>
    </row>
    <row r="28" spans="1:19">
      <c r="A28" s="1544">
        <v>15</v>
      </c>
      <c r="B28" s="1986"/>
      <c r="C28" s="2135"/>
      <c r="D28" s="2135"/>
      <c r="E28" s="1986"/>
      <c r="F28" s="2135"/>
      <c r="G28" s="1974">
        <f t="shared" si="0"/>
        <v>0</v>
      </c>
      <c r="H28" s="1538"/>
      <c r="I28" s="1538"/>
      <c r="J28" s="1538"/>
      <c r="K28" s="1538"/>
      <c r="L28" s="1538"/>
      <c r="M28" s="1538"/>
      <c r="N28" s="1538"/>
      <c r="O28" s="1538"/>
      <c r="P28" s="1538"/>
      <c r="Q28" s="1538"/>
      <c r="R28" s="1538"/>
      <c r="S28" s="1538"/>
    </row>
    <row r="29" spans="1:19">
      <c r="A29" s="1544">
        <v>16</v>
      </c>
      <c r="B29" s="1986"/>
      <c r="C29" s="2135"/>
      <c r="D29" s="2135"/>
      <c r="E29" s="1986"/>
      <c r="F29" s="2135"/>
      <c r="G29" s="1974">
        <f t="shared" si="0"/>
        <v>0</v>
      </c>
      <c r="H29" s="1538"/>
      <c r="I29" s="1538"/>
      <c r="J29" s="1538"/>
      <c r="K29" s="1538"/>
      <c r="L29" s="1538"/>
      <c r="M29" s="1538"/>
      <c r="N29" s="1538"/>
      <c r="O29" s="1538"/>
      <c r="P29" s="1538"/>
      <c r="Q29" s="1538"/>
      <c r="R29" s="1538"/>
      <c r="S29" s="1538"/>
    </row>
    <row r="30" spans="1:19">
      <c r="A30" s="1544">
        <v>17</v>
      </c>
      <c r="B30" s="1986"/>
      <c r="C30" s="2135"/>
      <c r="D30" s="2135"/>
      <c r="E30" s="1986"/>
      <c r="F30" s="2135"/>
      <c r="G30" s="1974">
        <f t="shared" si="0"/>
        <v>0</v>
      </c>
      <c r="H30" s="1538"/>
      <c r="I30" s="1538"/>
      <c r="J30" s="1538"/>
      <c r="K30" s="1538"/>
      <c r="L30" s="1538"/>
      <c r="M30" s="1538"/>
      <c r="N30" s="1538"/>
      <c r="O30" s="1538"/>
      <c r="P30" s="1538"/>
      <c r="Q30" s="1538"/>
      <c r="R30" s="1538"/>
      <c r="S30" s="1538"/>
    </row>
    <row r="31" spans="1:19">
      <c r="A31" s="1544">
        <v>18</v>
      </c>
      <c r="B31" s="1986"/>
      <c r="C31" s="2135"/>
      <c r="D31" s="2135"/>
      <c r="E31" s="1986"/>
      <c r="F31" s="2135"/>
      <c r="G31" s="1974">
        <f t="shared" si="0"/>
        <v>0</v>
      </c>
      <c r="H31" s="1538"/>
      <c r="I31" s="1538"/>
      <c r="J31" s="1538"/>
      <c r="K31" s="1538"/>
      <c r="L31" s="1538"/>
      <c r="M31" s="1538"/>
      <c r="N31" s="1538"/>
      <c r="O31" s="1538"/>
      <c r="P31" s="1538"/>
      <c r="Q31" s="1538"/>
      <c r="R31" s="1538"/>
      <c r="S31" s="1538"/>
    </row>
    <row r="32" spans="1:19">
      <c r="A32" s="1544">
        <v>19</v>
      </c>
      <c r="B32" s="1986"/>
      <c r="C32" s="2135"/>
      <c r="D32" s="2135"/>
      <c r="E32" s="1986"/>
      <c r="F32" s="2135"/>
      <c r="G32" s="1974">
        <f t="shared" si="0"/>
        <v>0</v>
      </c>
      <c r="H32" s="1538"/>
      <c r="I32" s="1538"/>
      <c r="J32" s="1538"/>
      <c r="K32" s="1538"/>
      <c r="L32" s="1538"/>
      <c r="M32" s="1538"/>
      <c r="N32" s="1538"/>
      <c r="O32" s="1538"/>
      <c r="P32" s="1538"/>
      <c r="Q32" s="1538"/>
      <c r="R32" s="1538"/>
      <c r="S32" s="1538"/>
    </row>
    <row r="33" spans="1:19">
      <c r="A33" s="1544">
        <v>20</v>
      </c>
      <c r="B33" s="1986"/>
      <c r="C33" s="2135"/>
      <c r="D33" s="2135"/>
      <c r="E33" s="1986"/>
      <c r="F33" s="2135"/>
      <c r="G33" s="1974">
        <f t="shared" si="0"/>
        <v>0</v>
      </c>
      <c r="H33" s="1538"/>
      <c r="I33" s="1538"/>
      <c r="J33" s="1538"/>
      <c r="K33" s="1538"/>
      <c r="L33" s="1538"/>
      <c r="M33" s="1538"/>
      <c r="N33" s="1538"/>
      <c r="O33" s="1538"/>
      <c r="P33" s="1538"/>
      <c r="Q33" s="1538"/>
      <c r="R33" s="1538"/>
      <c r="S33" s="1538"/>
    </row>
    <row r="34" spans="1:19">
      <c r="A34" s="1544">
        <v>21</v>
      </c>
      <c r="B34" s="1986"/>
      <c r="C34" s="2135"/>
      <c r="D34" s="2135"/>
      <c r="E34" s="1986"/>
      <c r="F34" s="2135"/>
      <c r="G34" s="1974">
        <f t="shared" si="0"/>
        <v>0</v>
      </c>
      <c r="H34" s="1538"/>
      <c r="I34" s="1538"/>
      <c r="J34" s="1538"/>
      <c r="K34" s="1538"/>
      <c r="L34" s="1538"/>
      <c r="M34" s="1538"/>
      <c r="N34" s="1538"/>
      <c r="O34" s="1538"/>
      <c r="P34" s="1538"/>
      <c r="Q34" s="1538"/>
      <c r="R34" s="1538"/>
      <c r="S34" s="1538"/>
    </row>
    <row r="35" spans="1:19">
      <c r="A35" s="1544">
        <v>22</v>
      </c>
      <c r="B35" s="1986"/>
      <c r="C35" s="2135"/>
      <c r="D35" s="2135"/>
      <c r="E35" s="1986"/>
      <c r="F35" s="2135"/>
      <c r="G35" s="1974">
        <f t="shared" si="0"/>
        <v>0</v>
      </c>
      <c r="H35" s="1538"/>
      <c r="I35" s="1538"/>
      <c r="J35" s="1538"/>
      <c r="K35" s="1538"/>
      <c r="L35" s="1538"/>
      <c r="M35" s="1538"/>
      <c r="N35" s="1538"/>
      <c r="O35" s="1538"/>
      <c r="P35" s="1538"/>
      <c r="Q35" s="1538"/>
      <c r="R35" s="1538"/>
      <c r="S35" s="1538"/>
    </row>
    <row r="36" spans="1:19">
      <c r="A36" s="1544">
        <v>23</v>
      </c>
      <c r="B36" s="1986"/>
      <c r="C36" s="2135"/>
      <c r="D36" s="2135"/>
      <c r="E36" s="1986"/>
      <c r="F36" s="2135"/>
      <c r="G36" s="1974">
        <f t="shared" si="0"/>
        <v>0</v>
      </c>
      <c r="H36" s="1538"/>
      <c r="I36" s="1538"/>
      <c r="J36" s="1538"/>
      <c r="K36" s="1538"/>
      <c r="L36" s="1538"/>
      <c r="M36" s="1538"/>
      <c r="N36" s="1538"/>
      <c r="O36" s="1538"/>
      <c r="P36" s="1538"/>
      <c r="Q36" s="1538"/>
      <c r="R36" s="1538"/>
      <c r="S36" s="1538"/>
    </row>
    <row r="37" spans="1:19">
      <c r="A37" s="1544">
        <v>24</v>
      </c>
      <c r="B37" s="2136"/>
      <c r="C37" s="2135"/>
      <c r="D37" s="2135"/>
      <c r="E37" s="1986"/>
      <c r="F37" s="2135"/>
      <c r="G37" s="1974">
        <f t="shared" si="0"/>
        <v>0</v>
      </c>
      <c r="H37" s="1538"/>
      <c r="I37" s="1538"/>
      <c r="J37" s="1538"/>
      <c r="K37" s="1538"/>
      <c r="L37" s="1538"/>
      <c r="M37" s="1538"/>
      <c r="N37" s="1538"/>
      <c r="O37" s="1538"/>
      <c r="P37" s="1538"/>
      <c r="Q37" s="1538"/>
      <c r="R37" s="1538"/>
      <c r="S37" s="1538"/>
    </row>
    <row r="38" spans="1:19">
      <c r="A38" s="1544">
        <v>25</v>
      </c>
      <c r="B38" s="2136"/>
      <c r="C38" s="2135"/>
      <c r="D38" s="2135"/>
      <c r="E38" s="1986"/>
      <c r="F38" s="2135"/>
      <c r="G38" s="1974">
        <f t="shared" si="0"/>
        <v>0</v>
      </c>
      <c r="H38" s="1538"/>
      <c r="I38" s="1538"/>
      <c r="J38" s="1538"/>
      <c r="K38" s="1538"/>
      <c r="L38" s="1538"/>
      <c r="M38" s="1538"/>
      <c r="N38" s="1538"/>
      <c r="O38" s="1538"/>
      <c r="P38" s="1538"/>
      <c r="Q38" s="1538"/>
      <c r="R38" s="1538"/>
      <c r="S38" s="1538"/>
    </row>
    <row r="39" spans="1:19">
      <c r="A39" s="1544">
        <v>26</v>
      </c>
      <c r="B39" s="2136"/>
      <c r="C39" s="2135"/>
      <c r="D39" s="2135"/>
      <c r="E39" s="1986"/>
      <c r="F39" s="2135"/>
      <c r="G39" s="1974">
        <f t="shared" si="0"/>
        <v>0</v>
      </c>
      <c r="H39" s="1538"/>
      <c r="I39" s="1538"/>
      <c r="J39" s="1538"/>
      <c r="K39" s="1538"/>
      <c r="L39" s="1538"/>
      <c r="M39" s="1538"/>
      <c r="N39" s="1538"/>
      <c r="O39" s="1538"/>
      <c r="P39" s="1538"/>
      <c r="Q39" s="1538"/>
      <c r="R39" s="1538"/>
      <c r="S39" s="1538"/>
    </row>
    <row r="40" spans="1:19">
      <c r="A40" s="1544">
        <v>27</v>
      </c>
      <c r="B40" s="2136"/>
      <c r="C40" s="2135"/>
      <c r="D40" s="2135"/>
      <c r="E40" s="1986"/>
      <c r="F40" s="2135"/>
      <c r="G40" s="1974">
        <f t="shared" si="0"/>
        <v>0</v>
      </c>
      <c r="H40" s="1538"/>
      <c r="I40" s="1538"/>
      <c r="J40" s="1538"/>
      <c r="K40" s="1538"/>
      <c r="L40" s="1538"/>
      <c r="M40" s="1538"/>
      <c r="N40" s="1538"/>
      <c r="O40" s="1538"/>
      <c r="P40" s="1538"/>
      <c r="Q40" s="1538"/>
      <c r="R40" s="1538"/>
      <c r="S40" s="1538"/>
    </row>
    <row r="41" spans="1:19">
      <c r="A41" s="1544">
        <v>28</v>
      </c>
      <c r="B41" s="2136"/>
      <c r="C41" s="2135"/>
      <c r="D41" s="2135"/>
      <c r="E41" s="1986"/>
      <c r="F41" s="2135"/>
      <c r="G41" s="1974">
        <f t="shared" si="0"/>
        <v>0</v>
      </c>
      <c r="H41" s="1538"/>
      <c r="I41" s="1538"/>
      <c r="J41" s="1538"/>
      <c r="K41" s="1538"/>
      <c r="L41" s="1538"/>
      <c r="M41" s="1538"/>
      <c r="N41" s="1538"/>
      <c r="O41" s="1538"/>
      <c r="P41" s="1538"/>
      <c r="Q41" s="1538"/>
      <c r="R41" s="1538"/>
      <c r="S41" s="1538"/>
    </row>
    <row r="42" spans="1:19">
      <c r="A42" s="1544">
        <v>29</v>
      </c>
      <c r="B42" s="2136"/>
      <c r="C42" s="2135"/>
      <c r="D42" s="2135"/>
      <c r="E42" s="1986"/>
      <c r="F42" s="2135"/>
      <c r="G42" s="1974">
        <f t="shared" si="0"/>
        <v>0</v>
      </c>
      <c r="H42" s="1538"/>
      <c r="I42" s="1538"/>
      <c r="J42" s="1538"/>
      <c r="K42" s="1538"/>
      <c r="L42" s="1538"/>
      <c r="M42" s="1538"/>
      <c r="N42" s="1538"/>
      <c r="O42" s="1538"/>
      <c r="P42" s="1538"/>
      <c r="Q42" s="1538"/>
      <c r="R42" s="1538"/>
      <c r="S42" s="1538"/>
    </row>
    <row r="43" spans="1:19">
      <c r="A43" s="1544">
        <v>30</v>
      </c>
      <c r="B43" s="2136"/>
      <c r="C43" s="2135"/>
      <c r="D43" s="2135"/>
      <c r="E43" s="1986"/>
      <c r="F43" s="2135"/>
      <c r="G43" s="1974">
        <f t="shared" si="0"/>
        <v>0</v>
      </c>
      <c r="H43" s="1538"/>
      <c r="I43" s="1538"/>
      <c r="J43" s="1538"/>
      <c r="K43" s="1538"/>
      <c r="L43" s="1538"/>
      <c r="M43" s="1538"/>
      <c r="N43" s="1538"/>
      <c r="O43" s="1538"/>
      <c r="P43" s="1538"/>
      <c r="Q43" s="1538"/>
      <c r="R43" s="1538"/>
      <c r="S43" s="1538"/>
    </row>
    <row r="44" spans="1:19">
      <c r="A44" s="1544">
        <v>31</v>
      </c>
      <c r="B44" s="2136"/>
      <c r="C44" s="2135"/>
      <c r="D44" s="2135"/>
      <c r="E44" s="1986"/>
      <c r="F44" s="2135"/>
      <c r="G44" s="1974">
        <f t="shared" si="0"/>
        <v>0</v>
      </c>
      <c r="H44" s="1538"/>
      <c r="I44" s="1538"/>
      <c r="J44" s="1538"/>
      <c r="K44" s="1538"/>
      <c r="L44" s="1538"/>
      <c r="M44" s="1538"/>
      <c r="N44" s="1538"/>
      <c r="O44" s="1538"/>
      <c r="P44" s="1538"/>
      <c r="Q44" s="1538"/>
      <c r="R44" s="1538"/>
      <c r="S44" s="1538"/>
    </row>
    <row r="45" spans="1:19">
      <c r="A45" s="1544">
        <v>32</v>
      </c>
      <c r="B45" s="2136"/>
      <c r="C45" s="2135"/>
      <c r="D45" s="2135"/>
      <c r="E45" s="1986"/>
      <c r="F45" s="2135"/>
      <c r="G45" s="1974">
        <f t="shared" si="0"/>
        <v>0</v>
      </c>
      <c r="H45" s="1538"/>
      <c r="I45" s="1538"/>
      <c r="J45" s="1538"/>
      <c r="K45" s="1538"/>
      <c r="L45" s="1538"/>
      <c r="M45" s="1538"/>
      <c r="N45" s="1538"/>
      <c r="O45" s="1538"/>
      <c r="P45" s="1538"/>
      <c r="Q45" s="1538"/>
      <c r="R45" s="1538"/>
      <c r="S45" s="1538"/>
    </row>
    <row r="46" spans="1:19">
      <c r="A46" s="1544">
        <v>33</v>
      </c>
      <c r="B46" s="2136"/>
      <c r="C46" s="2135"/>
      <c r="D46" s="2135"/>
      <c r="E46" s="1986"/>
      <c r="F46" s="2135"/>
      <c r="G46" s="1974">
        <f t="shared" si="0"/>
        <v>0</v>
      </c>
      <c r="H46" s="1538"/>
      <c r="I46" s="1538"/>
      <c r="J46" s="1538"/>
      <c r="K46" s="1538"/>
      <c r="L46" s="1538"/>
      <c r="M46" s="1538"/>
      <c r="N46" s="1538"/>
      <c r="O46" s="1538"/>
      <c r="P46" s="1538"/>
      <c r="Q46" s="1538"/>
      <c r="R46" s="1538"/>
      <c r="S46" s="1538"/>
    </row>
    <row r="47" spans="1:19">
      <c r="A47" s="1544">
        <v>34</v>
      </c>
      <c r="B47" s="2136"/>
      <c r="C47" s="2135"/>
      <c r="D47" s="2135"/>
      <c r="E47" s="1986"/>
      <c r="F47" s="2135"/>
      <c r="G47" s="1974">
        <f t="shared" si="0"/>
        <v>0</v>
      </c>
      <c r="H47" s="1538"/>
      <c r="I47" s="1538"/>
      <c r="J47" s="1538"/>
      <c r="K47" s="1538"/>
      <c r="L47" s="1538"/>
      <c r="M47" s="1538"/>
      <c r="N47" s="1538"/>
      <c r="O47" s="1538"/>
      <c r="P47" s="1538"/>
      <c r="Q47" s="1538"/>
      <c r="R47" s="1538"/>
      <c r="S47" s="1538"/>
    </row>
    <row r="48" spans="1:19">
      <c r="A48" s="1544">
        <v>35</v>
      </c>
      <c r="B48" s="2136"/>
      <c r="C48" s="2135"/>
      <c r="D48" s="2135"/>
      <c r="E48" s="1986"/>
      <c r="F48" s="2135"/>
      <c r="G48" s="1974">
        <f t="shared" si="0"/>
        <v>0</v>
      </c>
      <c r="H48" s="1538"/>
      <c r="I48" s="1538"/>
      <c r="J48" s="1538"/>
      <c r="K48" s="1538"/>
      <c r="L48" s="1538"/>
      <c r="M48" s="1538"/>
      <c r="N48" s="1538"/>
      <c r="O48" s="1538"/>
      <c r="P48" s="1538"/>
      <c r="Q48" s="1538"/>
      <c r="R48" s="1538"/>
      <c r="S48" s="1538"/>
    </row>
    <row r="49" spans="1:19">
      <c r="A49" s="1544">
        <v>36</v>
      </c>
      <c r="B49" s="2136"/>
      <c r="C49" s="2135"/>
      <c r="D49" s="2135"/>
      <c r="E49" s="1986"/>
      <c r="F49" s="2135"/>
      <c r="G49" s="1974">
        <f t="shared" si="0"/>
        <v>0</v>
      </c>
      <c r="H49" s="1538"/>
      <c r="I49" s="1538"/>
      <c r="J49" s="1538"/>
      <c r="K49" s="1538"/>
      <c r="L49" s="1538"/>
      <c r="M49" s="1538"/>
      <c r="N49" s="1538"/>
      <c r="O49" s="1538"/>
      <c r="P49" s="1538"/>
      <c r="Q49" s="1538"/>
      <c r="R49" s="1538"/>
      <c r="S49" s="1538"/>
    </row>
    <row r="50" spans="1:19">
      <c r="A50" s="1544">
        <v>37</v>
      </c>
      <c r="B50" s="2136"/>
      <c r="C50" s="2135"/>
      <c r="D50" s="2135"/>
      <c r="E50" s="1986"/>
      <c r="F50" s="2135"/>
      <c r="G50" s="1974">
        <f t="shared" si="0"/>
        <v>0</v>
      </c>
      <c r="H50" s="1538"/>
      <c r="I50" s="1538"/>
      <c r="J50" s="1538"/>
      <c r="K50" s="1538"/>
      <c r="L50" s="1538"/>
      <c r="M50" s="1538"/>
      <c r="N50" s="1538"/>
      <c r="O50" s="1538"/>
      <c r="P50" s="1538"/>
      <c r="Q50" s="1538"/>
      <c r="R50" s="1538"/>
      <c r="S50" s="1538"/>
    </row>
    <row r="51" spans="1:19">
      <c r="A51" s="1544">
        <v>38</v>
      </c>
      <c r="B51" s="2136"/>
      <c r="C51" s="2135"/>
      <c r="D51" s="2135"/>
      <c r="E51" s="1986"/>
      <c r="F51" s="2135"/>
      <c r="G51" s="1974">
        <f t="shared" si="0"/>
        <v>0</v>
      </c>
      <c r="H51" s="1538"/>
      <c r="I51" s="1538"/>
      <c r="J51" s="1538"/>
      <c r="K51" s="1538"/>
      <c r="L51" s="1538"/>
      <c r="M51" s="1538"/>
      <c r="N51" s="1538"/>
      <c r="O51" s="1538"/>
      <c r="P51" s="1538"/>
      <c r="Q51" s="1538"/>
      <c r="R51" s="1538"/>
      <c r="S51" s="1538"/>
    </row>
    <row r="52" spans="1:19">
      <c r="A52" s="1544">
        <v>39</v>
      </c>
      <c r="B52" s="2136"/>
      <c r="C52" s="2135"/>
      <c r="D52" s="2135"/>
      <c r="E52" s="1986"/>
      <c r="F52" s="2135"/>
      <c r="G52" s="1974">
        <f t="shared" si="0"/>
        <v>0</v>
      </c>
      <c r="H52" s="1538"/>
      <c r="I52" s="1538"/>
      <c r="J52" s="1538"/>
      <c r="K52" s="1538"/>
      <c r="L52" s="1538"/>
      <c r="M52" s="1538"/>
      <c r="N52" s="1538"/>
      <c r="O52" s="1538"/>
      <c r="P52" s="1538"/>
      <c r="Q52" s="1538"/>
      <c r="R52" s="1538"/>
      <c r="S52" s="1538"/>
    </row>
    <row r="53" spans="1:19">
      <c r="A53" s="1544">
        <v>40</v>
      </c>
      <c r="B53" s="2136"/>
      <c r="C53" s="2135"/>
      <c r="D53" s="2135"/>
      <c r="E53" s="1986"/>
      <c r="F53" s="2135"/>
      <c r="G53" s="1974">
        <f t="shared" si="0"/>
        <v>0</v>
      </c>
      <c r="H53" s="1538"/>
      <c r="I53" s="1538"/>
      <c r="J53" s="1538"/>
      <c r="K53" s="1538"/>
      <c r="L53" s="1538"/>
      <c r="M53" s="1538"/>
      <c r="N53" s="1538"/>
      <c r="O53" s="1538"/>
      <c r="P53" s="1538"/>
      <c r="Q53" s="1538"/>
      <c r="R53" s="1538"/>
      <c r="S53" s="1538"/>
    </row>
    <row r="54" spans="1:19">
      <c r="A54" s="1544">
        <v>41</v>
      </c>
      <c r="B54" s="2136"/>
      <c r="C54" s="2135"/>
      <c r="D54" s="2135"/>
      <c r="E54" s="1986"/>
      <c r="F54" s="2135"/>
      <c r="G54" s="1974">
        <f t="shared" si="0"/>
        <v>0</v>
      </c>
      <c r="H54" s="1538"/>
      <c r="I54" s="1538"/>
      <c r="J54" s="1538"/>
      <c r="K54" s="1538"/>
      <c r="L54" s="1538"/>
      <c r="M54" s="1538"/>
      <c r="N54" s="1538"/>
      <c r="O54" s="1538"/>
      <c r="P54" s="1538"/>
      <c r="Q54" s="1538"/>
      <c r="R54" s="1538"/>
      <c r="S54" s="1538"/>
    </row>
    <row r="55" spans="1:19">
      <c r="A55" s="1544">
        <v>42</v>
      </c>
      <c r="B55" s="2136"/>
      <c r="C55" s="2135"/>
      <c r="D55" s="2135"/>
      <c r="E55" s="1986"/>
      <c r="F55" s="2135"/>
      <c r="G55" s="1974">
        <f t="shared" si="0"/>
        <v>0</v>
      </c>
      <c r="H55" s="1538"/>
      <c r="I55" s="1538"/>
      <c r="J55" s="1538"/>
      <c r="K55" s="1538"/>
      <c r="L55" s="1538"/>
      <c r="M55" s="1538"/>
      <c r="N55" s="1538"/>
      <c r="O55" s="1538"/>
      <c r="P55" s="1538"/>
      <c r="Q55" s="1538"/>
      <c r="R55" s="1538"/>
      <c r="S55" s="1538"/>
    </row>
    <row r="56" spans="1:19">
      <c r="A56" s="1544">
        <v>43</v>
      </c>
      <c r="B56" s="2136"/>
      <c r="C56" s="2135"/>
      <c r="D56" s="2135"/>
      <c r="E56" s="1986"/>
      <c r="F56" s="2135"/>
      <c r="G56" s="1974">
        <f t="shared" si="0"/>
        <v>0</v>
      </c>
      <c r="H56" s="1538"/>
      <c r="I56" s="1538"/>
      <c r="J56" s="1538"/>
      <c r="K56" s="1538"/>
      <c r="L56" s="1538"/>
      <c r="M56" s="1538"/>
      <c r="N56" s="1538"/>
      <c r="O56" s="1538"/>
      <c r="P56" s="1538"/>
      <c r="Q56" s="1538"/>
      <c r="R56" s="1538"/>
      <c r="S56" s="1538"/>
    </row>
    <row r="57" spans="1:19">
      <c r="A57" s="1544">
        <v>44</v>
      </c>
      <c r="B57" s="2136"/>
      <c r="C57" s="2135"/>
      <c r="D57" s="2135"/>
      <c r="E57" s="1986"/>
      <c r="F57" s="2135"/>
      <c r="G57" s="1974">
        <f t="shared" si="0"/>
        <v>0</v>
      </c>
      <c r="H57" s="1538"/>
      <c r="I57" s="1538"/>
      <c r="J57" s="1538"/>
      <c r="K57" s="1538"/>
      <c r="L57" s="1538"/>
      <c r="M57" s="1538"/>
      <c r="N57" s="1538"/>
      <c r="O57" s="1538"/>
      <c r="P57" s="1538"/>
      <c r="Q57" s="1538"/>
      <c r="R57" s="1538"/>
      <c r="S57" s="1538"/>
    </row>
    <row r="58" spans="1:19">
      <c r="A58" s="1544" t="s">
        <v>2388</v>
      </c>
      <c r="B58" s="2136"/>
      <c r="C58" s="2135"/>
      <c r="D58" s="2135"/>
      <c r="E58" s="1986"/>
      <c r="F58" s="2135"/>
      <c r="G58" s="1974">
        <f t="shared" si="0"/>
        <v>0</v>
      </c>
      <c r="H58" s="1538"/>
      <c r="I58" s="1538"/>
      <c r="J58" s="1538"/>
      <c r="K58" s="1538"/>
      <c r="L58" s="1538"/>
      <c r="M58" s="1538"/>
      <c r="N58" s="1538"/>
      <c r="O58" s="1538"/>
      <c r="P58" s="1538"/>
      <c r="Q58" s="1538"/>
      <c r="R58" s="1538"/>
      <c r="S58" s="1538"/>
    </row>
    <row r="59" spans="1:19">
      <c r="A59" s="2741">
        <v>46</v>
      </c>
      <c r="B59" s="2749" t="s">
        <v>560</v>
      </c>
      <c r="C59" s="2750">
        <f>C126</f>
        <v>0</v>
      </c>
      <c r="D59" s="2750">
        <f>D126</f>
        <v>0</v>
      </c>
      <c r="E59" s="2137"/>
      <c r="F59" s="2750">
        <f>F126</f>
        <v>0</v>
      </c>
      <c r="G59" s="1974">
        <f>G126</f>
        <v>0</v>
      </c>
      <c r="H59" s="1538"/>
      <c r="I59" s="1538"/>
      <c r="J59" s="1538"/>
      <c r="K59" s="1538"/>
      <c r="L59" s="1538"/>
      <c r="M59" s="1538"/>
      <c r="N59" s="1538"/>
      <c r="O59" s="1538"/>
      <c r="P59" s="1538"/>
      <c r="Q59" s="1538"/>
      <c r="R59" s="1538"/>
      <c r="S59" s="1538"/>
    </row>
    <row r="60" spans="1:19">
      <c r="A60" s="1544">
        <v>47</v>
      </c>
      <c r="B60" s="1959" t="s">
        <v>561</v>
      </c>
      <c r="C60" s="1918">
        <v>1816769</v>
      </c>
      <c r="D60" s="2138"/>
      <c r="E60" s="2137"/>
      <c r="F60" s="2138"/>
      <c r="G60" s="1956">
        <v>4518899</v>
      </c>
      <c r="H60" s="1538"/>
      <c r="I60" s="1538"/>
      <c r="J60" s="1538"/>
      <c r="K60" s="1538"/>
      <c r="L60" s="1538"/>
      <c r="M60" s="1538"/>
      <c r="N60" s="1538"/>
      <c r="O60" s="1538"/>
      <c r="P60" s="1538"/>
      <c r="Q60" s="1538"/>
      <c r="R60" s="1538"/>
      <c r="S60" s="1538"/>
    </row>
    <row r="61" spans="1:19">
      <c r="A61" s="1544">
        <v>48</v>
      </c>
      <c r="B61" s="2139" t="s">
        <v>562</v>
      </c>
      <c r="C61" s="2138"/>
      <c r="D61" s="2138"/>
      <c r="E61" s="1986"/>
      <c r="F61" s="2138"/>
      <c r="G61" s="1974">
        <f>C61+D61-F61</f>
        <v>0</v>
      </c>
      <c r="H61" s="1538"/>
      <c r="I61" s="1538"/>
      <c r="J61" s="1538"/>
      <c r="K61" s="1538"/>
      <c r="L61" s="1538"/>
      <c r="M61" s="1538"/>
      <c r="N61" s="1538"/>
      <c r="O61" s="1538"/>
      <c r="P61" s="1538"/>
      <c r="Q61" s="1538"/>
      <c r="R61" s="1538"/>
      <c r="S61" s="1538"/>
    </row>
    <row r="62" spans="1:19">
      <c r="A62" s="1544"/>
      <c r="B62" s="1948" t="s">
        <v>563</v>
      </c>
      <c r="C62" s="2137"/>
      <c r="D62" s="2137"/>
      <c r="E62" s="2137"/>
      <c r="F62" s="2137"/>
      <c r="G62" s="1995"/>
      <c r="H62" s="1538"/>
      <c r="I62" s="1538"/>
      <c r="J62" s="1538"/>
      <c r="K62" s="1538"/>
      <c r="L62" s="1538"/>
      <c r="M62" s="1538"/>
      <c r="N62" s="1538"/>
      <c r="O62" s="1538"/>
      <c r="P62" s="1538"/>
      <c r="Q62" s="1538"/>
      <c r="R62" s="1538"/>
      <c r="S62" s="1538"/>
    </row>
    <row r="63" spans="1:19" ht="15.75" thickBot="1">
      <c r="A63" s="2140">
        <v>49</v>
      </c>
      <c r="B63" s="2141" t="s">
        <v>171</v>
      </c>
      <c r="C63" s="1963">
        <f>C60+C61+C16+C19</f>
        <v>2461190</v>
      </c>
      <c r="D63" s="1963">
        <f>D60+D61</f>
        <v>0</v>
      </c>
      <c r="E63" s="2142"/>
      <c r="F63" s="1963">
        <f>F60+F61</f>
        <v>0</v>
      </c>
      <c r="G63" s="1964">
        <f>G60+G61+G16+G19+G22</f>
        <v>5175586</v>
      </c>
      <c r="H63" s="1538"/>
      <c r="I63" s="1538"/>
      <c r="J63" s="1538"/>
      <c r="K63" s="1538"/>
      <c r="L63" s="1538"/>
      <c r="M63" s="1538"/>
      <c r="N63" s="1538"/>
      <c r="O63" s="1538"/>
      <c r="P63" s="1538"/>
      <c r="Q63" s="1538"/>
      <c r="R63" s="1538"/>
      <c r="S63" s="1538"/>
    </row>
    <row r="64" spans="1:19">
      <c r="A64" s="1538"/>
      <c r="B64" s="1538"/>
      <c r="C64" s="1538"/>
      <c r="D64" s="1538"/>
      <c r="E64" s="1538"/>
      <c r="F64" s="1538"/>
      <c r="G64" s="1538"/>
      <c r="H64" s="1538"/>
      <c r="I64" s="1538"/>
      <c r="J64" s="1538"/>
      <c r="K64" s="1538"/>
      <c r="L64" s="1538"/>
      <c r="M64" s="1538"/>
      <c r="N64" s="1538"/>
      <c r="O64" s="1538"/>
      <c r="P64" s="1538"/>
      <c r="Q64" s="1538"/>
      <c r="R64" s="1538"/>
      <c r="S64" s="1538"/>
    </row>
    <row r="65" spans="1:19">
      <c r="A65" s="2448" t="s">
        <v>4670</v>
      </c>
      <c r="B65" s="2448"/>
      <c r="C65" s="1538"/>
      <c r="D65" s="1538"/>
      <c r="E65" s="1538"/>
      <c r="F65" s="1538"/>
      <c r="G65" s="1538"/>
      <c r="H65" s="1538"/>
      <c r="I65" s="1538"/>
      <c r="J65" s="1538"/>
      <c r="K65" s="1538"/>
      <c r="L65" s="1538"/>
      <c r="M65" s="1538"/>
      <c r="N65" s="1538"/>
      <c r="O65" s="1538"/>
      <c r="P65" s="1538"/>
      <c r="Q65" s="1538"/>
      <c r="R65" s="1538"/>
      <c r="S65" s="1538"/>
    </row>
    <row r="66" spans="1:19">
      <c r="A66" s="1553" t="s">
        <v>564</v>
      </c>
      <c r="B66" s="1553"/>
      <c r="C66" s="1553"/>
      <c r="D66" s="1553"/>
      <c r="E66" s="1553"/>
      <c r="F66" s="1553"/>
      <c r="G66" s="1553"/>
      <c r="H66" s="1538"/>
      <c r="I66" s="1538"/>
      <c r="J66" s="1538"/>
      <c r="K66" s="1538"/>
      <c r="L66" s="1538"/>
      <c r="M66" s="1538"/>
      <c r="N66" s="1538"/>
      <c r="O66" s="1538"/>
      <c r="P66" s="1538"/>
      <c r="Q66" s="1538"/>
      <c r="R66" s="1538"/>
      <c r="S66" s="1538"/>
    </row>
    <row r="67" spans="1:19" ht="15.75">
      <c r="A67" s="1557" t="s">
        <v>565</v>
      </c>
      <c r="B67" s="1553"/>
      <c r="C67" s="1553"/>
      <c r="D67" s="1553"/>
      <c r="E67" s="1553"/>
      <c r="F67" s="1553"/>
      <c r="G67" s="1553"/>
      <c r="H67" s="1538"/>
      <c r="I67" s="1538"/>
      <c r="J67" s="1538"/>
      <c r="K67" s="1538"/>
      <c r="L67" s="1538"/>
      <c r="M67" s="1538"/>
      <c r="N67" s="1538"/>
      <c r="O67" s="1538"/>
      <c r="P67" s="1538"/>
      <c r="Q67" s="1538"/>
      <c r="R67" s="1538"/>
      <c r="S67" s="1538"/>
    </row>
    <row r="68" spans="1:19">
      <c r="A68" s="1538"/>
      <c r="B68" s="1538"/>
      <c r="C68" s="1538"/>
      <c r="D68" s="1538"/>
      <c r="E68" s="1538"/>
      <c r="F68" s="1538"/>
      <c r="G68" s="1538"/>
      <c r="H68" s="1538"/>
      <c r="I68" s="1538"/>
      <c r="J68" s="1538"/>
      <c r="K68" s="1538"/>
      <c r="L68" s="1538"/>
      <c r="M68" s="1538"/>
      <c r="N68" s="1538"/>
      <c r="O68" s="1538"/>
      <c r="P68" s="1538"/>
      <c r="Q68" s="1538"/>
      <c r="R68" s="1538"/>
      <c r="S68" s="1538"/>
    </row>
    <row r="69" spans="1:19" ht="15.75" thickBot="1">
      <c r="A69" s="1538" t="str">
        <f>'Data Sheet'!$C$25</f>
        <v>CENTRAL HUDSON GAS &amp; ELECTRIC CORPORATION</v>
      </c>
      <c r="B69" s="1538"/>
      <c r="C69" s="1538"/>
      <c r="D69" s="1538"/>
      <c r="E69" s="1538"/>
      <c r="F69" s="1979" t="str">
        <f>'Data Sheet'!$C$40</f>
        <v>4/18/2018</v>
      </c>
      <c r="G69" s="1538" t="str">
        <f>'Data Sheet'!$C$38</f>
        <v>12/31/2017</v>
      </c>
      <c r="H69" s="1538"/>
      <c r="I69" s="1538"/>
      <c r="J69" s="1538"/>
      <c r="K69" s="1538"/>
      <c r="L69" s="1538"/>
      <c r="M69" s="1538"/>
      <c r="N69" s="1538"/>
      <c r="O69" s="1538"/>
      <c r="P69" s="1538"/>
      <c r="Q69" s="1538"/>
      <c r="R69" s="1538"/>
      <c r="S69" s="1538"/>
    </row>
    <row r="70" spans="1:19">
      <c r="A70" s="1512"/>
      <c r="B70" s="1669"/>
      <c r="C70" s="1669"/>
      <c r="D70" s="1669"/>
      <c r="E70" s="1669"/>
      <c r="F70" s="1669"/>
      <c r="G70" s="1885"/>
      <c r="H70" s="1538"/>
      <c r="I70" s="1538"/>
      <c r="J70" s="1538"/>
      <c r="K70" s="1538"/>
      <c r="L70" s="1538"/>
      <c r="M70" s="1538"/>
      <c r="N70" s="1538"/>
      <c r="O70" s="1538"/>
      <c r="P70" s="1538"/>
      <c r="Q70" s="1538"/>
      <c r="R70" s="1538"/>
      <c r="S70" s="1538"/>
    </row>
    <row r="71" spans="1:19">
      <c r="A71" s="2003" t="s">
        <v>550</v>
      </c>
      <c r="B71" s="1553"/>
      <c r="C71" s="1553"/>
      <c r="D71" s="1553"/>
      <c r="E71" s="1553"/>
      <c r="F71" s="1553"/>
      <c r="G71" s="1981"/>
      <c r="H71" s="1538"/>
      <c r="I71" s="1538"/>
      <c r="J71" s="1538"/>
      <c r="K71" s="1538"/>
      <c r="L71" s="1538"/>
      <c r="M71" s="1538"/>
      <c r="N71" s="1538"/>
      <c r="O71" s="1538"/>
      <c r="P71" s="1538"/>
      <c r="Q71" s="1538"/>
      <c r="R71" s="1538"/>
      <c r="S71" s="1538"/>
    </row>
    <row r="72" spans="1:19">
      <c r="A72" s="1519"/>
      <c r="B72" s="1683"/>
      <c r="C72" s="1683"/>
      <c r="D72" s="1683"/>
      <c r="E72" s="1683"/>
      <c r="F72" s="1683"/>
      <c r="G72" s="1889"/>
      <c r="H72" s="1538"/>
      <c r="I72" s="1538"/>
      <c r="J72" s="1538"/>
      <c r="K72" s="1538"/>
      <c r="L72" s="1538"/>
      <c r="M72" s="1538"/>
      <c r="N72" s="1538"/>
      <c r="O72" s="1538"/>
      <c r="P72" s="1538"/>
      <c r="Q72" s="1538"/>
      <c r="R72" s="1538"/>
      <c r="S72" s="1538"/>
    </row>
    <row r="73" spans="1:19">
      <c r="A73" s="1894"/>
      <c r="B73" s="1895"/>
      <c r="C73" s="1895"/>
      <c r="D73" s="1895"/>
      <c r="E73" s="2132" t="s">
        <v>554</v>
      </c>
      <c r="F73" s="1795"/>
      <c r="G73" s="1952"/>
      <c r="H73" s="1538"/>
      <c r="I73" s="1538"/>
      <c r="J73" s="1538"/>
      <c r="K73" s="1538"/>
      <c r="L73" s="1538"/>
      <c r="M73" s="1538"/>
      <c r="N73" s="1538"/>
      <c r="O73" s="1538"/>
      <c r="P73" s="1538"/>
      <c r="Q73" s="1538"/>
      <c r="R73" s="1538"/>
      <c r="S73" s="1538"/>
    </row>
    <row r="74" spans="1:19">
      <c r="A74" s="1544"/>
      <c r="B74" s="1790"/>
      <c r="C74" s="1809" t="s">
        <v>555</v>
      </c>
      <c r="D74" s="1790"/>
      <c r="E74" s="1809" t="s">
        <v>175</v>
      </c>
      <c r="F74" s="1790"/>
      <c r="G74" s="1897" t="s">
        <v>1835</v>
      </c>
      <c r="H74" s="1538"/>
      <c r="I74" s="1538"/>
      <c r="J74" s="1538"/>
      <c r="K74" s="1538"/>
      <c r="L74" s="1538"/>
      <c r="M74" s="1538"/>
      <c r="N74" s="1538"/>
      <c r="O74" s="1538"/>
      <c r="P74" s="1538"/>
      <c r="Q74" s="1538"/>
      <c r="R74" s="1538"/>
      <c r="S74" s="1538"/>
    </row>
    <row r="75" spans="1:19">
      <c r="A75" s="1544"/>
      <c r="B75" s="1809" t="s">
        <v>556</v>
      </c>
      <c r="C75" s="1809" t="s">
        <v>557</v>
      </c>
      <c r="D75" s="1809" t="s">
        <v>542</v>
      </c>
      <c r="E75" s="1809" t="s">
        <v>524</v>
      </c>
      <c r="F75" s="1809" t="s">
        <v>1839</v>
      </c>
      <c r="G75" s="1897" t="s">
        <v>2517</v>
      </c>
      <c r="H75" s="1538"/>
      <c r="I75" s="1538"/>
      <c r="J75" s="1538"/>
      <c r="K75" s="1538"/>
      <c r="L75" s="1538"/>
      <c r="M75" s="1538"/>
      <c r="N75" s="1538"/>
      <c r="O75" s="1538"/>
      <c r="P75" s="1538"/>
      <c r="Q75" s="1538"/>
      <c r="R75" s="1538"/>
      <c r="S75" s="1538"/>
    </row>
    <row r="76" spans="1:19">
      <c r="A76" s="1898"/>
      <c r="B76" s="1899" t="s">
        <v>3020</v>
      </c>
      <c r="C76" s="1899" t="s">
        <v>558</v>
      </c>
      <c r="D76" s="1899" t="s">
        <v>3022</v>
      </c>
      <c r="E76" s="1899" t="s">
        <v>3023</v>
      </c>
      <c r="F76" s="1899" t="s">
        <v>544</v>
      </c>
      <c r="G76" s="1900" t="s">
        <v>559</v>
      </c>
      <c r="H76" s="1538"/>
      <c r="I76" s="1538"/>
      <c r="J76" s="1538"/>
      <c r="K76" s="1538"/>
      <c r="L76" s="1538"/>
      <c r="M76" s="1538"/>
      <c r="N76" s="1538"/>
      <c r="O76" s="1538"/>
      <c r="P76" s="1538"/>
      <c r="Q76" s="1538"/>
      <c r="R76" s="1538"/>
      <c r="S76" s="1538"/>
    </row>
    <row r="77" spans="1:19">
      <c r="A77" s="1516"/>
      <c r="B77" s="1546"/>
      <c r="C77" s="2000"/>
      <c r="D77" s="2081"/>
      <c r="E77" s="1538"/>
      <c r="F77" s="2081"/>
      <c r="G77" s="1974">
        <f t="shared" ref="G77:G125" si="1">C77+D77-F77</f>
        <v>0</v>
      </c>
      <c r="H77" s="1538"/>
      <c r="I77" s="1538"/>
      <c r="J77" s="1538"/>
      <c r="K77" s="1538"/>
      <c r="L77" s="1538"/>
      <c r="M77" s="1538"/>
      <c r="N77" s="1538"/>
      <c r="O77" s="1538"/>
      <c r="P77" s="1538"/>
      <c r="Q77" s="1538"/>
      <c r="R77" s="1538"/>
      <c r="S77" s="1538"/>
    </row>
    <row r="78" spans="1:19">
      <c r="A78" s="1516"/>
      <c r="B78" s="1546"/>
      <c r="C78" s="2000"/>
      <c r="D78" s="2081"/>
      <c r="E78" s="1538"/>
      <c r="F78" s="2081"/>
      <c r="G78" s="1974">
        <f t="shared" si="1"/>
        <v>0</v>
      </c>
      <c r="H78" s="1538"/>
      <c r="I78" s="1538"/>
      <c r="J78" s="1538"/>
      <c r="K78" s="1538"/>
      <c r="L78" s="1538"/>
      <c r="M78" s="1538"/>
      <c r="N78" s="1538"/>
      <c r="O78" s="1538"/>
      <c r="P78" s="1538"/>
      <c r="Q78" s="1538"/>
      <c r="R78" s="1538"/>
      <c r="S78" s="1538"/>
    </row>
    <row r="79" spans="1:19">
      <c r="A79" s="1516"/>
      <c r="B79" s="1546"/>
      <c r="C79" s="2000"/>
      <c r="D79" s="2081"/>
      <c r="E79" s="1538"/>
      <c r="F79" s="2081"/>
      <c r="G79" s="1974">
        <f t="shared" si="1"/>
        <v>0</v>
      </c>
      <c r="H79" s="1538"/>
      <c r="I79" s="1538"/>
      <c r="J79" s="1538"/>
      <c r="K79" s="1538"/>
      <c r="L79" s="1538"/>
      <c r="M79" s="1538"/>
      <c r="N79" s="1538"/>
      <c r="O79" s="1538"/>
      <c r="P79" s="1538"/>
      <c r="Q79" s="1538"/>
      <c r="R79" s="1538"/>
      <c r="S79" s="1538"/>
    </row>
    <row r="80" spans="1:19">
      <c r="A80" s="1516"/>
      <c r="B80" s="1546"/>
      <c r="C80" s="2000"/>
      <c r="D80" s="2081"/>
      <c r="E80" s="1538"/>
      <c r="F80" s="2081"/>
      <c r="G80" s="1974">
        <f t="shared" si="1"/>
        <v>0</v>
      </c>
      <c r="H80" s="1538"/>
      <c r="I80" s="1538"/>
      <c r="J80" s="1538"/>
      <c r="K80" s="1538"/>
      <c r="L80" s="1538"/>
      <c r="M80" s="1538"/>
      <c r="N80" s="1538"/>
      <c r="O80" s="1538"/>
      <c r="P80" s="1538"/>
      <c r="Q80" s="1538"/>
      <c r="R80" s="1538"/>
      <c r="S80" s="1538"/>
    </row>
    <row r="81" spans="1:19">
      <c r="A81" s="1516"/>
      <c r="B81" s="1546"/>
      <c r="C81" s="2000"/>
      <c r="D81" s="2081"/>
      <c r="E81" s="1538"/>
      <c r="F81" s="2081"/>
      <c r="G81" s="1974">
        <f t="shared" si="1"/>
        <v>0</v>
      </c>
      <c r="H81" s="1538"/>
      <c r="I81" s="1538"/>
      <c r="J81" s="1538"/>
      <c r="K81" s="1538"/>
      <c r="L81" s="1538"/>
      <c r="M81" s="1538"/>
      <c r="N81" s="1538"/>
      <c r="O81" s="1538"/>
      <c r="P81" s="1538"/>
      <c r="Q81" s="1538"/>
      <c r="R81" s="1538"/>
      <c r="S81" s="1538"/>
    </row>
    <row r="82" spans="1:19">
      <c r="A82" s="1516"/>
      <c r="B82" s="1546"/>
      <c r="C82" s="2143"/>
      <c r="D82" s="2081"/>
      <c r="E82" s="1532"/>
      <c r="F82" s="2144"/>
      <c r="G82" s="1974">
        <f t="shared" si="1"/>
        <v>0</v>
      </c>
      <c r="H82" s="1538"/>
      <c r="I82" s="1538"/>
      <c r="J82" s="1538"/>
      <c r="K82" s="1538"/>
      <c r="L82" s="1538"/>
      <c r="M82" s="1538"/>
      <c r="N82" s="1538"/>
      <c r="O82" s="1538"/>
      <c r="P82" s="1538"/>
      <c r="Q82" s="1538"/>
      <c r="R82" s="1538"/>
      <c r="S82" s="1538"/>
    </row>
    <row r="83" spans="1:19">
      <c r="A83" s="1516"/>
      <c r="B83" s="1546"/>
      <c r="C83" s="2000"/>
      <c r="D83" s="2081"/>
      <c r="E83" s="1538"/>
      <c r="F83" s="2081"/>
      <c r="G83" s="1974">
        <f t="shared" si="1"/>
        <v>0</v>
      </c>
      <c r="H83" s="1538"/>
      <c r="I83" s="1538"/>
      <c r="J83" s="1538"/>
      <c r="K83" s="1538"/>
      <c r="L83" s="1538"/>
      <c r="M83" s="1538"/>
      <c r="N83" s="1538"/>
      <c r="O83" s="1538"/>
      <c r="P83" s="1538"/>
      <c r="Q83" s="1538"/>
      <c r="R83" s="1538"/>
      <c r="S83" s="1538"/>
    </row>
    <row r="84" spans="1:19">
      <c r="A84" s="1516"/>
      <c r="B84" s="1546"/>
      <c r="C84" s="2000"/>
      <c r="D84" s="2081"/>
      <c r="E84" s="1538"/>
      <c r="F84" s="2081"/>
      <c r="G84" s="1974">
        <f t="shared" si="1"/>
        <v>0</v>
      </c>
      <c r="H84" s="1538"/>
      <c r="I84" s="1538"/>
      <c r="J84" s="1538"/>
      <c r="K84" s="1538"/>
      <c r="L84" s="1538"/>
      <c r="M84" s="1538"/>
      <c r="N84" s="1538"/>
      <c r="O84" s="1538"/>
      <c r="P84" s="1538"/>
      <c r="Q84" s="1538"/>
      <c r="R84" s="1538"/>
      <c r="S84" s="1538"/>
    </row>
    <row r="85" spans="1:19">
      <c r="A85" s="1516"/>
      <c r="B85" s="1546"/>
      <c r="C85" s="2000"/>
      <c r="D85" s="2081"/>
      <c r="E85" s="1538"/>
      <c r="F85" s="2081"/>
      <c r="G85" s="1974">
        <f t="shared" si="1"/>
        <v>0</v>
      </c>
      <c r="H85" s="1538"/>
      <c r="I85" s="1538"/>
      <c r="J85" s="1538"/>
      <c r="K85" s="1538"/>
      <c r="L85" s="1538"/>
      <c r="M85" s="1538"/>
      <c r="N85" s="1538"/>
      <c r="O85" s="1538"/>
      <c r="P85" s="1538"/>
      <c r="Q85" s="1538"/>
      <c r="R85" s="1538"/>
      <c r="S85" s="1538"/>
    </row>
    <row r="86" spans="1:19">
      <c r="A86" s="1516"/>
      <c r="B86" s="1546"/>
      <c r="C86" s="2000"/>
      <c r="D86" s="2081"/>
      <c r="E86" s="1538"/>
      <c r="F86" s="2081"/>
      <c r="G86" s="1974">
        <f t="shared" si="1"/>
        <v>0</v>
      </c>
      <c r="H86" s="1538"/>
      <c r="I86" s="1538"/>
      <c r="J86" s="1538"/>
      <c r="K86" s="1538"/>
      <c r="L86" s="1538"/>
      <c r="M86" s="1538"/>
      <c r="N86" s="1538"/>
      <c r="O86" s="1538"/>
      <c r="P86" s="1538"/>
      <c r="Q86" s="1538"/>
      <c r="R86" s="1538"/>
      <c r="S86" s="1538"/>
    </row>
    <row r="87" spans="1:19">
      <c r="A87" s="1516"/>
      <c r="B87" s="1546"/>
      <c r="C87" s="2000"/>
      <c r="D87" s="2081"/>
      <c r="E87" s="1538"/>
      <c r="F87" s="2081"/>
      <c r="G87" s="1974">
        <f t="shared" si="1"/>
        <v>0</v>
      </c>
      <c r="H87" s="1538"/>
      <c r="I87" s="1538"/>
      <c r="J87" s="1538"/>
      <c r="K87" s="1538"/>
      <c r="L87" s="1538"/>
      <c r="M87" s="1538"/>
      <c r="N87" s="1538"/>
      <c r="O87" s="1538"/>
      <c r="P87" s="1538"/>
      <c r="Q87" s="1538"/>
      <c r="R87" s="1538"/>
      <c r="S87" s="1538"/>
    </row>
    <row r="88" spans="1:19">
      <c r="A88" s="1516"/>
      <c r="B88" s="1546"/>
      <c r="C88" s="2000"/>
      <c r="D88" s="2081"/>
      <c r="E88" s="1538"/>
      <c r="F88" s="2081"/>
      <c r="G88" s="1974">
        <f t="shared" si="1"/>
        <v>0</v>
      </c>
      <c r="H88" s="1538"/>
      <c r="I88" s="1538"/>
      <c r="J88" s="1538"/>
      <c r="K88" s="1538"/>
      <c r="L88" s="1538"/>
      <c r="M88" s="1538"/>
      <c r="N88" s="1538"/>
      <c r="O88" s="1538"/>
      <c r="P88" s="1538"/>
      <c r="Q88" s="1538"/>
      <c r="R88" s="1538"/>
      <c r="S88" s="1538"/>
    </row>
    <row r="89" spans="1:19">
      <c r="A89" s="1516"/>
      <c r="B89" s="1546"/>
      <c r="C89" s="2000"/>
      <c r="D89" s="2081"/>
      <c r="E89" s="1538"/>
      <c r="F89" s="2081"/>
      <c r="G89" s="1974">
        <f t="shared" si="1"/>
        <v>0</v>
      </c>
      <c r="H89" s="1538"/>
      <c r="I89" s="1538"/>
      <c r="J89" s="1538"/>
      <c r="K89" s="1538"/>
      <c r="L89" s="1538"/>
      <c r="M89" s="1538"/>
      <c r="N89" s="1538"/>
      <c r="O89" s="1538"/>
      <c r="P89" s="1538"/>
      <c r="Q89" s="1538"/>
      <c r="R89" s="1538"/>
      <c r="S89" s="1538"/>
    </row>
    <row r="90" spans="1:19">
      <c r="A90" s="1516"/>
      <c r="B90" s="1546"/>
      <c r="C90" s="2000"/>
      <c r="D90" s="2081"/>
      <c r="E90" s="1538"/>
      <c r="F90" s="2081"/>
      <c r="G90" s="1974">
        <f t="shared" si="1"/>
        <v>0</v>
      </c>
      <c r="H90" s="1538"/>
      <c r="I90" s="1538"/>
      <c r="J90" s="1538"/>
      <c r="K90" s="1538"/>
      <c r="L90" s="1538"/>
      <c r="M90" s="1538"/>
      <c r="N90" s="1538"/>
      <c r="O90" s="1538"/>
      <c r="P90" s="1538"/>
      <c r="Q90" s="1538"/>
      <c r="R90" s="1538"/>
      <c r="S90" s="1538"/>
    </row>
    <row r="91" spans="1:19">
      <c r="A91" s="1516"/>
      <c r="B91" s="1546"/>
      <c r="C91" s="2000"/>
      <c r="D91" s="2081"/>
      <c r="E91" s="1538"/>
      <c r="F91" s="2081"/>
      <c r="G91" s="1974">
        <f t="shared" si="1"/>
        <v>0</v>
      </c>
      <c r="H91" s="1538"/>
      <c r="I91" s="1538"/>
      <c r="J91" s="1538"/>
      <c r="K91" s="1538"/>
      <c r="L91" s="1538"/>
      <c r="M91" s="1538"/>
      <c r="N91" s="1538"/>
      <c r="O91" s="1538"/>
      <c r="P91" s="1538"/>
      <c r="Q91" s="1538"/>
      <c r="R91" s="1538"/>
      <c r="S91" s="1538"/>
    </row>
    <row r="92" spans="1:19">
      <c r="A92" s="1516"/>
      <c r="B92" s="1546"/>
      <c r="C92" s="2000"/>
      <c r="D92" s="2081"/>
      <c r="E92" s="1538"/>
      <c r="F92" s="2081"/>
      <c r="G92" s="1974">
        <f t="shared" si="1"/>
        <v>0</v>
      </c>
    </row>
    <row r="93" spans="1:19">
      <c r="A93" s="1516"/>
      <c r="B93" s="1546"/>
      <c r="C93" s="2000"/>
      <c r="D93" s="2081"/>
      <c r="E93" s="1538"/>
      <c r="F93" s="2081"/>
      <c r="G93" s="1974">
        <f t="shared" si="1"/>
        <v>0</v>
      </c>
    </row>
    <row r="94" spans="1:19">
      <c r="A94" s="1516"/>
      <c r="B94" s="1546"/>
      <c r="C94" s="2000"/>
      <c r="D94" s="2081"/>
      <c r="E94" s="1538"/>
      <c r="F94" s="2081"/>
      <c r="G94" s="1974">
        <f t="shared" si="1"/>
        <v>0</v>
      </c>
    </row>
    <row r="95" spans="1:19">
      <c r="A95" s="1516"/>
      <c r="B95" s="1546"/>
      <c r="C95" s="2000"/>
      <c r="D95" s="2081"/>
      <c r="E95" s="1538"/>
      <c r="F95" s="2081"/>
      <c r="G95" s="1974">
        <f t="shared" si="1"/>
        <v>0</v>
      </c>
    </row>
    <row r="96" spans="1:19">
      <c r="A96" s="1516"/>
      <c r="B96" s="1546"/>
      <c r="C96" s="2000"/>
      <c r="D96" s="2081"/>
      <c r="E96" s="1538"/>
      <c r="F96" s="2081"/>
      <c r="G96" s="1974">
        <f t="shared" si="1"/>
        <v>0</v>
      </c>
    </row>
    <row r="97" spans="1:7">
      <c r="A97" s="1516"/>
      <c r="B97" s="1546"/>
      <c r="C97" s="2000"/>
      <c r="D97" s="2081"/>
      <c r="E97" s="1538"/>
      <c r="F97" s="2081"/>
      <c r="G97" s="1974">
        <f t="shared" si="1"/>
        <v>0</v>
      </c>
    </row>
    <row r="98" spans="1:7">
      <c r="A98" s="1516"/>
      <c r="B98" s="1546"/>
      <c r="C98" s="2000"/>
      <c r="D98" s="2081"/>
      <c r="E98" s="1538"/>
      <c r="F98" s="2081"/>
      <c r="G98" s="1974">
        <f t="shared" si="1"/>
        <v>0</v>
      </c>
    </row>
    <row r="99" spans="1:7">
      <c r="A99" s="1516"/>
      <c r="B99" s="1546"/>
      <c r="C99" s="2000"/>
      <c r="D99" s="2081"/>
      <c r="E99" s="1538"/>
      <c r="F99" s="2081"/>
      <c r="G99" s="1974">
        <f t="shared" si="1"/>
        <v>0</v>
      </c>
    </row>
    <row r="100" spans="1:7">
      <c r="A100" s="1516"/>
      <c r="B100" s="1546"/>
      <c r="C100" s="2000"/>
      <c r="D100" s="2081"/>
      <c r="E100" s="1538"/>
      <c r="F100" s="2081"/>
      <c r="G100" s="1974">
        <f t="shared" si="1"/>
        <v>0</v>
      </c>
    </row>
    <row r="101" spans="1:7">
      <c r="A101" s="1516"/>
      <c r="B101" s="1546"/>
      <c r="C101" s="2000"/>
      <c r="D101" s="2081"/>
      <c r="E101" s="1538"/>
      <c r="F101" s="2081"/>
      <c r="G101" s="1974">
        <f t="shared" si="1"/>
        <v>0</v>
      </c>
    </row>
    <row r="102" spans="1:7">
      <c r="A102" s="1516"/>
      <c r="B102" s="1546"/>
      <c r="C102" s="2000"/>
      <c r="D102" s="2081"/>
      <c r="E102" s="1538"/>
      <c r="F102" s="2081"/>
      <c r="G102" s="1974">
        <f t="shared" si="1"/>
        <v>0</v>
      </c>
    </row>
    <row r="103" spans="1:7">
      <c r="A103" s="1516"/>
      <c r="B103" s="1546"/>
      <c r="C103" s="2000"/>
      <c r="D103" s="2081"/>
      <c r="E103" s="1538"/>
      <c r="F103" s="2081"/>
      <c r="G103" s="1974">
        <f t="shared" si="1"/>
        <v>0</v>
      </c>
    </row>
    <row r="104" spans="1:7">
      <c r="A104" s="1516"/>
      <c r="B104" s="1546"/>
      <c r="C104" s="2000"/>
      <c r="D104" s="2081"/>
      <c r="E104" s="1538"/>
      <c r="F104" s="2081"/>
      <c r="G104" s="1974">
        <f t="shared" si="1"/>
        <v>0</v>
      </c>
    </row>
    <row r="105" spans="1:7">
      <c r="A105" s="1516"/>
      <c r="B105" s="1546"/>
      <c r="C105" s="2000"/>
      <c r="D105" s="2081"/>
      <c r="E105" s="1538"/>
      <c r="F105" s="2081"/>
      <c r="G105" s="1974">
        <f t="shared" si="1"/>
        <v>0</v>
      </c>
    </row>
    <row r="106" spans="1:7">
      <c r="A106" s="1516"/>
      <c r="B106" s="1546"/>
      <c r="C106" s="2000"/>
      <c r="D106" s="2081"/>
      <c r="E106" s="1538"/>
      <c r="F106" s="2081"/>
      <c r="G106" s="1974">
        <f t="shared" si="1"/>
        <v>0</v>
      </c>
    </row>
    <row r="107" spans="1:7">
      <c r="A107" s="1516"/>
      <c r="B107" s="1546"/>
      <c r="C107" s="2000"/>
      <c r="D107" s="2081"/>
      <c r="E107" s="1538"/>
      <c r="F107" s="2081"/>
      <c r="G107" s="1974">
        <f t="shared" si="1"/>
        <v>0</v>
      </c>
    </row>
    <row r="108" spans="1:7">
      <c r="A108" s="1516"/>
      <c r="B108" s="1546"/>
      <c r="C108" s="2000"/>
      <c r="D108" s="2081"/>
      <c r="E108" s="1538"/>
      <c r="F108" s="2081"/>
      <c r="G108" s="1974">
        <f t="shared" si="1"/>
        <v>0</v>
      </c>
    </row>
    <row r="109" spans="1:7">
      <c r="A109" s="1516"/>
      <c r="B109" s="1546"/>
      <c r="C109" s="2000"/>
      <c r="D109" s="2081"/>
      <c r="E109" s="1538"/>
      <c r="F109" s="2081"/>
      <c r="G109" s="1974">
        <f t="shared" si="1"/>
        <v>0</v>
      </c>
    </row>
    <row r="110" spans="1:7">
      <c r="A110" s="1516"/>
      <c r="B110" s="1546"/>
      <c r="C110" s="2000"/>
      <c r="D110" s="2081"/>
      <c r="E110" s="1538"/>
      <c r="F110" s="2081"/>
      <c r="G110" s="1974">
        <f t="shared" si="1"/>
        <v>0</v>
      </c>
    </row>
    <row r="111" spans="1:7">
      <c r="A111" s="1516"/>
      <c r="B111" s="1546"/>
      <c r="C111" s="2000"/>
      <c r="D111" s="2081"/>
      <c r="E111" s="1538"/>
      <c r="F111" s="2081"/>
      <c r="G111" s="1974">
        <f t="shared" si="1"/>
        <v>0</v>
      </c>
    </row>
    <row r="112" spans="1:7">
      <c r="A112" s="1516"/>
      <c r="B112" s="1546"/>
      <c r="C112" s="2000"/>
      <c r="D112" s="2081"/>
      <c r="E112" s="1538"/>
      <c r="F112" s="2081"/>
      <c r="G112" s="1974">
        <f t="shared" si="1"/>
        <v>0</v>
      </c>
    </row>
    <row r="113" spans="1:7">
      <c r="A113" s="1516"/>
      <c r="B113" s="1546"/>
      <c r="C113" s="2000"/>
      <c r="D113" s="2081"/>
      <c r="E113" s="1538"/>
      <c r="F113" s="2081"/>
      <c r="G113" s="1974">
        <f t="shared" si="1"/>
        <v>0</v>
      </c>
    </row>
    <row r="114" spans="1:7">
      <c r="A114" s="1516"/>
      <c r="B114" s="1546"/>
      <c r="C114" s="2000"/>
      <c r="D114" s="2081"/>
      <c r="E114" s="1538"/>
      <c r="F114" s="2081"/>
      <c r="G114" s="1974">
        <f t="shared" si="1"/>
        <v>0</v>
      </c>
    </row>
    <row r="115" spans="1:7">
      <c r="A115" s="1516"/>
      <c r="B115" s="1546"/>
      <c r="C115" s="2000"/>
      <c r="D115" s="2081"/>
      <c r="E115" s="1538"/>
      <c r="F115" s="2081"/>
      <c r="G115" s="1974">
        <f t="shared" si="1"/>
        <v>0</v>
      </c>
    </row>
    <row r="116" spans="1:7">
      <c r="A116" s="1516"/>
      <c r="B116" s="1546"/>
      <c r="C116" s="2000"/>
      <c r="D116" s="2081"/>
      <c r="E116" s="1538"/>
      <c r="F116" s="2081"/>
      <c r="G116" s="1974">
        <f t="shared" si="1"/>
        <v>0</v>
      </c>
    </row>
    <row r="117" spans="1:7">
      <c r="A117" s="1516"/>
      <c r="B117" s="1546"/>
      <c r="C117" s="2000"/>
      <c r="D117" s="2081"/>
      <c r="E117" s="1538"/>
      <c r="F117" s="2081"/>
      <c r="G117" s="1974">
        <f t="shared" si="1"/>
        <v>0</v>
      </c>
    </row>
    <row r="118" spans="1:7">
      <c r="A118" s="1516"/>
      <c r="B118" s="1546"/>
      <c r="C118" s="2000"/>
      <c r="D118" s="2081"/>
      <c r="E118" s="1538"/>
      <c r="F118" s="2081"/>
      <c r="G118" s="1974">
        <f t="shared" si="1"/>
        <v>0</v>
      </c>
    </row>
    <row r="119" spans="1:7">
      <c r="A119" s="1516"/>
      <c r="B119" s="1546"/>
      <c r="C119" s="2000"/>
      <c r="D119" s="2081"/>
      <c r="E119" s="1538"/>
      <c r="F119" s="2081"/>
      <c r="G119" s="1974">
        <f t="shared" si="1"/>
        <v>0</v>
      </c>
    </row>
    <row r="120" spans="1:7">
      <c r="A120" s="1516"/>
      <c r="B120" s="1546"/>
      <c r="C120" s="2000"/>
      <c r="D120" s="2081"/>
      <c r="E120" s="1538"/>
      <c r="F120" s="2081"/>
      <c r="G120" s="1974">
        <f t="shared" si="1"/>
        <v>0</v>
      </c>
    </row>
    <row r="121" spans="1:7">
      <c r="A121" s="1516"/>
      <c r="B121" s="1546"/>
      <c r="C121" s="2000"/>
      <c r="D121" s="2081"/>
      <c r="E121" s="1538"/>
      <c r="F121" s="2081"/>
      <c r="G121" s="1974">
        <f t="shared" si="1"/>
        <v>0</v>
      </c>
    </row>
    <row r="122" spans="1:7">
      <c r="A122" s="1516"/>
      <c r="B122" s="1546"/>
      <c r="C122" s="2000"/>
      <c r="D122" s="2081"/>
      <c r="E122" s="1538"/>
      <c r="F122" s="2081"/>
      <c r="G122" s="1974">
        <f t="shared" si="1"/>
        <v>0</v>
      </c>
    </row>
    <row r="123" spans="1:7">
      <c r="A123" s="1516"/>
      <c r="B123" s="1546"/>
      <c r="C123" s="2000"/>
      <c r="D123" s="2081"/>
      <c r="E123" s="1538"/>
      <c r="F123" s="2081"/>
      <c r="G123" s="1974">
        <f t="shared" si="1"/>
        <v>0</v>
      </c>
    </row>
    <row r="124" spans="1:7">
      <c r="A124" s="1516"/>
      <c r="B124" s="1546"/>
      <c r="C124" s="2000"/>
      <c r="D124" s="2081"/>
      <c r="E124" s="1538"/>
      <c r="F124" s="2081"/>
      <c r="G124" s="1974">
        <f t="shared" si="1"/>
        <v>0</v>
      </c>
    </row>
    <row r="125" spans="1:7">
      <c r="A125" s="1516"/>
      <c r="B125" s="1546"/>
      <c r="C125" s="2000"/>
      <c r="D125" s="2081"/>
      <c r="E125" s="1538"/>
      <c r="F125" s="2081"/>
      <c r="G125" s="1974">
        <f t="shared" si="1"/>
        <v>0</v>
      </c>
    </row>
    <row r="126" spans="1:7" ht="15.75" thickBot="1">
      <c r="A126" s="1753"/>
      <c r="B126" s="2141" t="s">
        <v>171</v>
      </c>
      <c r="C126" s="1963">
        <f>SUM(C77:C125)</f>
        <v>0</v>
      </c>
      <c r="D126" s="1963">
        <f>SUM(D77:D125)</f>
        <v>0</v>
      </c>
      <c r="E126" s="2142"/>
      <c r="F126" s="1963">
        <f>SUM(F77:F125)</f>
        <v>0</v>
      </c>
      <c r="G126" s="1964">
        <f>SUM(G77:G125)</f>
        <v>0</v>
      </c>
    </row>
    <row r="128" spans="1:7">
      <c r="A128" s="2448" t="s">
        <v>4670</v>
      </c>
      <c r="B128" s="2448"/>
      <c r="C128" s="1538"/>
      <c r="D128" s="1538"/>
      <c r="E128" s="1538"/>
      <c r="F128" s="1538"/>
      <c r="G128" s="1538"/>
    </row>
    <row r="129" spans="1:7">
      <c r="A129" s="1553" t="s">
        <v>566</v>
      </c>
      <c r="B129" s="1553"/>
      <c r="C129" s="1553"/>
      <c r="D129" s="1553"/>
      <c r="E129" s="1553"/>
      <c r="F129" s="1553"/>
      <c r="G129" s="1553"/>
    </row>
  </sheetData>
  <customSheetViews>
    <customSheetView guid="{8BA73436-2F9B-4210-BD10-5C9B0EE18A6F}" colorId="22" showPageBreaks="1" printArea="1" topLeftCell="A48">
      <selection activeCell="B56" sqref="B56"/>
      <pageMargins left="0.5" right="0.5" top="0.5" bottom="0.5" header="0.5" footer="0.5"/>
      <printOptions horizontalCentered="1" verticalCentered="1"/>
      <pageSetup scale="67" orientation="portrait" horizontalDpi="300" verticalDpi="300" r:id="rId1"/>
      <headerFooter alignWithMargins="0"/>
    </customSheetView>
    <customSheetView guid="{7923C648-7509-4E75-B568-BE9D1A032E56}" colorId="22" showPageBreaks="1" printArea="1" topLeftCell="A48">
      <selection activeCell="B66" sqref="B66"/>
      <pageMargins left="0.5" right="0.5" top="0.5" bottom="0.5" header="0.5" footer="0.5"/>
      <printOptions horizontalCentered="1" verticalCentered="1"/>
      <pageSetup scale="67" orientation="portrait" horizontalDpi="300" verticalDpi="300" r:id="rId2"/>
      <headerFooter alignWithMargins="0"/>
    </customSheetView>
    <customSheetView guid="{393B765C-BB60-4CEF-9B1B-1517D80E77BC}" colorId="22" showPageBreaks="1" printArea="1" topLeftCell="A48">
      <selection activeCell="B66" sqref="B66"/>
      <pageMargins left="0.5" right="0.5" top="0.5" bottom="0.5" header="0.5" footer="0.5"/>
      <printOptions horizontalCentered="1" verticalCentered="1"/>
      <pageSetup scale="67" orientation="portrait" horizontalDpi="300" verticalDpi="300" r:id="rId3"/>
      <headerFooter alignWithMargins="0"/>
    </customSheetView>
    <customSheetView guid="{63051384-6030-4837-BDE8-8D47319E9310}" colorId="22" showPageBreaks="1" printArea="1" topLeftCell="A6">
      <selection activeCell="F20" sqref="F20"/>
      <pageMargins left="0.5" right="0.5" top="0.5" bottom="0.5" header="0.5" footer="0.5"/>
      <printOptions horizontalCentered="1" verticalCentered="1"/>
      <pageSetup scale="67" orientation="portrait" horizontalDpi="300" verticalDpi="300" r:id="rId4"/>
      <headerFooter alignWithMargins="0"/>
    </customSheetView>
    <customSheetView guid="{4E7170B9-0E13-4551-BA0F-F43020F5D14F}" colorId="22" showPageBreaks="1" printArea="1" topLeftCell="A48">
      <selection activeCell="B56" sqref="B56"/>
      <pageMargins left="0.5" right="0.5" top="0.5" bottom="0.5" header="0.5" footer="0.5"/>
      <printOptions horizontalCentered="1" verticalCentered="1"/>
      <pageSetup scale="67" orientation="portrait" horizontalDpi="300" verticalDpi="300" r:id="rId5"/>
      <headerFooter alignWithMargins="0"/>
    </customSheetView>
    <customSheetView guid="{438078D9-73AC-4065-AD12-33C545097290}" colorId="22" topLeftCell="A7">
      <selection activeCell="D29" sqref="D29"/>
      <pageMargins left="0.5" right="0.5" top="0.5" bottom="0.5" header="0.5" footer="0.5"/>
      <printOptions horizontalCentered="1" verticalCentered="1"/>
      <pageSetup scale="67" orientation="portrait" horizontalDpi="300" verticalDpi="300" r:id="rId6"/>
      <headerFooter alignWithMargins="0"/>
    </customSheetView>
    <customSheetView guid="{5CF51FF9-A1DC-465C-8702-577480B671DB}" colorId="22" topLeftCell="A34">
      <selection activeCell="G61" sqref="G61"/>
      <pageMargins left="0.5" right="0.5" top="0.5" bottom="0.5" header="0.5" footer="0.5"/>
      <printOptions horizontalCentered="1" verticalCentered="1"/>
      <pageSetup scale="67" orientation="portrait" horizontalDpi="300" verticalDpi="300" r:id="rId7"/>
      <headerFooter alignWithMargins="0"/>
    </customSheetView>
    <customSheetView guid="{B94A4E40-0E04-4C7F-92F0-F173BDD19C5E}" colorId="22" topLeftCell="A48">
      <selection activeCell="B56" sqref="B56"/>
      <pageMargins left="0.5" right="0.5" top="0.5" bottom="0.5" header="0.5" footer="0.5"/>
      <printOptions horizontalCentered="1" verticalCentered="1"/>
      <pageSetup scale="67" orientation="portrait" horizontalDpi="300" verticalDpi="300" r:id="rId8"/>
      <headerFooter alignWithMargins="0"/>
    </customSheetView>
    <customSheetView guid="{8C259C24-A4E4-4974-8C90-A0F5B4CE3394}" colorId="22" showPageBreaks="1" printArea="1" topLeftCell="A48">
      <selection activeCell="B56" sqref="B56"/>
      <pageMargins left="0.5" right="0.5" top="0.5" bottom="0.5" header="0.5" footer="0.5"/>
      <printOptions horizontalCentered="1" verticalCentered="1"/>
      <pageSetup scale="67" orientation="portrait" horizontalDpi="300" verticalDpi="300" r:id="rId9"/>
      <headerFooter alignWithMargins="0"/>
    </customSheetView>
    <customSheetView guid="{FA103E5D-8B2E-472D-A37D-606A91A24206}" colorId="22" topLeftCell="A48">
      <selection activeCell="B56" sqref="B56"/>
      <pageMargins left="0.5" right="0.5" top="0.5" bottom="0.5" header="0.5" footer="0.5"/>
      <printOptions horizontalCentered="1" verticalCentered="1"/>
      <pageSetup scale="67" orientation="portrait" horizontalDpi="300" verticalDpi="300" r:id="rId10"/>
      <headerFooter alignWithMargins="0"/>
    </customSheetView>
    <customSheetView guid="{FD677025-12D2-4A8C-898E-C8C7B61A1761}" colorId="22" showPageBreaks="1" printArea="1" topLeftCell="A48">
      <selection activeCell="B56" sqref="B56"/>
      <pageMargins left="0.5" right="0.5" top="0.5" bottom="0.5" header="0.5" footer="0.5"/>
      <printOptions horizontalCentered="1" verticalCentered="1"/>
      <pageSetup scale="67" orientation="portrait" horizontalDpi="300" verticalDpi="300" r:id="rId11"/>
      <headerFooter alignWithMargins="0"/>
    </customSheetView>
    <customSheetView guid="{8A94D2EC-B2C5-4234-9443-0DC03802E12D}" colorId="22" showPageBreaks="1" printArea="1" topLeftCell="A48">
      <selection activeCell="B56" sqref="B56"/>
      <pageMargins left="0.5" right="0.5" top="0.5" bottom="0.5" header="0.5" footer="0.5"/>
      <printOptions horizontalCentered="1" verticalCentered="1"/>
      <pageSetup scale="67" orientation="portrait" horizontalDpi="300" verticalDpi="300" r:id="rId12"/>
      <headerFooter alignWithMargins="0"/>
    </customSheetView>
    <customSheetView guid="{C7AF6775-1D27-4B5E-A593-2A35D0B4D89B}" colorId="22" topLeftCell="A48">
      <selection activeCell="B56" sqref="B56"/>
      <pageMargins left="0.5" right="0.5" top="0.5" bottom="0.5" header="0.5" footer="0.5"/>
      <printOptions horizontalCentered="1" verticalCentered="1"/>
      <pageSetup scale="67" orientation="portrait" horizontalDpi="300" verticalDpi="300" r:id="rId13"/>
      <headerFooter alignWithMargins="0"/>
    </customSheetView>
    <customSheetView guid="{96E61F17-B7D0-43DF-A042-AB82DEADF71D}" colorId="22" showPageBreaks="1" printArea="1" topLeftCell="A48">
      <selection activeCell="B56" sqref="B56"/>
      <pageMargins left="0.5" right="0.5" top="0.5" bottom="0.5" header="0.5" footer="0.5"/>
      <printOptions horizontalCentered="1" verticalCentered="1"/>
      <pageSetup scale="67" orientation="portrait" horizontalDpi="300" verticalDpi="300" r:id="rId14"/>
      <headerFooter alignWithMargins="0"/>
    </customSheetView>
    <customSheetView guid="{0F6F7749-E5E2-402C-A332-F358E9F52431}" colorId="22" showPageBreaks="1" printArea="1" topLeftCell="A48">
      <selection activeCell="B56" sqref="B56"/>
      <pageMargins left="0.5" right="0.5" top="0.5" bottom="0.5" header="0.5" footer="0.5"/>
      <printOptions horizontalCentered="1" verticalCentered="1"/>
      <pageSetup scale="67" orientation="portrait" horizontalDpi="300" verticalDpi="300" r:id="rId15"/>
      <headerFooter alignWithMargins="0"/>
    </customSheetView>
    <customSheetView guid="{665C0630-746D-4A38-99D5-558A3A80C435}" colorId="22" showPageBreaks="1" printArea="1" topLeftCell="A34">
      <selection activeCell="G61" sqref="G61"/>
      <pageMargins left="0.5" right="0.5" top="0.5" bottom="0.5" header="0.5" footer="0.5"/>
      <printOptions horizontalCentered="1" verticalCentered="1"/>
      <pageSetup scale="67" orientation="portrait" horizontalDpi="300" verticalDpi="300" r:id="rId16"/>
      <headerFooter alignWithMargins="0"/>
    </customSheetView>
    <customSheetView guid="{7BB49942-3332-4916-8C9A-7E0718D9BD15}" colorId="22" showPageBreaks="1" printArea="1" topLeftCell="A7">
      <selection activeCell="D29" sqref="D29"/>
      <pageMargins left="0.5" right="0.5" top="0.5" bottom="0.5" header="0.5" footer="0.5"/>
      <printOptions horizontalCentered="1" verticalCentered="1"/>
      <pageSetup scale="67" orientation="portrait" horizontalDpi="300" verticalDpi="300" r:id="rId17"/>
      <headerFooter alignWithMargins="0"/>
    </customSheetView>
    <customSheetView guid="{84131046-9492-4BD4-95BF-1101D54B6750}" colorId="22" showPageBreaks="1" printArea="1" topLeftCell="A48">
      <selection activeCell="B56" sqref="B56"/>
      <pageMargins left="0.5" right="0.5" top="0.5" bottom="0.5" header="0.5" footer="0.5"/>
      <printOptions horizontalCentered="1" verticalCentered="1"/>
      <pageSetup scale="67" orientation="portrait" horizontalDpi="300" verticalDpi="300" r:id="rId18"/>
      <headerFooter alignWithMargins="0"/>
    </customSheetView>
    <customSheetView guid="{CDDD69AD-D96A-45A7-95A3-6DE883419332}" colorId="22" showPageBreaks="1" printArea="1" topLeftCell="A48">
      <selection activeCell="B56" sqref="B56"/>
      <pageMargins left="0.5" right="0.5" top="0.5" bottom="0.5" header="0.5" footer="0.5"/>
      <printOptions horizontalCentered="1" verticalCentered="1"/>
      <pageSetup scale="67" orientation="portrait" horizontalDpi="300" verticalDpi="300" r:id="rId19"/>
      <headerFooter alignWithMargins="0"/>
    </customSheetView>
    <customSheetView guid="{4AA2BC72-2A29-463C-9964-91A7BC9A705D}" colorId="22" showPageBreaks="1" printArea="1" topLeftCell="A48">
      <selection activeCell="B56" sqref="B56"/>
      <pageMargins left="0.5" right="0.5" top="0.5" bottom="0.5" header="0.5" footer="0.5"/>
      <printOptions horizontalCentered="1" verticalCentered="1"/>
      <pageSetup scale="67" orientation="portrait" horizontalDpi="300" verticalDpi="300" r:id="rId20"/>
      <headerFooter alignWithMargins="0"/>
    </customSheetView>
  </customSheetViews>
  <printOptions horizontalCentered="1" verticalCentered="1"/>
  <pageMargins left="0.5" right="0.5" top="0.5" bottom="0.5" header="0.5" footer="0.5"/>
  <pageSetup scale="67" orientation="portrait" horizontalDpi="300" verticalDpi="300" r:id="rId2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241"/>
  <sheetViews>
    <sheetView defaultGridColor="0" topLeftCell="A63" colorId="22" zoomScaleNormal="100" zoomScaleSheetLayoutView="80" workbookViewId="0">
      <selection activeCell="D76" sqref="D76"/>
    </sheetView>
  </sheetViews>
  <sheetFormatPr defaultColWidth="9.6640625" defaultRowHeight="15"/>
  <cols>
    <col min="1" max="1" width="4.6640625" style="9" customWidth="1"/>
    <col min="2" max="2" width="1.6640625" style="9" customWidth="1"/>
    <col min="3" max="3" width="30.6640625" style="9" customWidth="1"/>
    <col min="4" max="4" width="25.6640625" style="9" customWidth="1"/>
    <col min="5" max="6" width="20.6640625" style="9" customWidth="1"/>
    <col min="7" max="16384" width="9.6640625" style="9"/>
  </cols>
  <sheetData>
    <row r="1" spans="1:17" ht="17.100000000000001" customHeight="1">
      <c r="A1" s="29" t="s">
        <v>1800</v>
      </c>
      <c r="B1" s="66"/>
      <c r="C1" s="203"/>
      <c r="D1" s="66" t="s">
        <v>3290</v>
      </c>
      <c r="E1" s="204" t="s">
        <v>1802</v>
      </c>
      <c r="F1" s="67" t="s">
        <v>1803</v>
      </c>
      <c r="G1" s="17"/>
      <c r="H1" s="17"/>
      <c r="I1" s="17"/>
      <c r="J1" s="17"/>
      <c r="K1" s="17"/>
      <c r="L1" s="17"/>
      <c r="M1" s="17"/>
      <c r="N1" s="17"/>
      <c r="O1" s="17"/>
      <c r="P1" s="17"/>
      <c r="Q1" s="17"/>
    </row>
    <row r="2" spans="1:17" ht="17.100000000000001" customHeight="1">
      <c r="A2" s="72" t="str">
        <f>'Data Sheet'!$C$25</f>
        <v>CENTRAL HUDSON GAS &amp; ELECTRIC CORPORATION</v>
      </c>
      <c r="B2" s="17"/>
      <c r="C2" s="81"/>
      <c r="D2" s="17" t="s">
        <v>5251</v>
      </c>
      <c r="E2" s="78" t="s">
        <v>3308</v>
      </c>
      <c r="F2" s="73"/>
      <c r="G2" s="17"/>
      <c r="H2" s="17"/>
      <c r="I2" s="17"/>
      <c r="J2" s="17"/>
      <c r="K2" s="17"/>
      <c r="L2" s="17"/>
      <c r="M2" s="17"/>
      <c r="N2" s="17"/>
      <c r="O2" s="17"/>
      <c r="P2" s="17"/>
      <c r="Q2" s="17"/>
    </row>
    <row r="3" spans="1:17" ht="17.100000000000001" customHeight="1">
      <c r="A3" s="74"/>
      <c r="B3" s="77"/>
      <c r="C3" s="113"/>
      <c r="D3" s="77" t="s">
        <v>1158</v>
      </c>
      <c r="E3" s="673" t="str">
        <f>'Data Sheet'!$C$40</f>
        <v>4/18/2018</v>
      </c>
      <c r="F3" s="216" t="str">
        <f>'Data Sheet'!$C$38</f>
        <v>12/31/2017</v>
      </c>
      <c r="G3" s="17"/>
      <c r="H3" s="17"/>
      <c r="I3" s="17"/>
      <c r="J3" s="17"/>
      <c r="K3" s="17"/>
      <c r="L3" s="17"/>
      <c r="M3" s="17"/>
      <c r="N3" s="17"/>
      <c r="O3" s="17"/>
      <c r="P3" s="17"/>
      <c r="Q3" s="17"/>
    </row>
    <row r="4" spans="1:17" ht="17.100000000000001" customHeight="1">
      <c r="A4" s="236"/>
      <c r="B4" s="207" t="s">
        <v>567</v>
      </c>
      <c r="C4" s="207"/>
      <c r="D4" s="207"/>
      <c r="E4" s="207"/>
      <c r="F4" s="208"/>
      <c r="G4" s="17"/>
      <c r="H4" s="17"/>
      <c r="I4" s="17"/>
      <c r="J4" s="17"/>
      <c r="K4" s="17"/>
      <c r="L4" s="17"/>
      <c r="M4" s="17"/>
      <c r="N4" s="17"/>
      <c r="O4" s="17"/>
      <c r="P4" s="17"/>
      <c r="Q4" s="17"/>
    </row>
    <row r="5" spans="1:17" ht="17.100000000000001" customHeight="1">
      <c r="A5" s="72" t="s">
        <v>568</v>
      </c>
      <c r="B5" s="17"/>
      <c r="C5" s="17"/>
      <c r="D5" s="17"/>
      <c r="E5" s="17"/>
      <c r="F5" s="73"/>
      <c r="G5" s="17"/>
      <c r="H5" s="17"/>
      <c r="I5" s="17"/>
      <c r="J5" s="17"/>
      <c r="K5" s="17"/>
      <c r="L5" s="17"/>
      <c r="M5" s="17"/>
      <c r="N5" s="17"/>
      <c r="O5" s="17"/>
      <c r="P5" s="17"/>
      <c r="Q5" s="17"/>
    </row>
    <row r="6" spans="1:17" ht="17.100000000000001" customHeight="1">
      <c r="A6" s="72"/>
      <c r="B6" s="17"/>
      <c r="C6" s="17" t="s">
        <v>569</v>
      </c>
      <c r="D6" s="17"/>
      <c r="E6" s="17"/>
      <c r="F6" s="73"/>
      <c r="G6" s="17"/>
      <c r="H6" s="17"/>
      <c r="I6" s="17"/>
      <c r="J6" s="17"/>
      <c r="K6" s="17"/>
      <c r="L6" s="17"/>
      <c r="M6" s="17"/>
      <c r="N6" s="17"/>
      <c r="O6" s="17"/>
      <c r="P6" s="17"/>
      <c r="Q6" s="17"/>
    </row>
    <row r="7" spans="1:17" ht="17.100000000000001" customHeight="1">
      <c r="A7" s="72" t="s">
        <v>570</v>
      </c>
      <c r="B7" s="17"/>
      <c r="C7" s="17"/>
      <c r="D7" s="17"/>
      <c r="E7" s="17"/>
      <c r="F7" s="73"/>
      <c r="G7" s="17"/>
      <c r="H7" s="17"/>
      <c r="I7" s="17"/>
      <c r="J7" s="17"/>
      <c r="K7" s="17"/>
      <c r="L7" s="17"/>
      <c r="M7" s="17"/>
      <c r="N7" s="17"/>
      <c r="O7" s="17"/>
      <c r="P7" s="17"/>
      <c r="Q7" s="17"/>
    </row>
    <row r="8" spans="1:17" ht="17.100000000000001" customHeight="1">
      <c r="A8" s="312"/>
      <c r="B8" s="88"/>
      <c r="C8" s="88"/>
      <c r="D8" s="88"/>
      <c r="E8" s="637" t="s">
        <v>571</v>
      </c>
      <c r="F8" s="307" t="s">
        <v>3191</v>
      </c>
      <c r="G8" s="17"/>
      <c r="H8" s="17"/>
      <c r="I8" s="17"/>
      <c r="J8" s="17"/>
      <c r="K8" s="17"/>
      <c r="L8" s="17"/>
      <c r="M8" s="17"/>
      <c r="N8" s="17"/>
      <c r="O8" s="17"/>
      <c r="P8" s="17"/>
      <c r="Q8" s="17"/>
    </row>
    <row r="9" spans="1:17" ht="17.100000000000001" customHeight="1">
      <c r="A9" s="253" t="s">
        <v>572</v>
      </c>
      <c r="B9" s="17"/>
      <c r="C9" s="267" t="s">
        <v>573</v>
      </c>
      <c r="D9" s="17"/>
      <c r="E9" s="266" t="s">
        <v>574</v>
      </c>
      <c r="F9" s="213" t="s">
        <v>575</v>
      </c>
      <c r="G9" s="17"/>
      <c r="H9" s="17"/>
      <c r="I9" s="17"/>
      <c r="J9" s="17"/>
      <c r="K9" s="17"/>
      <c r="L9" s="17"/>
      <c r="M9" s="17"/>
      <c r="N9" s="17"/>
      <c r="O9" s="17"/>
      <c r="P9" s="17"/>
      <c r="Q9" s="17"/>
    </row>
    <row r="10" spans="1:17" ht="17.100000000000001" customHeight="1">
      <c r="A10" s="253" t="s">
        <v>1732</v>
      </c>
      <c r="B10" s="17"/>
      <c r="C10" s="17"/>
      <c r="D10" s="17"/>
      <c r="E10" s="266" t="s">
        <v>576</v>
      </c>
      <c r="F10" s="213" t="s">
        <v>557</v>
      </c>
      <c r="G10" s="17"/>
      <c r="H10" s="17"/>
      <c r="I10" s="17"/>
      <c r="J10" s="17"/>
      <c r="K10" s="17"/>
      <c r="L10" s="17"/>
      <c r="M10" s="17"/>
      <c r="N10" s="17"/>
      <c r="O10" s="17"/>
      <c r="P10" s="17"/>
      <c r="Q10" s="17"/>
    </row>
    <row r="11" spans="1:17" ht="17.100000000000001" customHeight="1">
      <c r="A11" s="253"/>
      <c r="B11" s="77"/>
      <c r="C11" s="634" t="s">
        <v>3020</v>
      </c>
      <c r="D11" s="77"/>
      <c r="E11" s="304" t="s">
        <v>577</v>
      </c>
      <c r="F11" s="216" t="s">
        <v>3022</v>
      </c>
      <c r="G11" s="17"/>
      <c r="H11" s="17"/>
      <c r="I11" s="17"/>
      <c r="J11" s="17"/>
      <c r="K11" s="17"/>
      <c r="L11" s="17"/>
      <c r="M11" s="17"/>
      <c r="N11" s="17"/>
      <c r="O11" s="17"/>
      <c r="P11" s="17"/>
      <c r="Q11" s="17"/>
    </row>
    <row r="12" spans="1:17" ht="17.100000000000001" customHeight="1">
      <c r="A12" s="217">
        <v>1</v>
      </c>
      <c r="B12" s="237" t="s">
        <v>2997</v>
      </c>
      <c r="C12" s="237"/>
      <c r="D12" s="237"/>
      <c r="E12" s="219"/>
      <c r="F12" s="220"/>
      <c r="G12" s="17"/>
      <c r="H12" s="17"/>
      <c r="I12" s="17"/>
      <c r="J12" s="17"/>
      <c r="K12" s="17"/>
      <c r="L12" s="17"/>
      <c r="M12" s="17"/>
      <c r="N12" s="17"/>
      <c r="O12" s="17"/>
      <c r="P12" s="17"/>
      <c r="Q12" s="17"/>
    </row>
    <row r="13" spans="1:17" ht="17.100000000000001" customHeight="1">
      <c r="A13" s="217">
        <f t="shared" ref="A13:A29" si="0">A12+1</f>
        <v>2</v>
      </c>
      <c r="B13" s="237"/>
      <c r="C13" s="237" t="s">
        <v>4762</v>
      </c>
      <c r="D13" s="237"/>
      <c r="E13" s="240">
        <v>68249618</v>
      </c>
      <c r="F13" s="239">
        <v>91624240</v>
      </c>
      <c r="G13" s="17"/>
      <c r="H13" s="17"/>
      <c r="I13" s="17"/>
      <c r="J13" s="17"/>
      <c r="K13" s="17"/>
      <c r="L13" s="17"/>
      <c r="M13" s="17"/>
      <c r="N13" s="17"/>
      <c r="O13" s="17"/>
      <c r="P13" s="17"/>
      <c r="Q13" s="17"/>
    </row>
    <row r="14" spans="1:17" ht="17.100000000000001" customHeight="1">
      <c r="A14" s="217">
        <f t="shared" si="0"/>
        <v>3</v>
      </c>
      <c r="B14" s="237"/>
      <c r="C14" s="237"/>
      <c r="D14" s="237"/>
      <c r="E14" s="243"/>
      <c r="F14" s="242"/>
      <c r="G14" s="17"/>
      <c r="H14" s="17"/>
      <c r="I14" s="17"/>
      <c r="J14" s="17"/>
      <c r="K14" s="17"/>
      <c r="L14" s="17"/>
      <c r="M14" s="17"/>
      <c r="N14" s="17"/>
      <c r="O14" s="17"/>
      <c r="P14" s="17"/>
      <c r="Q14" s="17"/>
    </row>
    <row r="15" spans="1:17" ht="17.100000000000001" customHeight="1">
      <c r="A15" s="217">
        <f t="shared" si="0"/>
        <v>4</v>
      </c>
      <c r="B15" s="237"/>
      <c r="C15" s="237"/>
      <c r="D15" s="237"/>
      <c r="E15" s="243"/>
      <c r="F15" s="242"/>
      <c r="G15" s="17"/>
      <c r="H15" s="17"/>
      <c r="I15" s="17"/>
      <c r="J15" s="17"/>
      <c r="K15" s="17"/>
      <c r="L15" s="17"/>
      <c r="M15" s="17"/>
      <c r="N15" s="17"/>
      <c r="O15" s="17"/>
      <c r="P15" s="17"/>
      <c r="Q15" s="17"/>
    </row>
    <row r="16" spans="1:17" ht="17.100000000000001" customHeight="1">
      <c r="A16" s="217">
        <f t="shared" si="0"/>
        <v>5</v>
      </c>
      <c r="B16" s="237"/>
      <c r="C16" s="237"/>
      <c r="D16" s="237"/>
      <c r="E16" s="243"/>
      <c r="F16" s="242"/>
      <c r="G16" s="17"/>
      <c r="H16" s="17"/>
      <c r="I16" s="17"/>
      <c r="J16" s="17"/>
      <c r="K16" s="17"/>
      <c r="L16" s="17"/>
      <c r="M16" s="17"/>
      <c r="N16" s="17"/>
      <c r="O16" s="17"/>
      <c r="P16" s="17"/>
      <c r="Q16" s="17"/>
    </row>
    <row r="17" spans="1:17" ht="17.100000000000001" customHeight="1">
      <c r="A17" s="217">
        <f t="shared" si="0"/>
        <v>6</v>
      </c>
      <c r="B17" s="237"/>
      <c r="C17" s="237"/>
      <c r="D17" s="237"/>
      <c r="E17" s="243"/>
      <c r="F17" s="242"/>
      <c r="G17" s="17"/>
      <c r="H17" s="17"/>
      <c r="I17" s="17"/>
      <c r="J17" s="17"/>
      <c r="K17" s="17"/>
      <c r="L17" s="17"/>
      <c r="M17" s="17"/>
      <c r="N17" s="17"/>
      <c r="O17" s="17"/>
      <c r="P17" s="17"/>
      <c r="Q17" s="17"/>
    </row>
    <row r="18" spans="1:17" ht="17.100000000000001" customHeight="1">
      <c r="A18" s="217">
        <f t="shared" si="0"/>
        <v>7</v>
      </c>
      <c r="B18" s="237" t="s">
        <v>2330</v>
      </c>
      <c r="C18" s="237"/>
      <c r="D18" s="237"/>
      <c r="E18" s="243"/>
      <c r="F18" s="242"/>
      <c r="G18" s="17"/>
      <c r="H18" s="17"/>
      <c r="I18" s="17"/>
      <c r="J18" s="17"/>
      <c r="K18" s="17"/>
      <c r="L18" s="17"/>
      <c r="M18" s="17"/>
      <c r="N18" s="17"/>
      <c r="O18" s="17"/>
      <c r="P18" s="17"/>
      <c r="Q18" s="17"/>
    </row>
    <row r="19" spans="1:17" ht="17.100000000000001" customHeight="1">
      <c r="A19" s="217">
        <f t="shared" si="0"/>
        <v>8</v>
      </c>
      <c r="B19" s="237" t="s">
        <v>578</v>
      </c>
      <c r="C19" s="237"/>
      <c r="D19" s="237"/>
      <c r="E19" s="240">
        <f>SUM(E13:E18)</f>
        <v>68249618</v>
      </c>
      <c r="F19" s="239">
        <f>SUM(F13:F18)</f>
        <v>91624240</v>
      </c>
      <c r="G19" s="17"/>
      <c r="H19" s="17"/>
      <c r="I19" s="17"/>
      <c r="J19" s="17"/>
      <c r="K19" s="17"/>
      <c r="L19" s="17"/>
      <c r="M19" s="17"/>
      <c r="N19" s="17"/>
      <c r="O19" s="17"/>
      <c r="P19" s="17"/>
      <c r="Q19" s="17"/>
    </row>
    <row r="20" spans="1:17" ht="17.100000000000001" customHeight="1">
      <c r="A20" s="217">
        <f t="shared" si="0"/>
        <v>9</v>
      </c>
      <c r="B20" s="237" t="s">
        <v>2998</v>
      </c>
      <c r="C20" s="237"/>
      <c r="D20" s="237"/>
      <c r="E20" s="219"/>
      <c r="F20" s="229"/>
      <c r="G20" s="17"/>
      <c r="H20" s="17"/>
      <c r="I20" s="17"/>
      <c r="J20" s="17"/>
      <c r="K20" s="17"/>
      <c r="L20" s="17"/>
      <c r="M20" s="17"/>
      <c r="N20" s="17"/>
      <c r="O20" s="17"/>
      <c r="P20" s="17"/>
      <c r="Q20" s="17"/>
    </row>
    <row r="21" spans="1:17" ht="17.100000000000001" customHeight="1">
      <c r="A21" s="217">
        <f t="shared" si="0"/>
        <v>10</v>
      </c>
      <c r="B21" s="237"/>
      <c r="C21" s="237" t="s">
        <v>4762</v>
      </c>
      <c r="D21" s="237"/>
      <c r="E21" s="240">
        <v>20402421</v>
      </c>
      <c r="F21" s="239">
        <v>27898774</v>
      </c>
      <c r="G21" s="17"/>
      <c r="H21" s="17"/>
      <c r="I21" s="17"/>
      <c r="J21" s="17"/>
      <c r="K21" s="17"/>
      <c r="L21" s="17"/>
      <c r="M21" s="17"/>
      <c r="N21" s="17"/>
      <c r="O21" s="17"/>
      <c r="P21" s="17"/>
      <c r="Q21" s="17"/>
    </row>
    <row r="22" spans="1:17" ht="17.100000000000001" customHeight="1">
      <c r="A22" s="217">
        <f t="shared" si="0"/>
        <v>11</v>
      </c>
      <c r="B22" s="237"/>
      <c r="C22" s="237"/>
      <c r="D22" s="237"/>
      <c r="E22" s="243"/>
      <c r="F22" s="242"/>
      <c r="G22" s="17"/>
      <c r="H22" s="17"/>
      <c r="I22" s="17"/>
      <c r="J22" s="17"/>
      <c r="K22" s="17"/>
      <c r="L22" s="17"/>
      <c r="M22" s="17"/>
      <c r="N22" s="17"/>
      <c r="O22" s="17"/>
      <c r="P22" s="17"/>
      <c r="Q22" s="17"/>
    </row>
    <row r="23" spans="1:17" ht="17.100000000000001" customHeight="1">
      <c r="A23" s="217">
        <f t="shared" si="0"/>
        <v>12</v>
      </c>
      <c r="B23" s="237"/>
      <c r="C23" s="237"/>
      <c r="D23" s="237"/>
      <c r="E23" s="243"/>
      <c r="F23" s="242"/>
      <c r="G23" s="17"/>
      <c r="H23" s="17"/>
      <c r="I23" s="17"/>
      <c r="J23" s="17"/>
      <c r="K23" s="17"/>
      <c r="L23" s="17"/>
      <c r="M23" s="17"/>
      <c r="N23" s="17"/>
      <c r="O23" s="17"/>
      <c r="P23" s="17"/>
      <c r="Q23" s="17"/>
    </row>
    <row r="24" spans="1:17" ht="17.100000000000001" customHeight="1">
      <c r="A24" s="217">
        <f t="shared" si="0"/>
        <v>13</v>
      </c>
      <c r="B24" s="237"/>
      <c r="C24" s="237"/>
      <c r="D24" s="237"/>
      <c r="E24" s="243"/>
      <c r="F24" s="242"/>
      <c r="G24" s="17"/>
      <c r="H24" s="17"/>
      <c r="I24" s="17"/>
      <c r="J24" s="17"/>
      <c r="K24" s="17"/>
      <c r="L24" s="17"/>
      <c r="M24" s="17"/>
      <c r="N24" s="17"/>
      <c r="O24" s="17"/>
      <c r="P24" s="17"/>
      <c r="Q24" s="17"/>
    </row>
    <row r="25" spans="1:17" ht="17.100000000000001" customHeight="1">
      <c r="A25" s="217">
        <f t="shared" si="0"/>
        <v>14</v>
      </c>
      <c r="B25" s="237"/>
      <c r="C25" s="237"/>
      <c r="D25" s="237"/>
      <c r="E25" s="243"/>
      <c r="F25" s="242"/>
      <c r="G25" s="17"/>
      <c r="H25" s="17"/>
      <c r="I25" s="17"/>
      <c r="J25" s="17"/>
      <c r="K25" s="17"/>
      <c r="L25" s="17"/>
      <c r="M25" s="17"/>
      <c r="N25" s="17"/>
      <c r="O25" s="17"/>
      <c r="P25" s="17"/>
      <c r="Q25" s="17"/>
    </row>
    <row r="26" spans="1:17" ht="17.100000000000001" customHeight="1">
      <c r="A26" s="217">
        <f t="shared" si="0"/>
        <v>15</v>
      </c>
      <c r="B26" s="237" t="s">
        <v>2330</v>
      </c>
      <c r="C26" s="237"/>
      <c r="D26" s="237"/>
      <c r="E26" s="243"/>
      <c r="F26" s="242"/>
      <c r="G26" s="17"/>
      <c r="H26" s="17"/>
      <c r="I26" s="17"/>
      <c r="J26" s="17"/>
      <c r="K26" s="17"/>
      <c r="L26" s="17"/>
      <c r="M26" s="17"/>
      <c r="N26" s="17"/>
      <c r="O26" s="17"/>
      <c r="P26" s="17"/>
      <c r="Q26" s="17"/>
    </row>
    <row r="27" spans="1:17" ht="17.100000000000001" customHeight="1">
      <c r="A27" s="217">
        <f t="shared" si="0"/>
        <v>16</v>
      </c>
      <c r="B27" s="237" t="s">
        <v>579</v>
      </c>
      <c r="C27" s="17"/>
      <c r="D27" s="17"/>
      <c r="E27" s="240">
        <f>SUM(E21:E26)</f>
        <v>20402421</v>
      </c>
      <c r="F27" s="239">
        <f>SUM(F21:F26)</f>
        <v>27898774</v>
      </c>
      <c r="G27" s="17"/>
      <c r="H27" s="17"/>
      <c r="I27" s="17"/>
      <c r="J27" s="17"/>
      <c r="K27" s="17"/>
      <c r="L27" s="17"/>
      <c r="M27" s="17"/>
      <c r="N27" s="17"/>
      <c r="O27" s="17"/>
      <c r="P27" s="17"/>
      <c r="Q27" s="17"/>
    </row>
    <row r="28" spans="1:17" ht="17.100000000000001" customHeight="1">
      <c r="A28" s="217">
        <f t="shared" si="0"/>
        <v>17</v>
      </c>
      <c r="B28" s="237" t="s">
        <v>4763</v>
      </c>
      <c r="C28" s="237"/>
      <c r="D28" s="237"/>
      <c r="E28" s="243">
        <v>23715356</v>
      </c>
      <c r="F28" s="242">
        <v>21014836</v>
      </c>
      <c r="G28" s="17"/>
      <c r="H28" s="17"/>
      <c r="I28" s="17"/>
      <c r="J28" s="17"/>
      <c r="K28" s="17"/>
      <c r="L28" s="17"/>
      <c r="M28" s="17"/>
      <c r="N28" s="17"/>
      <c r="O28" s="17"/>
      <c r="P28" s="17"/>
      <c r="Q28" s="17"/>
    </row>
    <row r="29" spans="1:17" ht="17.100000000000001" customHeight="1">
      <c r="A29" s="217">
        <f t="shared" si="0"/>
        <v>18</v>
      </c>
      <c r="B29" s="237" t="s">
        <v>580</v>
      </c>
      <c r="C29" s="237"/>
      <c r="D29" s="237"/>
      <c r="E29" s="240">
        <f>E19+E27+E28</f>
        <v>112367395</v>
      </c>
      <c r="F29" s="239">
        <f>F19+F27+F28</f>
        <v>140537850</v>
      </c>
      <c r="G29" s="17"/>
      <c r="H29" s="17"/>
      <c r="I29" s="17"/>
      <c r="J29" s="17"/>
      <c r="K29" s="17"/>
      <c r="L29" s="17"/>
      <c r="M29" s="17"/>
      <c r="N29" s="17"/>
      <c r="O29" s="17"/>
      <c r="P29" s="17"/>
      <c r="Q29" s="17"/>
    </row>
    <row r="30" spans="1:17" ht="17.100000000000001" customHeight="1">
      <c r="A30" s="313" t="s">
        <v>581</v>
      </c>
      <c r="B30" s="314"/>
      <c r="C30" s="314"/>
      <c r="D30" s="314"/>
      <c r="E30" s="314"/>
      <c r="F30" s="315"/>
      <c r="G30" s="17"/>
      <c r="H30" s="17"/>
      <c r="I30" s="17"/>
      <c r="J30" s="17"/>
      <c r="K30" s="17"/>
      <c r="L30" s="17"/>
      <c r="M30" s="17"/>
      <c r="N30" s="17"/>
      <c r="O30" s="17"/>
      <c r="P30" s="17"/>
      <c r="Q30" s="17"/>
    </row>
    <row r="31" spans="1:17" ht="17.100000000000001"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75" thickBot="1">
      <c r="A61" s="107"/>
      <c r="B61" s="108"/>
      <c r="C61" s="108"/>
      <c r="D61" s="108"/>
      <c r="E61" s="108"/>
      <c r="F61" s="109"/>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582</v>
      </c>
      <c r="B63" s="17"/>
      <c r="C63" s="17"/>
      <c r="D63" s="17"/>
      <c r="E63" s="17"/>
      <c r="F63" s="17"/>
      <c r="G63" s="17"/>
      <c r="H63" s="17"/>
      <c r="I63" s="17"/>
      <c r="J63" s="17"/>
      <c r="K63" s="17"/>
      <c r="L63" s="17"/>
      <c r="M63" s="17"/>
      <c r="N63" s="17"/>
      <c r="O63" s="17"/>
      <c r="P63" s="17"/>
      <c r="Q63" s="17"/>
    </row>
    <row r="64" spans="1:17">
      <c r="A64" s="69" t="s">
        <v>583</v>
      </c>
      <c r="B64" s="69"/>
      <c r="C64" s="69"/>
      <c r="D64" s="69"/>
      <c r="E64" s="69"/>
      <c r="F64" s="69" t="s">
        <v>584</v>
      </c>
      <c r="G64" s="17"/>
      <c r="H64" s="17"/>
      <c r="I64" s="17"/>
      <c r="J64" s="17"/>
      <c r="K64" s="17"/>
      <c r="L64" s="17"/>
      <c r="M64" s="17"/>
      <c r="N64" s="17"/>
      <c r="O64" s="17"/>
      <c r="P64" s="17"/>
      <c r="Q64" s="17"/>
    </row>
    <row r="65" spans="1:17" ht="15.75">
      <c r="A65" s="71" t="s">
        <v>565</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75" thickBot="1">
      <c r="A67" s="17" t="str">
        <f>'Data Sheet'!$C$25</f>
        <v>CENTRAL HUDSON GAS &amp; ELECTRIC CORPORATION</v>
      </c>
      <c r="B67" s="17"/>
      <c r="C67" s="17"/>
      <c r="D67" s="17"/>
      <c r="E67" s="664" t="str">
        <f>'Data Sheet'!$C$40</f>
        <v>4/18/2018</v>
      </c>
      <c r="F67" s="210" t="str">
        <f>'Data Sheet'!$C$38</f>
        <v>12/31/2017</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567</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312"/>
      <c r="B71" s="88"/>
      <c r="C71" s="88"/>
      <c r="D71" s="88"/>
      <c r="E71" s="637" t="s">
        <v>571</v>
      </c>
      <c r="F71" s="307" t="s">
        <v>3191</v>
      </c>
      <c r="G71" s="17"/>
      <c r="H71" s="17"/>
      <c r="I71" s="17"/>
      <c r="J71" s="17"/>
      <c r="K71" s="17"/>
      <c r="L71" s="17"/>
      <c r="M71" s="17"/>
      <c r="N71" s="17"/>
      <c r="O71" s="17"/>
      <c r="P71" s="17"/>
      <c r="Q71" s="17"/>
    </row>
    <row r="72" spans="1:17">
      <c r="A72" s="253" t="s">
        <v>572</v>
      </c>
      <c r="B72" s="17"/>
      <c r="C72" s="69" t="s">
        <v>573</v>
      </c>
      <c r="D72" s="69"/>
      <c r="E72" s="266" t="s">
        <v>574</v>
      </c>
      <c r="F72" s="213" t="s">
        <v>575</v>
      </c>
      <c r="G72" s="17"/>
      <c r="H72" s="17"/>
      <c r="I72" s="17"/>
      <c r="J72" s="17"/>
      <c r="K72" s="17"/>
      <c r="L72" s="17"/>
      <c r="M72" s="17"/>
      <c r="N72" s="17"/>
      <c r="O72" s="17"/>
      <c r="P72" s="17"/>
      <c r="Q72" s="17"/>
    </row>
    <row r="73" spans="1:17">
      <c r="A73" s="253" t="s">
        <v>1732</v>
      </c>
      <c r="B73" s="17"/>
      <c r="C73" s="17"/>
      <c r="D73" s="17"/>
      <c r="E73" s="266" t="s">
        <v>576</v>
      </c>
      <c r="F73" s="213" t="s">
        <v>557</v>
      </c>
      <c r="G73" s="17"/>
      <c r="H73" s="17"/>
      <c r="I73" s="17"/>
      <c r="J73" s="17"/>
      <c r="K73" s="17"/>
      <c r="L73" s="17"/>
      <c r="M73" s="17"/>
      <c r="N73" s="17"/>
      <c r="O73" s="17"/>
      <c r="P73" s="17"/>
      <c r="Q73" s="17"/>
    </row>
    <row r="74" spans="1:17">
      <c r="A74" s="254"/>
      <c r="B74" s="77"/>
      <c r="C74" s="75" t="s">
        <v>3020</v>
      </c>
      <c r="D74" s="75"/>
      <c r="E74" s="304" t="s">
        <v>577</v>
      </c>
      <c r="F74" s="216" t="s">
        <v>3022</v>
      </c>
      <c r="G74" s="17"/>
      <c r="H74" s="17"/>
      <c r="I74" s="17"/>
      <c r="J74" s="17"/>
      <c r="K74" s="17"/>
      <c r="L74" s="17"/>
      <c r="M74" s="17"/>
      <c r="N74" s="17"/>
      <c r="O74" s="17"/>
      <c r="P74" s="17"/>
      <c r="Q74" s="17"/>
    </row>
    <row r="75" spans="1:17">
      <c r="A75" s="72"/>
      <c r="B75" s="93"/>
      <c r="C75" s="2779" t="s">
        <v>4764</v>
      </c>
      <c r="D75" s="17"/>
      <c r="E75" s="294">
        <v>3240000</v>
      </c>
      <c r="F75" s="288">
        <v>2436900</v>
      </c>
      <c r="G75" s="17"/>
      <c r="H75" s="17"/>
      <c r="I75" s="17"/>
      <c r="J75" s="17"/>
      <c r="K75" s="17"/>
      <c r="L75" s="17"/>
      <c r="M75" s="17"/>
      <c r="N75" s="17"/>
      <c r="O75" s="17"/>
      <c r="P75" s="17"/>
      <c r="Q75" s="17"/>
    </row>
    <row r="76" spans="1:17">
      <c r="A76" s="72"/>
      <c r="B76" s="93"/>
      <c r="C76" s="2779" t="s">
        <v>4765</v>
      </c>
      <c r="D76" s="17"/>
      <c r="E76" s="294">
        <v>0</v>
      </c>
      <c r="F76" s="288">
        <v>815900</v>
      </c>
      <c r="G76" s="17"/>
      <c r="H76" s="17"/>
      <c r="I76" s="17"/>
      <c r="J76" s="17"/>
      <c r="K76" s="17"/>
      <c r="L76" s="17"/>
      <c r="M76" s="17"/>
      <c r="N76" s="17"/>
      <c r="O76" s="17"/>
      <c r="P76" s="17"/>
      <c r="Q76" s="17"/>
    </row>
    <row r="77" spans="1:17">
      <c r="A77" s="72"/>
      <c r="B77" s="93"/>
      <c r="C77" s="2779" t="s">
        <v>4766</v>
      </c>
      <c r="D77" s="17"/>
      <c r="E77" s="294">
        <v>6957700</v>
      </c>
      <c r="F77" s="288">
        <v>4708500</v>
      </c>
      <c r="G77" s="17"/>
      <c r="H77" s="17"/>
      <c r="I77" s="17"/>
      <c r="J77" s="17"/>
      <c r="K77" s="17"/>
      <c r="L77" s="17"/>
      <c r="M77" s="17"/>
      <c r="N77" s="17"/>
      <c r="O77" s="17"/>
      <c r="P77" s="17"/>
      <c r="Q77" s="17"/>
    </row>
    <row r="78" spans="1:17">
      <c r="A78" s="72"/>
      <c r="B78" s="93"/>
      <c r="C78" s="2779" t="s">
        <v>4728</v>
      </c>
      <c r="D78" s="17"/>
      <c r="E78" s="294">
        <v>1400000</v>
      </c>
      <c r="F78" s="288">
        <v>1197500</v>
      </c>
      <c r="G78" s="17"/>
      <c r="H78" s="17"/>
      <c r="I78" s="17"/>
      <c r="J78" s="17"/>
      <c r="K78" s="17"/>
      <c r="L78" s="17"/>
      <c r="M78" s="17"/>
      <c r="N78" s="17"/>
      <c r="O78" s="17"/>
      <c r="P78" s="17"/>
      <c r="Q78" s="17"/>
    </row>
    <row r="79" spans="1:17">
      <c r="A79" s="72"/>
      <c r="B79" s="93"/>
      <c r="C79" s="2779" t="s">
        <v>4767</v>
      </c>
      <c r="D79" s="17"/>
      <c r="E79" s="294">
        <v>96200</v>
      </c>
      <c r="F79" s="288">
        <v>300300</v>
      </c>
      <c r="G79" s="17"/>
      <c r="H79" s="17"/>
      <c r="I79" s="17"/>
      <c r="J79" s="17"/>
      <c r="K79" s="17"/>
      <c r="L79" s="17"/>
      <c r="M79" s="17"/>
      <c r="N79" s="17"/>
      <c r="O79" s="17"/>
      <c r="P79" s="17"/>
      <c r="Q79" s="17"/>
    </row>
    <row r="80" spans="1:17">
      <c r="A80" s="72"/>
      <c r="B80" s="93"/>
      <c r="C80" s="2779" t="s">
        <v>4768</v>
      </c>
      <c r="D80" s="17"/>
      <c r="E80" s="294">
        <v>15184300</v>
      </c>
      <c r="F80" s="288">
        <v>8182200</v>
      </c>
      <c r="G80" s="17"/>
      <c r="H80" s="17"/>
      <c r="I80" s="17"/>
      <c r="J80" s="17"/>
      <c r="K80" s="17"/>
      <c r="L80" s="17"/>
      <c r="M80" s="17"/>
      <c r="N80" s="17"/>
      <c r="O80" s="17"/>
      <c r="P80" s="17"/>
      <c r="Q80" s="17"/>
    </row>
    <row r="81" spans="1:17">
      <c r="A81" s="72"/>
      <c r="B81" s="93"/>
      <c r="C81" s="2779" t="s">
        <v>4769</v>
      </c>
      <c r="D81" s="17"/>
      <c r="E81" s="294">
        <v>696800</v>
      </c>
      <c r="F81" s="288">
        <v>410200</v>
      </c>
      <c r="G81" s="17"/>
      <c r="H81" s="17"/>
      <c r="I81" s="17"/>
      <c r="J81" s="17"/>
      <c r="K81" s="17"/>
      <c r="L81" s="17"/>
      <c r="M81" s="17"/>
      <c r="N81" s="17"/>
      <c r="O81" s="17"/>
      <c r="P81" s="17"/>
      <c r="Q81" s="17"/>
    </row>
    <row r="82" spans="1:17">
      <c r="A82" s="72"/>
      <c r="B82" s="93"/>
      <c r="C82" s="2779" t="s">
        <v>4770</v>
      </c>
      <c r="D82" s="17"/>
      <c r="E82" s="294">
        <v>45800</v>
      </c>
      <c r="F82" s="288">
        <v>50900</v>
      </c>
      <c r="G82" s="17"/>
      <c r="H82" s="17"/>
      <c r="I82" s="17"/>
      <c r="J82" s="17"/>
      <c r="K82" s="17"/>
      <c r="L82" s="17"/>
      <c r="M82" s="17"/>
      <c r="N82" s="17"/>
      <c r="O82" s="17"/>
      <c r="P82" s="17"/>
      <c r="Q82" s="17"/>
    </row>
    <row r="83" spans="1:17">
      <c r="A83" s="72"/>
      <c r="B83" s="93"/>
      <c r="C83" s="2779" t="s">
        <v>4771</v>
      </c>
      <c r="D83" s="17"/>
      <c r="E83" s="294">
        <v>21700</v>
      </c>
      <c r="F83" s="288">
        <v>14400</v>
      </c>
      <c r="G83" s="17"/>
      <c r="H83" s="17"/>
      <c r="I83" s="17"/>
      <c r="J83" s="17"/>
      <c r="K83" s="17"/>
      <c r="L83" s="17"/>
      <c r="M83" s="17"/>
      <c r="N83" s="17"/>
      <c r="O83" s="17"/>
      <c r="P83" s="17"/>
      <c r="Q83" s="17"/>
    </row>
    <row r="84" spans="1:17">
      <c r="A84" s="72"/>
      <c r="B84" s="93"/>
      <c r="C84" s="2779" t="s">
        <v>4772</v>
      </c>
      <c r="D84" s="17"/>
      <c r="E84" s="294">
        <v>180500</v>
      </c>
      <c r="F84" s="288">
        <v>0</v>
      </c>
      <c r="G84" s="17"/>
      <c r="H84" s="17"/>
      <c r="I84" s="17"/>
      <c r="J84" s="17"/>
      <c r="K84" s="17"/>
      <c r="L84" s="17"/>
      <c r="M84" s="17"/>
      <c r="N84" s="17"/>
      <c r="O84" s="17"/>
      <c r="P84" s="17"/>
      <c r="Q84" s="17"/>
    </row>
    <row r="85" spans="1:17">
      <c r="A85" s="72"/>
      <c r="B85" s="93"/>
      <c r="C85" s="2779" t="s">
        <v>4773</v>
      </c>
      <c r="D85" s="17"/>
      <c r="E85" s="294">
        <v>193200</v>
      </c>
      <c r="F85" s="288">
        <v>191200</v>
      </c>
      <c r="G85" s="17"/>
      <c r="H85" s="17"/>
      <c r="I85" s="17"/>
      <c r="J85" s="17"/>
      <c r="K85" s="17"/>
      <c r="L85" s="17"/>
      <c r="M85" s="17"/>
      <c r="N85" s="17"/>
      <c r="O85" s="17"/>
      <c r="P85" s="17"/>
      <c r="Q85" s="17"/>
    </row>
    <row r="86" spans="1:17">
      <c r="A86" s="72"/>
      <c r="B86" s="93"/>
      <c r="C86" s="2779" t="s">
        <v>4774</v>
      </c>
      <c r="D86" s="17"/>
      <c r="E86" s="294">
        <v>12907700</v>
      </c>
      <c r="F86" s="288">
        <v>16661000</v>
      </c>
      <c r="G86" s="17"/>
      <c r="H86" s="17"/>
      <c r="I86" s="17"/>
      <c r="J86" s="17"/>
      <c r="K86" s="17"/>
      <c r="L86" s="17"/>
      <c r="M86" s="17"/>
      <c r="N86" s="17"/>
      <c r="O86" s="17"/>
      <c r="P86" s="17"/>
      <c r="Q86" s="17"/>
    </row>
    <row r="87" spans="1:17">
      <c r="A87" s="72"/>
      <c r="B87" s="93"/>
      <c r="C87" s="2779" t="s">
        <v>4775</v>
      </c>
      <c r="D87" s="17"/>
      <c r="E87" s="294">
        <v>23600</v>
      </c>
      <c r="F87" s="288">
        <v>31400</v>
      </c>
      <c r="G87" s="17"/>
      <c r="H87" s="17"/>
      <c r="I87" s="17"/>
      <c r="J87" s="17"/>
      <c r="K87" s="17"/>
      <c r="L87" s="17"/>
      <c r="M87" s="17"/>
      <c r="N87" s="17"/>
      <c r="O87" s="17"/>
      <c r="P87" s="17"/>
      <c r="Q87" s="17"/>
    </row>
    <row r="88" spans="1:17">
      <c r="A88" s="72"/>
      <c r="B88" s="93"/>
      <c r="C88" s="2779" t="s">
        <v>4776</v>
      </c>
      <c r="D88" s="17"/>
      <c r="E88" s="294">
        <v>478600</v>
      </c>
      <c r="F88" s="288">
        <v>376600</v>
      </c>
      <c r="G88" s="17"/>
      <c r="H88" s="17"/>
      <c r="I88" s="17"/>
      <c r="J88" s="17"/>
      <c r="K88" s="17"/>
      <c r="L88" s="17"/>
      <c r="M88" s="17"/>
      <c r="N88" s="17"/>
      <c r="O88" s="17"/>
      <c r="P88" s="17"/>
      <c r="Q88" s="17"/>
    </row>
    <row r="89" spans="1:17">
      <c r="A89" s="72"/>
      <c r="B89" s="93"/>
      <c r="C89" s="2779" t="s">
        <v>4777</v>
      </c>
      <c r="D89" s="17"/>
      <c r="E89" s="294">
        <v>0</v>
      </c>
      <c r="F89" s="288">
        <v>19400</v>
      </c>
      <c r="G89" s="17"/>
      <c r="H89" s="17"/>
      <c r="I89" s="17"/>
      <c r="J89" s="17"/>
      <c r="K89" s="17"/>
      <c r="L89" s="17"/>
      <c r="M89" s="17"/>
      <c r="N89" s="17"/>
      <c r="O89" s="17"/>
      <c r="P89" s="17"/>
      <c r="Q89" s="17"/>
    </row>
    <row r="90" spans="1:17">
      <c r="A90" s="72"/>
      <c r="B90" s="93"/>
      <c r="C90" s="2779" t="s">
        <v>4778</v>
      </c>
      <c r="D90" s="17"/>
      <c r="E90" s="294">
        <v>200</v>
      </c>
      <c r="F90" s="288">
        <v>0</v>
      </c>
      <c r="G90" s="17"/>
      <c r="H90" s="17"/>
      <c r="I90" s="17"/>
      <c r="J90" s="17"/>
      <c r="K90" s="17"/>
      <c r="L90" s="17"/>
      <c r="M90" s="17"/>
      <c r="N90" s="17"/>
      <c r="O90" s="17"/>
      <c r="P90" s="17"/>
      <c r="Q90" s="17"/>
    </row>
    <row r="91" spans="1:17">
      <c r="A91" s="72"/>
      <c r="B91" s="93"/>
      <c r="C91" s="2779" t="s">
        <v>4779</v>
      </c>
      <c r="D91" s="17"/>
      <c r="E91" s="294">
        <v>71700</v>
      </c>
      <c r="F91" s="288">
        <v>47800</v>
      </c>
      <c r="G91" s="17"/>
      <c r="H91" s="17"/>
      <c r="I91" s="17"/>
      <c r="J91" s="17"/>
      <c r="K91" s="17"/>
      <c r="L91" s="17"/>
      <c r="M91" s="17"/>
      <c r="N91" s="17"/>
      <c r="O91" s="17"/>
      <c r="P91" s="17"/>
      <c r="Q91" s="17"/>
    </row>
    <row r="92" spans="1:17">
      <c r="A92" s="72"/>
      <c r="B92" s="93"/>
      <c r="C92" s="2779" t="s">
        <v>4780</v>
      </c>
      <c r="D92" s="17"/>
      <c r="E92" s="294">
        <v>5118900</v>
      </c>
      <c r="F92" s="288">
        <v>3814200</v>
      </c>
      <c r="G92" s="17"/>
      <c r="H92" s="17"/>
      <c r="I92" s="17"/>
      <c r="J92" s="17"/>
      <c r="K92" s="17"/>
      <c r="L92" s="17"/>
      <c r="M92" s="17"/>
      <c r="N92" s="17"/>
      <c r="O92" s="17"/>
      <c r="P92" s="17"/>
      <c r="Q92" s="17"/>
    </row>
    <row r="93" spans="1:17">
      <c r="A93" s="72"/>
      <c r="B93" s="93"/>
      <c r="C93" s="2779" t="s">
        <v>4781</v>
      </c>
      <c r="D93" s="17"/>
      <c r="E93" s="294">
        <v>1614930</v>
      </c>
      <c r="F93" s="288">
        <v>1077540</v>
      </c>
      <c r="G93" s="17"/>
      <c r="H93" s="17"/>
      <c r="I93" s="17"/>
      <c r="J93" s="17"/>
      <c r="K93" s="17"/>
      <c r="L93" s="17"/>
      <c r="M93" s="17"/>
      <c r="N93" s="17"/>
      <c r="O93" s="17"/>
      <c r="P93" s="17"/>
      <c r="Q93" s="17"/>
    </row>
    <row r="94" spans="1:17">
      <c r="A94" s="72"/>
      <c r="B94" s="93"/>
      <c r="C94" s="2779" t="s">
        <v>4782</v>
      </c>
      <c r="D94" s="17"/>
      <c r="E94" s="294">
        <v>99600</v>
      </c>
      <c r="F94" s="288">
        <v>66300</v>
      </c>
      <c r="G94" s="17"/>
      <c r="H94" s="17"/>
      <c r="I94" s="17"/>
      <c r="J94" s="17"/>
      <c r="K94" s="17"/>
      <c r="L94" s="17"/>
      <c r="M94" s="17"/>
      <c r="N94" s="17"/>
      <c r="O94" s="17"/>
      <c r="P94" s="17"/>
      <c r="Q94" s="17"/>
    </row>
    <row r="95" spans="1:17">
      <c r="A95" s="72"/>
      <c r="B95" s="93"/>
      <c r="C95" s="2779" t="s">
        <v>4783</v>
      </c>
      <c r="D95" s="17"/>
      <c r="E95" s="294">
        <v>1194800</v>
      </c>
      <c r="F95" s="288">
        <v>951300</v>
      </c>
      <c r="G95" s="17"/>
      <c r="H95" s="17"/>
      <c r="I95" s="17"/>
      <c r="J95" s="17"/>
      <c r="K95" s="17"/>
      <c r="L95" s="17"/>
      <c r="M95" s="17"/>
      <c r="N95" s="17"/>
      <c r="O95" s="17"/>
      <c r="P95" s="17"/>
      <c r="Q95" s="17"/>
    </row>
    <row r="96" spans="1:17">
      <c r="A96" s="72"/>
      <c r="B96" s="93"/>
      <c r="C96" s="2779" t="s">
        <v>4784</v>
      </c>
      <c r="D96" s="17"/>
      <c r="E96" s="294">
        <v>15195100</v>
      </c>
      <c r="F96" s="288">
        <v>8284400</v>
      </c>
      <c r="G96" s="17"/>
      <c r="H96" s="17"/>
      <c r="I96" s="17"/>
      <c r="J96" s="17"/>
      <c r="K96" s="17"/>
      <c r="L96" s="17"/>
      <c r="M96" s="17"/>
      <c r="N96" s="17"/>
      <c r="O96" s="17"/>
      <c r="P96" s="17"/>
      <c r="Q96" s="17"/>
    </row>
    <row r="97" spans="1:17">
      <c r="A97" s="72"/>
      <c r="B97" s="93"/>
      <c r="C97" s="2779" t="s">
        <v>4785</v>
      </c>
      <c r="D97" s="17"/>
      <c r="E97" s="294">
        <v>892500</v>
      </c>
      <c r="F97" s="288">
        <v>677900</v>
      </c>
      <c r="G97" s="17"/>
      <c r="H97" s="17"/>
      <c r="I97" s="17"/>
      <c r="J97" s="17"/>
      <c r="K97" s="17"/>
      <c r="L97" s="17"/>
      <c r="M97" s="17"/>
      <c r="N97" s="17"/>
      <c r="O97" s="17"/>
      <c r="P97" s="17"/>
      <c r="Q97" s="17"/>
    </row>
    <row r="98" spans="1:17">
      <c r="A98" s="72"/>
      <c r="B98" s="93"/>
      <c r="C98" s="2779" t="s">
        <v>4786</v>
      </c>
      <c r="D98" s="17"/>
      <c r="E98" s="294">
        <v>0</v>
      </c>
      <c r="F98" s="288">
        <v>198000</v>
      </c>
      <c r="G98" s="17"/>
      <c r="H98" s="17"/>
      <c r="I98" s="17"/>
      <c r="J98" s="17"/>
      <c r="K98" s="17"/>
      <c r="L98" s="17"/>
      <c r="M98" s="17"/>
      <c r="N98" s="17"/>
      <c r="O98" s="17"/>
      <c r="P98" s="17"/>
      <c r="Q98" s="17"/>
    </row>
    <row r="99" spans="1:17">
      <c r="A99" s="72"/>
      <c r="B99" s="93"/>
      <c r="C99" s="2779" t="s">
        <v>4787</v>
      </c>
      <c r="D99" s="17"/>
      <c r="E99" s="294">
        <v>0</v>
      </c>
      <c r="F99" s="288">
        <v>109900</v>
      </c>
      <c r="G99" s="17"/>
      <c r="H99" s="17"/>
      <c r="I99" s="17"/>
      <c r="J99" s="17"/>
      <c r="K99" s="17"/>
      <c r="L99" s="17"/>
      <c r="M99" s="17"/>
      <c r="N99" s="17"/>
      <c r="O99" s="17"/>
      <c r="P99" s="17"/>
      <c r="Q99" s="17"/>
    </row>
    <row r="100" spans="1:17">
      <c r="A100" s="72"/>
      <c r="B100" s="93"/>
      <c r="C100" s="2779" t="s">
        <v>4788</v>
      </c>
      <c r="D100" s="17"/>
      <c r="E100" s="294">
        <v>208300</v>
      </c>
      <c r="F100" s="288">
        <v>30600</v>
      </c>
      <c r="G100" s="17"/>
      <c r="H100" s="17"/>
      <c r="I100" s="17"/>
      <c r="J100" s="17"/>
      <c r="K100" s="17"/>
      <c r="L100" s="17"/>
      <c r="M100" s="17"/>
      <c r="N100" s="17"/>
      <c r="O100" s="17"/>
      <c r="P100" s="17"/>
      <c r="Q100" s="17"/>
    </row>
    <row r="101" spans="1:17">
      <c r="A101" s="72"/>
      <c r="B101" s="93"/>
      <c r="C101" s="2779" t="s">
        <v>4789</v>
      </c>
      <c r="D101" s="17"/>
      <c r="E101" s="294">
        <v>535500</v>
      </c>
      <c r="F101" s="288">
        <v>530000</v>
      </c>
      <c r="G101" s="17"/>
      <c r="H101" s="17"/>
      <c r="I101" s="17"/>
      <c r="J101" s="17"/>
      <c r="K101" s="17"/>
      <c r="L101" s="17"/>
      <c r="M101" s="17"/>
      <c r="N101" s="17"/>
      <c r="O101" s="17"/>
      <c r="P101" s="17"/>
      <c r="Q101" s="17"/>
    </row>
    <row r="102" spans="1:17">
      <c r="A102" s="72"/>
      <c r="B102" s="93"/>
      <c r="C102" s="2779" t="s">
        <v>4790</v>
      </c>
      <c r="D102" s="17"/>
      <c r="E102" s="294">
        <v>0</v>
      </c>
      <c r="F102" s="288">
        <v>39455000</v>
      </c>
      <c r="G102" s="17"/>
      <c r="H102" s="17"/>
      <c r="I102" s="17"/>
      <c r="J102" s="17"/>
      <c r="K102" s="17"/>
      <c r="L102" s="17"/>
      <c r="M102" s="17"/>
      <c r="N102" s="17"/>
      <c r="O102" s="17"/>
      <c r="P102" s="17"/>
      <c r="Q102" s="17"/>
    </row>
    <row r="103" spans="1:17">
      <c r="A103" s="72"/>
      <c r="B103" s="93"/>
      <c r="C103" s="2779" t="s">
        <v>4791</v>
      </c>
      <c r="D103" s="17"/>
      <c r="E103" s="294">
        <v>1274040</v>
      </c>
      <c r="F103" s="288">
        <v>606700</v>
      </c>
      <c r="G103" s="17"/>
      <c r="H103" s="17"/>
      <c r="I103" s="17"/>
      <c r="J103" s="17"/>
      <c r="K103" s="17"/>
      <c r="L103" s="17"/>
      <c r="M103" s="17"/>
      <c r="N103" s="17"/>
      <c r="O103" s="17"/>
      <c r="P103" s="17"/>
      <c r="Q103" s="17"/>
    </row>
    <row r="104" spans="1:17">
      <c r="A104" s="72"/>
      <c r="B104" s="93"/>
      <c r="C104" s="2779" t="s">
        <v>4792</v>
      </c>
      <c r="D104" s="17"/>
      <c r="E104" s="294">
        <v>224700</v>
      </c>
      <c r="F104" s="288">
        <v>378200</v>
      </c>
      <c r="G104" s="17"/>
      <c r="H104" s="17"/>
      <c r="I104" s="17"/>
      <c r="J104" s="17"/>
      <c r="K104" s="17"/>
      <c r="L104" s="17"/>
      <c r="M104" s="17"/>
      <c r="N104" s="17"/>
      <c r="O104" s="17"/>
      <c r="P104" s="17"/>
      <c r="Q104" s="17"/>
    </row>
    <row r="105" spans="1:17">
      <c r="A105" s="72"/>
      <c r="B105" s="93"/>
      <c r="C105" s="2779" t="s">
        <v>4793</v>
      </c>
      <c r="D105" s="17"/>
      <c r="E105" s="3289">
        <v>393248</v>
      </c>
      <c r="F105" s="3158">
        <v>0</v>
      </c>
      <c r="G105" s="17"/>
      <c r="H105" s="17"/>
      <c r="I105" s="17"/>
      <c r="J105" s="17"/>
      <c r="K105" s="17"/>
      <c r="L105" s="17"/>
      <c r="M105" s="17"/>
      <c r="N105" s="17"/>
      <c r="O105" s="17"/>
      <c r="P105" s="17"/>
      <c r="Q105" s="17"/>
    </row>
    <row r="106" spans="1:17" ht="15.75">
      <c r="A106" s="72"/>
      <c r="B106" s="93"/>
      <c r="C106" s="3287" t="s">
        <v>4794</v>
      </c>
      <c r="D106" s="17"/>
      <c r="E106" s="3288">
        <f>SUM(E75:E105)</f>
        <v>68249618</v>
      </c>
      <c r="F106" s="3288">
        <f>SUM(F75:F105)</f>
        <v>91624240</v>
      </c>
      <c r="G106" s="17"/>
      <c r="H106" s="17"/>
      <c r="I106" s="17"/>
      <c r="J106" s="17"/>
      <c r="K106" s="17"/>
      <c r="L106" s="17"/>
      <c r="M106" s="17"/>
      <c r="N106" s="17"/>
      <c r="O106" s="17"/>
      <c r="P106" s="17"/>
      <c r="Q106" s="17"/>
    </row>
    <row r="107" spans="1:17">
      <c r="A107" s="72"/>
      <c r="B107" s="93"/>
      <c r="C107" s="17"/>
      <c r="D107" s="17"/>
      <c r="E107" s="294"/>
      <c r="F107" s="288"/>
      <c r="G107" s="17"/>
      <c r="H107" s="17"/>
      <c r="I107" s="17"/>
      <c r="J107" s="17"/>
      <c r="K107" s="17"/>
      <c r="L107" s="17"/>
      <c r="M107" s="17"/>
      <c r="N107" s="17"/>
      <c r="O107" s="17"/>
      <c r="P107" s="17"/>
      <c r="Q107" s="17"/>
    </row>
    <row r="108" spans="1:17">
      <c r="A108" s="72"/>
      <c r="B108" s="93"/>
      <c r="C108" s="17"/>
      <c r="D108" s="17"/>
      <c r="E108" s="294"/>
      <c r="F108" s="288"/>
      <c r="G108" s="17"/>
      <c r="H108" s="17"/>
      <c r="I108" s="17"/>
      <c r="J108" s="17"/>
      <c r="K108" s="17"/>
      <c r="L108" s="17"/>
      <c r="M108" s="17"/>
      <c r="N108" s="17"/>
      <c r="O108" s="17"/>
      <c r="P108" s="17"/>
      <c r="Q108" s="17"/>
    </row>
    <row r="109" spans="1:17">
      <c r="A109" s="72"/>
      <c r="B109" s="93"/>
      <c r="C109" s="17"/>
      <c r="D109" s="17"/>
      <c r="E109" s="294"/>
      <c r="F109" s="288"/>
      <c r="G109" s="17"/>
      <c r="H109" s="17"/>
      <c r="I109" s="17"/>
      <c r="J109" s="17"/>
      <c r="K109" s="17"/>
      <c r="L109" s="17"/>
      <c r="M109" s="17"/>
      <c r="N109" s="17"/>
      <c r="O109" s="17"/>
      <c r="P109" s="17"/>
      <c r="Q109" s="17"/>
    </row>
    <row r="110" spans="1:17">
      <c r="A110" s="72"/>
      <c r="B110" s="93"/>
      <c r="C110" s="17"/>
      <c r="D110" s="17"/>
      <c r="E110" s="294"/>
      <c r="F110" s="288"/>
      <c r="G110" s="17"/>
      <c r="H110" s="17"/>
      <c r="I110" s="17"/>
      <c r="J110" s="17"/>
      <c r="K110" s="17"/>
      <c r="L110" s="17"/>
      <c r="M110" s="17"/>
      <c r="N110" s="17"/>
      <c r="O110" s="17"/>
      <c r="P110" s="17"/>
      <c r="Q110" s="17"/>
    </row>
    <row r="111" spans="1:17">
      <c r="A111" s="72"/>
      <c r="B111" s="93"/>
      <c r="C111" s="17"/>
      <c r="D111" s="17"/>
      <c r="E111" s="294"/>
      <c r="F111" s="288"/>
      <c r="G111" s="17"/>
      <c r="H111" s="17"/>
      <c r="I111" s="17"/>
      <c r="J111" s="17"/>
      <c r="K111" s="17"/>
      <c r="L111" s="17"/>
      <c r="M111" s="17"/>
      <c r="N111" s="17"/>
      <c r="O111" s="17"/>
      <c r="P111" s="17"/>
      <c r="Q111" s="17"/>
    </row>
    <row r="112" spans="1:17">
      <c r="A112" s="72"/>
      <c r="B112" s="93"/>
      <c r="C112" s="17"/>
      <c r="D112" s="17"/>
      <c r="E112" s="294"/>
      <c r="F112" s="288"/>
      <c r="G112" s="17"/>
      <c r="H112" s="17"/>
      <c r="I112" s="17"/>
      <c r="J112" s="17"/>
      <c r="K112" s="17"/>
      <c r="L112" s="17"/>
      <c r="M112" s="17"/>
      <c r="N112" s="17"/>
      <c r="O112" s="17"/>
      <c r="P112" s="17"/>
      <c r="Q112" s="17"/>
    </row>
    <row r="113" spans="1:17">
      <c r="A113" s="72"/>
      <c r="B113" s="93"/>
      <c r="C113" s="17"/>
      <c r="D113" s="17"/>
      <c r="E113" s="294"/>
      <c r="F113" s="288"/>
      <c r="G113" s="17"/>
      <c r="H113" s="17"/>
      <c r="I113" s="17"/>
      <c r="J113" s="17"/>
      <c r="K113" s="17"/>
      <c r="L113" s="17"/>
      <c r="M113" s="17"/>
      <c r="N113" s="17"/>
      <c r="O113" s="17"/>
      <c r="P113" s="17"/>
      <c r="Q113" s="17"/>
    </row>
    <row r="114" spans="1:17">
      <c r="A114" s="72"/>
      <c r="B114" s="93"/>
      <c r="C114" s="17"/>
      <c r="D114" s="17"/>
      <c r="E114" s="294"/>
      <c r="F114" s="288"/>
      <c r="G114" s="17"/>
      <c r="H114" s="17"/>
      <c r="I114" s="17"/>
      <c r="J114" s="17"/>
      <c r="K114" s="17"/>
      <c r="L114" s="17"/>
      <c r="M114" s="17"/>
      <c r="N114" s="17"/>
      <c r="O114" s="17"/>
      <c r="P114" s="17"/>
      <c r="Q114" s="17"/>
    </row>
    <row r="115" spans="1:17">
      <c r="A115" s="72"/>
      <c r="B115" s="93"/>
      <c r="C115" s="17"/>
      <c r="D115" s="17"/>
      <c r="E115" s="294"/>
      <c r="F115" s="288"/>
      <c r="G115" s="17"/>
      <c r="H115" s="17"/>
      <c r="I115" s="17"/>
      <c r="J115" s="17"/>
      <c r="K115" s="17"/>
      <c r="L115" s="17"/>
      <c r="M115" s="17"/>
      <c r="N115" s="17"/>
      <c r="O115" s="17"/>
      <c r="P115" s="17"/>
      <c r="Q115" s="17"/>
    </row>
    <row r="116" spans="1:17">
      <c r="A116" s="72"/>
      <c r="B116" s="93"/>
      <c r="C116" s="17"/>
      <c r="D116" s="17"/>
      <c r="E116" s="294"/>
      <c r="F116" s="288"/>
      <c r="G116" s="17"/>
      <c r="H116" s="17"/>
      <c r="I116" s="17"/>
      <c r="J116" s="17"/>
      <c r="K116" s="17"/>
      <c r="L116" s="17"/>
      <c r="M116" s="17"/>
      <c r="N116" s="17"/>
      <c r="O116" s="17"/>
      <c r="P116" s="17"/>
      <c r="Q116" s="17"/>
    </row>
    <row r="117" spans="1:17">
      <c r="A117" s="72"/>
      <c r="B117" s="93"/>
      <c r="C117" s="17"/>
      <c r="D117" s="17"/>
      <c r="E117" s="294"/>
      <c r="F117" s="288"/>
      <c r="G117" s="17"/>
      <c r="H117" s="17"/>
      <c r="I117" s="17"/>
      <c r="J117" s="17"/>
      <c r="K117" s="17"/>
      <c r="L117" s="17"/>
      <c r="M117" s="17"/>
      <c r="N117" s="17"/>
      <c r="O117" s="17"/>
      <c r="P117" s="17"/>
      <c r="Q117" s="17"/>
    </row>
    <row r="118" spans="1:17">
      <c r="A118" s="72"/>
      <c r="B118" s="93"/>
      <c r="C118" s="17"/>
      <c r="D118" s="17"/>
      <c r="E118" s="294"/>
      <c r="F118" s="288"/>
      <c r="G118" s="17"/>
      <c r="H118" s="17"/>
      <c r="I118" s="17"/>
      <c r="J118" s="17"/>
      <c r="K118" s="17"/>
      <c r="L118" s="17"/>
      <c r="M118" s="17"/>
      <c r="N118" s="17"/>
      <c r="O118" s="17"/>
      <c r="P118" s="17"/>
      <c r="Q118" s="17"/>
    </row>
    <row r="119" spans="1:17">
      <c r="A119" s="72"/>
      <c r="B119" s="93"/>
      <c r="C119" s="17"/>
      <c r="D119" s="17"/>
      <c r="E119" s="294"/>
      <c r="F119" s="288"/>
      <c r="G119" s="17"/>
      <c r="H119" s="17"/>
      <c r="I119" s="17"/>
      <c r="J119" s="17"/>
      <c r="K119" s="17"/>
      <c r="L119" s="17"/>
      <c r="M119" s="17"/>
      <c r="N119" s="17"/>
      <c r="O119" s="17"/>
      <c r="P119" s="17"/>
      <c r="Q119" s="17"/>
    </row>
    <row r="120" spans="1:17">
      <c r="A120" s="72"/>
      <c r="B120" s="93"/>
      <c r="C120" s="17"/>
      <c r="D120" s="17"/>
      <c r="E120" s="294"/>
      <c r="F120" s="288"/>
      <c r="G120" s="17"/>
      <c r="H120" s="17"/>
      <c r="I120" s="17"/>
      <c r="J120" s="17"/>
      <c r="K120" s="17"/>
      <c r="L120" s="17"/>
      <c r="M120" s="17"/>
      <c r="N120" s="17"/>
      <c r="O120" s="17"/>
      <c r="P120" s="17"/>
      <c r="Q120" s="17"/>
    </row>
    <row r="121" spans="1:17">
      <c r="A121" s="72"/>
      <c r="B121" s="93"/>
      <c r="C121" s="17"/>
      <c r="D121" s="17"/>
      <c r="E121" s="294"/>
      <c r="F121" s="288"/>
      <c r="G121" s="17"/>
      <c r="H121" s="17"/>
      <c r="I121" s="17"/>
      <c r="J121" s="17"/>
      <c r="K121" s="17"/>
      <c r="L121" s="17"/>
      <c r="M121" s="17"/>
      <c r="N121" s="17"/>
      <c r="O121" s="17"/>
      <c r="P121" s="17"/>
      <c r="Q121" s="17"/>
    </row>
    <row r="122" spans="1:17">
      <c r="A122" s="72"/>
      <c r="B122" s="93"/>
      <c r="C122" s="17"/>
      <c r="D122" s="17"/>
      <c r="E122" s="294"/>
      <c r="F122" s="288"/>
      <c r="G122" s="17"/>
      <c r="H122" s="17"/>
      <c r="I122" s="17"/>
      <c r="J122" s="17"/>
      <c r="K122" s="17"/>
      <c r="L122" s="17"/>
      <c r="M122" s="17"/>
      <c r="N122" s="17"/>
      <c r="O122" s="17"/>
      <c r="P122" s="17"/>
      <c r="Q122" s="17"/>
    </row>
    <row r="123" spans="1:17" ht="15.75" thickBot="1">
      <c r="A123" s="107"/>
      <c r="B123" s="301"/>
      <c r="C123" s="108"/>
      <c r="D123" s="108"/>
      <c r="E123" s="316"/>
      <c r="F123" s="317"/>
      <c r="G123" s="17"/>
      <c r="H123" s="17"/>
      <c r="I123" s="17"/>
      <c r="J123" s="17"/>
      <c r="K123" s="17"/>
      <c r="L123" s="17"/>
      <c r="M123" s="17"/>
      <c r="N123" s="17"/>
      <c r="O123" s="17"/>
      <c r="P123" s="17"/>
      <c r="Q123" s="17"/>
    </row>
    <row r="124" spans="1:17">
      <c r="A124" s="17"/>
      <c r="B124" s="17"/>
      <c r="C124" s="17"/>
      <c r="D124" s="17"/>
      <c r="E124" s="17"/>
      <c r="F124" s="17"/>
      <c r="G124" s="17"/>
      <c r="H124" s="17"/>
      <c r="I124" s="17"/>
      <c r="J124" s="17"/>
      <c r="K124" s="17"/>
      <c r="L124" s="17"/>
      <c r="M124" s="17"/>
      <c r="N124" s="17"/>
      <c r="O124" s="17"/>
      <c r="P124" s="17"/>
      <c r="Q124" s="17"/>
    </row>
    <row r="125" spans="1:17">
      <c r="A125" s="69" t="s">
        <v>585</v>
      </c>
      <c r="B125" s="69"/>
      <c r="C125" s="69"/>
      <c r="D125" s="69"/>
      <c r="E125" s="69"/>
      <c r="F125" s="69"/>
      <c r="G125" s="17"/>
      <c r="H125" s="17"/>
      <c r="I125" s="17"/>
      <c r="J125" s="17"/>
      <c r="K125" s="17"/>
      <c r="L125" s="17"/>
      <c r="M125" s="17"/>
      <c r="N125" s="17"/>
      <c r="O125" s="17"/>
      <c r="P125" s="17"/>
      <c r="Q125" s="17"/>
    </row>
    <row r="127" spans="1:17" ht="15.75" thickBot="1">
      <c r="A127" s="17" t="str">
        <f>'Data Sheet'!$C$25</f>
        <v>CENTRAL HUDSON GAS &amp; ELECTRIC CORPORATION</v>
      </c>
      <c r="B127" s="17"/>
      <c r="C127" s="17"/>
      <c r="D127" s="17"/>
      <c r="E127" s="664" t="str">
        <f>'Data Sheet'!$C$40</f>
        <v>4/18/2018</v>
      </c>
      <c r="F127" s="210" t="str">
        <f>'Data Sheet'!$C$38</f>
        <v>12/31/2017</v>
      </c>
    </row>
    <row r="128" spans="1:17">
      <c r="A128" s="29"/>
      <c r="B128" s="66"/>
      <c r="C128" s="66"/>
      <c r="D128" s="66"/>
      <c r="E128" s="66"/>
      <c r="F128" s="67"/>
    </row>
    <row r="129" spans="1:6">
      <c r="A129" s="72"/>
      <c r="B129" s="69" t="s">
        <v>567</v>
      </c>
      <c r="C129" s="69"/>
      <c r="D129" s="69"/>
      <c r="E129" s="69"/>
      <c r="F129" s="70"/>
    </row>
    <row r="130" spans="1:6">
      <c r="A130" s="74"/>
      <c r="B130" s="77"/>
      <c r="C130" s="77"/>
      <c r="D130" s="77"/>
      <c r="E130" s="77"/>
      <c r="F130" s="76"/>
    </row>
    <row r="131" spans="1:6">
      <c r="A131" s="312"/>
      <c r="B131" s="88"/>
      <c r="C131" s="88"/>
      <c r="D131" s="88"/>
      <c r="E131" s="637" t="s">
        <v>571</v>
      </c>
      <c r="F131" s="307" t="s">
        <v>3191</v>
      </c>
    </row>
    <row r="132" spans="1:6">
      <c r="A132" s="253" t="s">
        <v>572</v>
      </c>
      <c r="B132" s="17"/>
      <c r="C132" s="69" t="s">
        <v>573</v>
      </c>
      <c r="D132" s="69"/>
      <c r="E132" s="2773" t="s">
        <v>574</v>
      </c>
      <c r="F132" s="213" t="s">
        <v>575</v>
      </c>
    </row>
    <row r="133" spans="1:6">
      <c r="A133" s="253" t="s">
        <v>1732</v>
      </c>
      <c r="B133" s="17"/>
      <c r="C133" s="17"/>
      <c r="D133" s="17"/>
      <c r="E133" s="2773" t="s">
        <v>576</v>
      </c>
      <c r="F133" s="213" t="s">
        <v>557</v>
      </c>
    </row>
    <row r="134" spans="1:6">
      <c r="A134" s="254"/>
      <c r="B134" s="77"/>
      <c r="C134" s="75" t="s">
        <v>3020</v>
      </c>
      <c r="D134" s="75"/>
      <c r="E134" s="304" t="s">
        <v>577</v>
      </c>
      <c r="F134" s="216" t="s">
        <v>3022</v>
      </c>
    </row>
    <row r="135" spans="1:6">
      <c r="A135" s="72"/>
      <c r="B135" s="93"/>
      <c r="C135" s="2779" t="s">
        <v>4764</v>
      </c>
      <c r="D135" s="17"/>
      <c r="E135" s="294">
        <v>519300</v>
      </c>
      <c r="F135" s="288">
        <v>376100</v>
      </c>
    </row>
    <row r="136" spans="1:6">
      <c r="A136" s="72"/>
      <c r="B136" s="93"/>
      <c r="C136" s="2779" t="s">
        <v>4765</v>
      </c>
      <c r="D136" s="17"/>
      <c r="E136" s="294">
        <v>0</v>
      </c>
      <c r="F136" s="288">
        <v>428700</v>
      </c>
    </row>
    <row r="137" spans="1:6">
      <c r="A137" s="72"/>
      <c r="B137" s="93"/>
      <c r="C137" s="2779" t="s">
        <v>4766</v>
      </c>
      <c r="D137" s="17"/>
      <c r="E137" s="294">
        <v>5887600</v>
      </c>
      <c r="F137" s="288">
        <v>3928700</v>
      </c>
    </row>
    <row r="138" spans="1:6">
      <c r="A138" s="72"/>
      <c r="B138" s="93"/>
      <c r="C138" s="2779" t="s">
        <v>4728</v>
      </c>
      <c r="D138" s="17"/>
      <c r="E138" s="294">
        <v>899900</v>
      </c>
      <c r="F138" s="288">
        <v>915200</v>
      </c>
    </row>
    <row r="139" spans="1:6">
      <c r="A139" s="72"/>
      <c r="B139" s="93"/>
      <c r="C139" s="2779" t="s">
        <v>4767</v>
      </c>
      <c r="D139" s="17"/>
      <c r="E139" s="294">
        <v>220500</v>
      </c>
      <c r="F139" s="288">
        <v>184500</v>
      </c>
    </row>
    <row r="140" spans="1:6">
      <c r="A140" s="72"/>
      <c r="B140" s="93"/>
      <c r="C140" s="2779" t="s">
        <v>4778</v>
      </c>
      <c r="D140" s="17"/>
      <c r="E140" s="294">
        <v>100</v>
      </c>
      <c r="F140" s="288">
        <v>0</v>
      </c>
    </row>
    <row r="141" spans="1:6">
      <c r="A141" s="72"/>
      <c r="B141" s="93"/>
      <c r="C141" s="2779" t="s">
        <v>4796</v>
      </c>
      <c r="D141" s="17"/>
      <c r="E141" s="294">
        <v>3573700</v>
      </c>
      <c r="F141" s="288">
        <v>1996200</v>
      </c>
    </row>
    <row r="142" spans="1:6">
      <c r="A142" s="72"/>
      <c r="B142" s="93"/>
      <c r="C142" s="2779" t="s">
        <v>4769</v>
      </c>
      <c r="D142" s="17"/>
      <c r="E142" s="294">
        <v>-451200</v>
      </c>
      <c r="F142" s="288">
        <v>-319400</v>
      </c>
    </row>
    <row r="143" spans="1:6">
      <c r="A143" s="72"/>
      <c r="B143" s="93"/>
      <c r="C143" s="2779" t="s">
        <v>4797</v>
      </c>
      <c r="D143" s="17"/>
      <c r="E143" s="294">
        <v>0</v>
      </c>
      <c r="F143" s="288">
        <v>6700</v>
      </c>
    </row>
    <row r="144" spans="1:6">
      <c r="A144" s="72"/>
      <c r="B144" s="93"/>
      <c r="C144" s="2779" t="s">
        <v>4771</v>
      </c>
      <c r="D144" s="17"/>
      <c r="E144" s="294">
        <v>3800</v>
      </c>
      <c r="F144" s="288">
        <v>2600</v>
      </c>
    </row>
    <row r="145" spans="1:6">
      <c r="A145" s="72"/>
      <c r="B145" s="93"/>
      <c r="C145" s="2779" t="s">
        <v>4772</v>
      </c>
      <c r="D145" s="17"/>
      <c r="E145" s="294">
        <v>7800</v>
      </c>
      <c r="F145" s="288">
        <v>0</v>
      </c>
    </row>
    <row r="146" spans="1:6">
      <c r="A146" s="72"/>
      <c r="B146" s="93"/>
      <c r="C146" s="2779" t="s">
        <v>4798</v>
      </c>
      <c r="D146" s="17"/>
      <c r="E146" s="294">
        <v>300</v>
      </c>
      <c r="F146" s="288">
        <v>400</v>
      </c>
    </row>
    <row r="147" spans="1:6">
      <c r="A147" s="72"/>
      <c r="B147" s="93"/>
      <c r="C147" s="2779" t="s">
        <v>4789</v>
      </c>
      <c r="D147" s="17"/>
      <c r="E147" s="294">
        <v>-100</v>
      </c>
      <c r="F147" s="288">
        <v>318500</v>
      </c>
    </row>
    <row r="148" spans="1:6">
      <c r="A148" s="72"/>
      <c r="B148" s="93"/>
      <c r="C148" s="2779" t="s">
        <v>4790</v>
      </c>
      <c r="D148" s="17"/>
      <c r="E148" s="294">
        <v>0</v>
      </c>
      <c r="F148" s="288">
        <v>13195300</v>
      </c>
    </row>
    <row r="149" spans="1:6">
      <c r="A149" s="72"/>
      <c r="B149" s="93"/>
      <c r="C149" s="2779" t="s">
        <v>4774</v>
      </c>
      <c r="D149" s="17"/>
      <c r="E149" s="294">
        <v>49400</v>
      </c>
      <c r="F149" s="288">
        <v>99500</v>
      </c>
    </row>
    <row r="150" spans="1:6">
      <c r="A150" s="72"/>
      <c r="B150" s="93"/>
      <c r="C150" s="2779" t="s">
        <v>4779</v>
      </c>
      <c r="D150" s="17"/>
      <c r="E150" s="294">
        <v>10100</v>
      </c>
      <c r="F150" s="288">
        <v>-18600</v>
      </c>
    </row>
    <row r="151" spans="1:6">
      <c r="A151" s="72"/>
      <c r="B151" s="93"/>
      <c r="C151" s="2779" t="s">
        <v>4780</v>
      </c>
      <c r="D151" s="17"/>
      <c r="E151" s="294">
        <v>912300</v>
      </c>
      <c r="F151" s="288">
        <v>687500</v>
      </c>
    </row>
    <row r="152" spans="1:6">
      <c r="A152" s="72"/>
      <c r="B152" s="93"/>
      <c r="C152" s="2779" t="s">
        <v>4799</v>
      </c>
      <c r="D152" s="17"/>
      <c r="E152" s="294">
        <v>-326400</v>
      </c>
      <c r="F152" s="288">
        <v>-173600</v>
      </c>
    </row>
    <row r="153" spans="1:6">
      <c r="A153" s="72"/>
      <c r="B153" s="93"/>
      <c r="C153" s="2779" t="s">
        <v>4781</v>
      </c>
      <c r="D153" s="17"/>
      <c r="E153" s="294">
        <v>297070</v>
      </c>
      <c r="F153" s="288">
        <v>269360</v>
      </c>
    </row>
    <row r="154" spans="1:6">
      <c r="A154" s="72"/>
      <c r="B154" s="93"/>
      <c r="C154" s="2779" t="s">
        <v>4783</v>
      </c>
      <c r="D154" s="17"/>
      <c r="E154" s="294">
        <v>268800</v>
      </c>
      <c r="F154" s="288">
        <v>236800</v>
      </c>
    </row>
    <row r="155" spans="1:6">
      <c r="A155" s="72"/>
      <c r="B155" s="93"/>
      <c r="C155" s="2779" t="s">
        <v>4784</v>
      </c>
      <c r="D155" s="17"/>
      <c r="E155" s="294">
        <v>3106600</v>
      </c>
      <c r="F155" s="288">
        <v>1546300</v>
      </c>
    </row>
    <row r="156" spans="1:6">
      <c r="A156" s="72"/>
      <c r="B156" s="93"/>
      <c r="C156" s="2779" t="s">
        <v>4800</v>
      </c>
      <c r="D156" s="17"/>
      <c r="E156" s="294">
        <v>201100</v>
      </c>
      <c r="F156" s="288">
        <v>355200</v>
      </c>
    </row>
    <row r="157" spans="1:6">
      <c r="A157" s="72"/>
      <c r="B157" s="93"/>
      <c r="C157" s="2779" t="s">
        <v>4801</v>
      </c>
      <c r="D157" s="17"/>
      <c r="E157" s="294">
        <v>0</v>
      </c>
      <c r="F157" s="288">
        <v>193700</v>
      </c>
    </row>
    <row r="158" spans="1:6">
      <c r="A158" s="72"/>
      <c r="B158" s="93"/>
      <c r="C158" s="2779" t="s">
        <v>4785</v>
      </c>
      <c r="D158" s="17"/>
      <c r="E158" s="294">
        <v>184300</v>
      </c>
      <c r="F158" s="288">
        <v>145200</v>
      </c>
    </row>
    <row r="159" spans="1:6">
      <c r="A159" s="72"/>
      <c r="B159" s="93"/>
      <c r="C159" s="2779" t="s">
        <v>4786</v>
      </c>
      <c r="D159" s="17"/>
      <c r="E159" s="294">
        <v>0</v>
      </c>
      <c r="F159" s="288">
        <v>50000</v>
      </c>
    </row>
    <row r="160" spans="1:6">
      <c r="A160" s="72"/>
      <c r="B160" s="93"/>
      <c r="C160" s="2779" t="s">
        <v>4802</v>
      </c>
      <c r="D160" s="17"/>
      <c r="E160" s="294">
        <v>799100</v>
      </c>
      <c r="F160" s="288">
        <v>532400</v>
      </c>
    </row>
    <row r="161" spans="1:6">
      <c r="A161" s="72"/>
      <c r="B161" s="93"/>
      <c r="C161" s="2779" t="s">
        <v>4788</v>
      </c>
      <c r="D161" s="17"/>
      <c r="E161" s="294">
        <v>51800</v>
      </c>
      <c r="F161" s="288">
        <v>7600</v>
      </c>
    </row>
    <row r="162" spans="1:6">
      <c r="A162" s="72"/>
      <c r="B162" s="93"/>
      <c r="C162" s="2779" t="s">
        <v>4803</v>
      </c>
      <c r="D162" s="17"/>
      <c r="E162" s="294">
        <v>3498194</v>
      </c>
      <c r="F162" s="288">
        <v>2450014</v>
      </c>
    </row>
    <row r="163" spans="1:6">
      <c r="A163" s="72"/>
      <c r="B163" s="93"/>
      <c r="C163" s="2779" t="s">
        <v>4791</v>
      </c>
      <c r="D163" s="17"/>
      <c r="E163" s="294">
        <v>307560</v>
      </c>
      <c r="F163" s="288">
        <v>151700</v>
      </c>
    </row>
    <row r="164" spans="1:6">
      <c r="A164" s="72"/>
      <c r="B164" s="93"/>
      <c r="C164" s="2779" t="s">
        <v>4804</v>
      </c>
      <c r="D164" s="17"/>
      <c r="E164" s="294">
        <v>134200</v>
      </c>
      <c r="F164" s="288">
        <v>121800</v>
      </c>
    </row>
    <row r="165" spans="1:6">
      <c r="A165" s="72"/>
      <c r="B165" s="93"/>
      <c r="C165" s="2779" t="s">
        <v>4792</v>
      </c>
      <c r="D165" s="17"/>
      <c r="E165" s="294">
        <v>177200</v>
      </c>
      <c r="F165" s="288">
        <v>210400</v>
      </c>
    </row>
    <row r="166" spans="1:6">
      <c r="A166" s="72"/>
      <c r="B166" s="93"/>
      <c r="C166" s="2779" t="s">
        <v>4805</v>
      </c>
      <c r="D166" s="17"/>
      <c r="E166" s="3289">
        <v>69397</v>
      </c>
      <c r="F166" s="3158">
        <v>0</v>
      </c>
    </row>
    <row r="167" spans="1:6" ht="15.75">
      <c r="A167" s="72"/>
      <c r="B167" s="93"/>
      <c r="C167" s="3287" t="s">
        <v>4806</v>
      </c>
      <c r="D167" s="17"/>
      <c r="E167" s="3288">
        <f>SUM(E135:E166)</f>
        <v>20402421</v>
      </c>
      <c r="F167" s="3288">
        <f>SUM(F135:F166)</f>
        <v>27898774</v>
      </c>
    </row>
    <row r="168" spans="1:6">
      <c r="A168" s="72"/>
      <c r="B168" s="93"/>
      <c r="C168" s="17"/>
      <c r="D168" s="17"/>
      <c r="E168" s="294"/>
      <c r="F168" s="288"/>
    </row>
    <row r="169" spans="1:6">
      <c r="A169" s="72"/>
      <c r="B169" s="93"/>
      <c r="C169" s="17"/>
      <c r="D169" s="17"/>
      <c r="E169" s="294"/>
      <c r="F169" s="288"/>
    </row>
    <row r="170" spans="1:6">
      <c r="A170" s="72"/>
      <c r="B170" s="93"/>
      <c r="C170" s="17"/>
      <c r="D170" s="17"/>
      <c r="E170" s="294"/>
      <c r="F170" s="288"/>
    </row>
    <row r="171" spans="1:6">
      <c r="A171" s="72"/>
      <c r="B171" s="93"/>
      <c r="C171" s="17"/>
      <c r="D171" s="17"/>
      <c r="E171" s="294"/>
      <c r="F171" s="288"/>
    </row>
    <row r="172" spans="1:6">
      <c r="A172" s="72"/>
      <c r="B172" s="93"/>
      <c r="C172" s="17"/>
      <c r="D172" s="17"/>
      <c r="E172" s="294"/>
      <c r="F172" s="288"/>
    </row>
    <row r="173" spans="1:6">
      <c r="A173" s="72"/>
      <c r="B173" s="93"/>
      <c r="C173" s="17"/>
      <c r="D173" s="17"/>
      <c r="E173" s="294"/>
      <c r="F173" s="288"/>
    </row>
    <row r="174" spans="1:6">
      <c r="A174" s="72"/>
      <c r="B174" s="93"/>
      <c r="C174" s="17"/>
      <c r="D174" s="17"/>
      <c r="E174" s="294"/>
      <c r="F174" s="288"/>
    </row>
    <row r="175" spans="1:6">
      <c r="A175" s="72"/>
      <c r="B175" s="93"/>
      <c r="C175" s="17"/>
      <c r="D175" s="17"/>
      <c r="E175" s="294"/>
      <c r="F175" s="288"/>
    </row>
    <row r="176" spans="1:6">
      <c r="A176" s="72"/>
      <c r="B176" s="93"/>
      <c r="C176" s="17"/>
      <c r="D176" s="17"/>
      <c r="E176" s="294"/>
      <c r="F176" s="288"/>
    </row>
    <row r="177" spans="1:6">
      <c r="A177" s="72"/>
      <c r="B177" s="93"/>
      <c r="C177" s="17"/>
      <c r="D177" s="17"/>
      <c r="E177" s="294"/>
      <c r="F177" s="288"/>
    </row>
    <row r="178" spans="1:6">
      <c r="A178" s="72"/>
      <c r="B178" s="93"/>
      <c r="C178" s="17"/>
      <c r="D178" s="17"/>
      <c r="E178" s="294"/>
      <c r="F178" s="288"/>
    </row>
    <row r="179" spans="1:6">
      <c r="A179" s="72"/>
      <c r="B179" s="93"/>
      <c r="C179" s="17"/>
      <c r="D179" s="17"/>
      <c r="E179" s="294"/>
      <c r="F179" s="288"/>
    </row>
    <row r="180" spans="1:6">
      <c r="A180" s="72"/>
      <c r="B180" s="93"/>
      <c r="C180" s="17"/>
      <c r="D180" s="17"/>
      <c r="E180" s="294"/>
      <c r="F180" s="288"/>
    </row>
    <row r="181" spans="1:6">
      <c r="A181" s="72"/>
      <c r="B181" s="93"/>
      <c r="C181" s="17"/>
      <c r="D181" s="17"/>
      <c r="E181" s="294"/>
      <c r="F181" s="288"/>
    </row>
    <row r="182" spans="1:6" ht="15.75" thickBot="1">
      <c r="A182" s="107"/>
      <c r="B182" s="301"/>
      <c r="C182" s="108"/>
      <c r="D182" s="108"/>
      <c r="E182" s="316"/>
      <c r="F182" s="317"/>
    </row>
    <row r="183" spans="1:6">
      <c r="A183" s="17"/>
      <c r="B183" s="17"/>
      <c r="C183" s="17"/>
      <c r="D183" s="17"/>
      <c r="E183" s="17"/>
      <c r="F183" s="17"/>
    </row>
    <row r="184" spans="1:6">
      <c r="A184" s="69" t="s">
        <v>4795</v>
      </c>
      <c r="B184" s="69"/>
      <c r="C184" s="69"/>
      <c r="D184" s="69"/>
      <c r="E184" s="69"/>
      <c r="F184" s="69"/>
    </row>
    <row r="186" spans="1:6" ht="15.75" thickBot="1">
      <c r="A186" s="17" t="str">
        <f>'Data Sheet'!$C$25</f>
        <v>CENTRAL HUDSON GAS &amp; ELECTRIC CORPORATION</v>
      </c>
      <c r="B186" s="17"/>
      <c r="C186" s="17"/>
      <c r="D186" s="17"/>
      <c r="E186" s="664" t="str">
        <f>'Data Sheet'!$C$40</f>
        <v>4/18/2018</v>
      </c>
      <c r="F186" s="210" t="str">
        <f>'Data Sheet'!$C$38</f>
        <v>12/31/2017</v>
      </c>
    </row>
    <row r="187" spans="1:6">
      <c r="A187" s="29"/>
      <c r="B187" s="66"/>
      <c r="C187" s="66"/>
      <c r="D187" s="66"/>
      <c r="E187" s="66"/>
      <c r="F187" s="67"/>
    </row>
    <row r="188" spans="1:6">
      <c r="A188" s="72"/>
      <c r="B188" s="69" t="s">
        <v>567</v>
      </c>
      <c r="C188" s="69"/>
      <c r="D188" s="69"/>
      <c r="E188" s="69"/>
      <c r="F188" s="70"/>
    </row>
    <row r="189" spans="1:6">
      <c r="A189" s="74"/>
      <c r="B189" s="77"/>
      <c r="C189" s="77"/>
      <c r="D189" s="77"/>
      <c r="E189" s="77"/>
      <c r="F189" s="76"/>
    </row>
    <row r="190" spans="1:6">
      <c r="A190" s="312"/>
      <c r="B190" s="88"/>
      <c r="C190" s="88"/>
      <c r="D190" s="88"/>
      <c r="E190" s="637" t="s">
        <v>571</v>
      </c>
      <c r="F190" s="307" t="s">
        <v>3191</v>
      </c>
    </row>
    <row r="191" spans="1:6">
      <c r="A191" s="253" t="s">
        <v>572</v>
      </c>
      <c r="B191" s="17"/>
      <c r="C191" s="69" t="s">
        <v>573</v>
      </c>
      <c r="D191" s="69"/>
      <c r="E191" s="2773" t="s">
        <v>574</v>
      </c>
      <c r="F191" s="213" t="s">
        <v>575</v>
      </c>
    </row>
    <row r="192" spans="1:6">
      <c r="A192" s="253" t="s">
        <v>1732</v>
      </c>
      <c r="B192" s="17"/>
      <c r="C192" s="17"/>
      <c r="D192" s="17"/>
      <c r="E192" s="2773" t="s">
        <v>576</v>
      </c>
      <c r="F192" s="213" t="s">
        <v>557</v>
      </c>
    </row>
    <row r="193" spans="1:6">
      <c r="A193" s="254"/>
      <c r="B193" s="77"/>
      <c r="C193" s="75" t="s">
        <v>3020</v>
      </c>
      <c r="D193" s="75"/>
      <c r="E193" s="304" t="s">
        <v>577</v>
      </c>
      <c r="F193" s="216" t="s">
        <v>3022</v>
      </c>
    </row>
    <row r="194" spans="1:6">
      <c r="A194" s="72"/>
      <c r="B194" s="93"/>
      <c r="C194" s="2779" t="s">
        <v>4807</v>
      </c>
      <c r="D194" s="17"/>
      <c r="E194" s="294">
        <v>3512600</v>
      </c>
      <c r="F194" s="288">
        <v>2818236</v>
      </c>
    </row>
    <row r="195" spans="1:6">
      <c r="A195" s="72"/>
      <c r="B195" s="93"/>
      <c r="C195" s="2779" t="s">
        <v>4808</v>
      </c>
      <c r="D195" s="17"/>
      <c r="E195" s="294">
        <v>-149000</v>
      </c>
      <c r="F195" s="288">
        <v>-304100</v>
      </c>
    </row>
    <row r="196" spans="1:6">
      <c r="A196" s="72"/>
      <c r="B196" s="93"/>
      <c r="C196" s="2779" t="s">
        <v>4809</v>
      </c>
      <c r="D196" s="17"/>
      <c r="E196" s="294">
        <v>0</v>
      </c>
      <c r="F196" s="288">
        <v>3100</v>
      </c>
    </row>
    <row r="197" spans="1:6">
      <c r="A197" s="72"/>
      <c r="B197" s="93"/>
      <c r="C197" s="2779" t="s">
        <v>4788</v>
      </c>
      <c r="D197" s="17"/>
      <c r="E197" s="294">
        <v>90600</v>
      </c>
      <c r="F197" s="288">
        <v>47200</v>
      </c>
    </row>
    <row r="198" spans="1:6">
      <c r="A198" s="72"/>
      <c r="B198" s="93"/>
      <c r="C198" s="2779" t="s">
        <v>4803</v>
      </c>
      <c r="D198" s="17"/>
      <c r="E198" s="294">
        <v>0</v>
      </c>
      <c r="F198" s="288">
        <v>0</v>
      </c>
    </row>
    <row r="199" spans="1:6">
      <c r="A199" s="72"/>
      <c r="B199" s="93"/>
      <c r="C199" s="2779" t="s">
        <v>4810</v>
      </c>
      <c r="D199" s="17"/>
      <c r="E199" s="294">
        <v>1626856</v>
      </c>
      <c r="F199" s="288">
        <v>1587000</v>
      </c>
    </row>
    <row r="200" spans="1:6">
      <c r="A200" s="72"/>
      <c r="B200" s="93"/>
      <c r="C200" s="2779" t="s">
        <v>4811</v>
      </c>
      <c r="D200" s="17"/>
      <c r="E200" s="294">
        <v>313000</v>
      </c>
      <c r="F200" s="288">
        <v>326100</v>
      </c>
    </row>
    <row r="201" spans="1:6">
      <c r="A201" s="72"/>
      <c r="B201" s="93"/>
      <c r="C201" s="2779" t="s">
        <v>4812</v>
      </c>
      <c r="D201" s="17"/>
      <c r="E201" s="294">
        <v>112700</v>
      </c>
      <c r="F201" s="288">
        <v>96500</v>
      </c>
    </row>
    <row r="202" spans="1:6">
      <c r="A202" s="72"/>
      <c r="B202" s="93"/>
      <c r="C202" s="2779" t="s">
        <v>4812</v>
      </c>
      <c r="D202" s="17"/>
      <c r="E202" s="294">
        <v>-50700</v>
      </c>
      <c r="F202" s="288">
        <v>-51200</v>
      </c>
    </row>
    <row r="203" spans="1:6">
      <c r="A203" s="72"/>
      <c r="B203" s="93"/>
      <c r="C203" s="2779" t="s">
        <v>4813</v>
      </c>
      <c r="D203" s="17"/>
      <c r="E203" s="294">
        <v>6700</v>
      </c>
      <c r="F203" s="288">
        <v>31700</v>
      </c>
    </row>
    <row r="204" spans="1:6">
      <c r="A204" s="72"/>
      <c r="B204" s="93"/>
      <c r="C204" s="2779" t="s">
        <v>4814</v>
      </c>
      <c r="D204" s="17"/>
      <c r="E204" s="294">
        <v>1500</v>
      </c>
      <c r="F204" s="288">
        <v>1900</v>
      </c>
    </row>
    <row r="205" spans="1:6">
      <c r="A205" s="72"/>
      <c r="B205" s="93"/>
      <c r="C205" s="2779" t="s">
        <v>4815</v>
      </c>
      <c r="D205" s="17"/>
      <c r="E205" s="294">
        <v>300</v>
      </c>
      <c r="F205" s="288">
        <v>200</v>
      </c>
    </row>
    <row r="206" spans="1:6">
      <c r="A206" s="72"/>
      <c r="B206" s="93"/>
      <c r="C206" s="2779" t="s">
        <v>4816</v>
      </c>
      <c r="D206" s="17"/>
      <c r="E206" s="294">
        <v>1562900</v>
      </c>
      <c r="F206" s="288">
        <v>1673800</v>
      </c>
    </row>
    <row r="207" spans="1:6">
      <c r="A207" s="72"/>
      <c r="B207" s="93"/>
      <c r="C207" s="2779" t="s">
        <v>4817</v>
      </c>
      <c r="D207" s="17"/>
      <c r="E207" s="294">
        <v>0</v>
      </c>
      <c r="F207" s="288">
        <v>0</v>
      </c>
    </row>
    <row r="208" spans="1:6">
      <c r="A208" s="72"/>
      <c r="B208" s="93"/>
      <c r="C208" s="2779" t="s">
        <v>4818</v>
      </c>
      <c r="D208" s="17"/>
      <c r="E208" s="294">
        <v>30400</v>
      </c>
      <c r="F208" s="288">
        <v>38900</v>
      </c>
    </row>
    <row r="209" spans="1:6">
      <c r="A209" s="72"/>
      <c r="B209" s="93"/>
      <c r="C209" s="2779" t="s">
        <v>4819</v>
      </c>
      <c r="D209" s="17"/>
      <c r="E209" s="294">
        <v>0</v>
      </c>
      <c r="F209" s="288">
        <v>700</v>
      </c>
    </row>
    <row r="210" spans="1:6">
      <c r="A210" s="72"/>
      <c r="B210" s="93"/>
      <c r="C210" s="2779" t="s">
        <v>4820</v>
      </c>
      <c r="D210" s="17"/>
      <c r="E210" s="294">
        <v>7900</v>
      </c>
      <c r="F210" s="288">
        <v>14600</v>
      </c>
    </row>
    <row r="211" spans="1:6">
      <c r="A211" s="72"/>
      <c r="B211" s="93"/>
      <c r="C211" s="2779" t="s">
        <v>4821</v>
      </c>
      <c r="D211" s="17"/>
      <c r="E211" s="294">
        <v>413000</v>
      </c>
      <c r="F211" s="288">
        <v>0</v>
      </c>
    </row>
    <row r="212" spans="1:6">
      <c r="A212" s="72"/>
      <c r="B212" s="93"/>
      <c r="C212" s="2779" t="s">
        <v>4822</v>
      </c>
      <c r="D212" s="17"/>
      <c r="E212" s="294">
        <v>225000</v>
      </c>
      <c r="F212" s="288">
        <v>0</v>
      </c>
    </row>
    <row r="213" spans="1:6">
      <c r="A213" s="72"/>
      <c r="B213" s="93"/>
      <c r="C213" s="2779" t="s">
        <v>4823</v>
      </c>
      <c r="D213" s="17"/>
      <c r="E213" s="294">
        <v>1100</v>
      </c>
      <c r="F213" s="288">
        <v>2400</v>
      </c>
    </row>
    <row r="214" spans="1:6">
      <c r="A214" s="72"/>
      <c r="B214" s="93"/>
      <c r="C214" s="2779" t="s">
        <v>4824</v>
      </c>
      <c r="D214" s="17"/>
      <c r="E214" s="294">
        <v>76300</v>
      </c>
      <c r="F214" s="288">
        <v>194800</v>
      </c>
    </row>
    <row r="215" spans="1:6">
      <c r="A215" s="72"/>
      <c r="B215" s="93"/>
      <c r="C215" s="2779" t="s">
        <v>4825</v>
      </c>
      <c r="D215" s="17"/>
      <c r="E215" s="294">
        <v>1000</v>
      </c>
      <c r="F215" s="288">
        <v>4500</v>
      </c>
    </row>
    <row r="216" spans="1:6">
      <c r="A216" s="72"/>
      <c r="B216" s="93"/>
      <c r="C216" s="2779" t="s">
        <v>4826</v>
      </c>
      <c r="D216" s="17"/>
      <c r="E216" s="294">
        <v>-3700</v>
      </c>
      <c r="F216" s="288">
        <v>-12700</v>
      </c>
    </row>
    <row r="217" spans="1:6">
      <c r="A217" s="72"/>
      <c r="B217" s="93"/>
      <c r="C217" s="2779" t="s">
        <v>4827</v>
      </c>
      <c r="D217" s="17"/>
      <c r="E217" s="294">
        <v>2207700</v>
      </c>
      <c r="F217" s="288">
        <v>797400</v>
      </c>
    </row>
    <row r="218" spans="1:6">
      <c r="A218" s="72"/>
      <c r="B218" s="93"/>
      <c r="C218" s="2779" t="s">
        <v>4828</v>
      </c>
      <c r="D218" s="17"/>
      <c r="E218" s="294">
        <v>12138000</v>
      </c>
      <c r="F218" s="288">
        <v>12382300</v>
      </c>
    </row>
    <row r="219" spans="1:6">
      <c r="A219" s="72"/>
      <c r="B219" s="93"/>
      <c r="C219" s="2779" t="s">
        <v>4829</v>
      </c>
      <c r="D219" s="17"/>
      <c r="E219" s="294">
        <v>438500</v>
      </c>
      <c r="F219" s="288">
        <v>264000</v>
      </c>
    </row>
    <row r="220" spans="1:6">
      <c r="A220" s="72"/>
      <c r="B220" s="93"/>
      <c r="C220" s="2779" t="s">
        <v>4830</v>
      </c>
      <c r="D220" s="17"/>
      <c r="E220" s="3289">
        <v>1152700</v>
      </c>
      <c r="F220" s="3158">
        <v>1097500</v>
      </c>
    </row>
    <row r="221" spans="1:6" ht="15.75">
      <c r="A221" s="72"/>
      <c r="B221" s="93"/>
      <c r="C221" s="3290" t="s">
        <v>4832</v>
      </c>
      <c r="D221" s="17"/>
      <c r="E221" s="3288">
        <f>SUM(E194:E220)</f>
        <v>23715356</v>
      </c>
      <c r="F221" s="3288">
        <f>SUM(F194:F220)</f>
        <v>21014836</v>
      </c>
    </row>
    <row r="222" spans="1:6">
      <c r="A222" s="72"/>
      <c r="B222" s="93"/>
      <c r="C222" s="2779"/>
      <c r="D222" s="17"/>
      <c r="E222" s="294"/>
      <c r="F222" s="288"/>
    </row>
    <row r="223" spans="1:6">
      <c r="A223" s="72"/>
      <c r="B223" s="93"/>
      <c r="C223" s="2779"/>
      <c r="D223" s="17"/>
      <c r="E223" s="2781"/>
      <c r="F223" s="2782"/>
    </row>
    <row r="224" spans="1:6">
      <c r="A224" s="72"/>
      <c r="B224" s="93"/>
      <c r="C224" s="2780"/>
      <c r="D224" s="17"/>
      <c r="E224" s="294"/>
      <c r="F224" s="294"/>
    </row>
    <row r="225" spans="1:6">
      <c r="A225" s="72"/>
      <c r="B225" s="93"/>
      <c r="C225" s="17"/>
      <c r="D225" s="17"/>
      <c r="E225" s="294"/>
      <c r="F225" s="288"/>
    </row>
    <row r="226" spans="1:6">
      <c r="A226" s="72"/>
      <c r="B226" s="93"/>
      <c r="C226" s="17"/>
      <c r="D226" s="17"/>
      <c r="E226" s="294"/>
      <c r="F226" s="288"/>
    </row>
    <row r="227" spans="1:6">
      <c r="A227" s="72"/>
      <c r="B227" s="93"/>
      <c r="C227" s="17"/>
      <c r="D227" s="17"/>
      <c r="E227" s="294"/>
      <c r="F227" s="288"/>
    </row>
    <row r="228" spans="1:6">
      <c r="A228" s="72"/>
      <c r="B228" s="93"/>
      <c r="C228" s="17"/>
      <c r="D228" s="17"/>
      <c r="E228" s="294"/>
      <c r="F228" s="288"/>
    </row>
    <row r="229" spans="1:6">
      <c r="A229" s="72"/>
      <c r="B229" s="93"/>
      <c r="C229" s="17"/>
      <c r="D229" s="17"/>
      <c r="E229" s="294"/>
      <c r="F229" s="288"/>
    </row>
    <row r="230" spans="1:6">
      <c r="A230" s="72"/>
      <c r="B230" s="93"/>
      <c r="C230" s="17"/>
      <c r="D230" s="17"/>
      <c r="E230" s="294"/>
      <c r="F230" s="288"/>
    </row>
    <row r="231" spans="1:6">
      <c r="A231" s="72"/>
      <c r="B231" s="93"/>
      <c r="C231" s="17"/>
      <c r="D231" s="17"/>
      <c r="E231" s="294"/>
      <c r="F231" s="288"/>
    </row>
    <row r="232" spans="1:6">
      <c r="A232" s="72"/>
      <c r="B232" s="93"/>
      <c r="C232" s="17"/>
      <c r="D232" s="17"/>
      <c r="E232" s="294"/>
      <c r="F232" s="288"/>
    </row>
    <row r="233" spans="1:6">
      <c r="A233" s="72"/>
      <c r="B233" s="93"/>
      <c r="C233" s="17"/>
      <c r="D233" s="17"/>
      <c r="E233" s="294"/>
      <c r="F233" s="288"/>
    </row>
    <row r="234" spans="1:6">
      <c r="A234" s="72"/>
      <c r="B234" s="93"/>
      <c r="C234" s="17"/>
      <c r="D234" s="17"/>
      <c r="E234" s="294"/>
      <c r="F234" s="288"/>
    </row>
    <row r="235" spans="1:6">
      <c r="A235" s="72"/>
      <c r="B235" s="93"/>
      <c r="C235" s="17"/>
      <c r="D235" s="17"/>
      <c r="E235" s="294"/>
      <c r="F235" s="288"/>
    </row>
    <row r="236" spans="1:6">
      <c r="A236" s="72"/>
      <c r="B236" s="93"/>
      <c r="C236" s="17"/>
      <c r="D236" s="17"/>
      <c r="E236" s="294"/>
      <c r="F236" s="288"/>
    </row>
    <row r="237" spans="1:6">
      <c r="A237" s="72"/>
      <c r="B237" s="93"/>
      <c r="C237" s="17"/>
      <c r="D237" s="17"/>
      <c r="E237" s="294"/>
      <c r="F237" s="288"/>
    </row>
    <row r="238" spans="1:6">
      <c r="A238" s="72"/>
      <c r="B238" s="93"/>
      <c r="C238" s="17"/>
      <c r="D238" s="17"/>
      <c r="E238" s="294"/>
      <c r="F238" s="288"/>
    </row>
    <row r="239" spans="1:6" ht="15.75" thickBot="1">
      <c r="A239" s="107"/>
      <c r="B239" s="301"/>
      <c r="C239" s="108"/>
      <c r="D239" s="108"/>
      <c r="E239" s="316"/>
      <c r="F239" s="317"/>
    </row>
    <row r="240" spans="1:6">
      <c r="A240" s="17"/>
      <c r="B240" s="17"/>
      <c r="C240" s="17"/>
      <c r="D240" s="17"/>
      <c r="E240" s="17"/>
      <c r="F240" s="17"/>
    </row>
    <row r="241" spans="1:6">
      <c r="A241" s="69" t="s">
        <v>4831</v>
      </c>
      <c r="B241" s="69"/>
      <c r="C241" s="69"/>
      <c r="D241" s="69"/>
      <c r="E241" s="69"/>
      <c r="F241" s="69"/>
    </row>
  </sheetData>
  <customSheetViews>
    <customSheetView guid="{8BA73436-2F9B-4210-BD10-5C9B0EE18A6F}" colorId="22" showPageBreaks="1" printArea="1" topLeftCell="A209">
      <selection activeCell="E228" sqref="E228"/>
      <rowBreaks count="1" manualBreakCount="1">
        <brk id="65" max="16383" man="1"/>
      </rowBreaks>
      <pageMargins left="0.5" right="0.5" top="0.5" bottom="0.5" header="0.5" footer="0.5"/>
      <printOptions horizontalCentered="1"/>
      <pageSetup scale="65" orientation="portrait" horizontalDpi="300" verticalDpi="300" r:id="rId1"/>
      <headerFooter alignWithMargins="0"/>
    </customSheetView>
    <customSheetView guid="{7923C648-7509-4E75-B568-BE9D1A032E56}" colorId="22" showPageBreaks="1" printArea="1" topLeftCell="A63">
      <selection activeCell="D76" sqref="D76"/>
      <rowBreaks count="3" manualBreakCount="3">
        <brk id="65" max="16383" man="1"/>
        <brk id="126" max="5" man="1"/>
        <brk id="185" max="5" man="1"/>
      </rowBreaks>
      <pageMargins left="0.5" right="0.5" top="0.5" bottom="0.5" header="0.5" footer="0.5"/>
      <printOptions horizontalCentered="1"/>
      <pageSetup scale="65" orientation="portrait" horizontalDpi="300" verticalDpi="300" r:id="rId2"/>
      <headerFooter alignWithMargins="0"/>
    </customSheetView>
    <customSheetView guid="{393B765C-BB60-4CEF-9B1B-1517D80E77BC}" colorId="22" showPageBreaks="1" printArea="1" topLeftCell="A63">
      <selection activeCell="D76" sqref="D76"/>
      <rowBreaks count="3" manualBreakCount="3">
        <brk id="65" max="16383" man="1"/>
        <brk id="126" max="5" man="1"/>
        <brk id="185" max="5" man="1"/>
      </rowBreaks>
      <pageMargins left="0.5" right="0.5" top="0.5" bottom="0.5" header="0.5" footer="0.5"/>
      <printOptions horizontalCentered="1"/>
      <pageSetup scale="65" orientation="portrait" horizontalDpi="300" verticalDpi="300" r:id="rId3"/>
      <headerFooter alignWithMargins="0"/>
    </customSheetView>
    <customSheetView guid="{63051384-6030-4837-BDE8-8D47319E9310}" colorId="22" showPageBreaks="1" printArea="1"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4"/>
      <headerFooter alignWithMargins="0"/>
    </customSheetView>
    <customSheetView guid="{4E7170B9-0E13-4551-BA0F-F43020F5D14F}" colorId="22" showPageBreaks="1" printArea="1" topLeftCell="A209">
      <selection activeCell="E228" sqref="E228"/>
      <rowBreaks count="1" manualBreakCount="1">
        <brk id="65" max="16383" man="1"/>
      </rowBreaks>
      <pageMargins left="0.5" right="0.5" top="0.5" bottom="0.5" header="0.5" footer="0.5"/>
      <printOptions horizontalCentered="1"/>
      <pageSetup scale="65" orientation="portrait" horizontalDpi="300" verticalDpi="300" r:id="rId5"/>
      <headerFooter alignWithMargins="0"/>
    </customSheetView>
    <customSheetView guid="{438078D9-73AC-4065-AD12-33C545097290}" colorId="22"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6"/>
      <headerFooter alignWithMargins="0"/>
    </customSheetView>
    <customSheetView guid="{5CF51FF9-A1DC-465C-8702-577480B671DB}" colorId="22"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7"/>
      <headerFooter alignWithMargins="0"/>
    </customSheetView>
    <customSheetView guid="{B94A4E40-0E04-4C7F-92F0-F173BDD19C5E}" colorId="22"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8"/>
      <headerFooter alignWithMargins="0"/>
    </customSheetView>
    <customSheetView guid="{8C259C24-A4E4-4974-8C90-A0F5B4CE3394}" colorId="22" showPageBreaks="1" printArea="1" topLeftCell="A209">
      <selection activeCell="E228" sqref="E228"/>
      <rowBreaks count="1" manualBreakCount="1">
        <brk id="65" max="16383" man="1"/>
      </rowBreaks>
      <pageMargins left="0.5" right="0.5" top="0.5" bottom="0.5" header="0.5" footer="0.5"/>
      <printOptions horizontalCentered="1"/>
      <pageSetup scale="65" orientation="portrait" horizontalDpi="300" verticalDpi="300" r:id="rId9"/>
      <headerFooter alignWithMargins="0"/>
    </customSheetView>
    <customSheetView guid="{FA103E5D-8B2E-472D-A37D-606A91A24206}" colorId="22" topLeftCell="A57">
      <rowBreaks count="1" manualBreakCount="1">
        <brk id="65" max="16383" man="1"/>
      </rowBreaks>
      <pageMargins left="0.5" right="0.5" top="0.5" bottom="0.5" header="0.5" footer="0.5"/>
      <printOptions horizontalCentered="1"/>
      <pageSetup scale="65" orientation="portrait" horizontalDpi="300" verticalDpi="300" r:id="rId10"/>
      <headerFooter alignWithMargins="0"/>
    </customSheetView>
    <customSheetView guid="{FD677025-12D2-4A8C-898E-C8C7B61A1761}" colorId="22" showPageBreaks="1" printArea="1"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11"/>
      <headerFooter alignWithMargins="0"/>
    </customSheetView>
    <customSheetView guid="{8A94D2EC-B2C5-4234-9443-0DC03802E12D}" colorId="22" showPageBreaks="1" printArea="1"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12"/>
      <headerFooter alignWithMargins="0"/>
    </customSheetView>
    <customSheetView guid="{C7AF6775-1D27-4B5E-A593-2A35D0B4D89B}" colorId="22"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13"/>
      <headerFooter alignWithMargins="0"/>
    </customSheetView>
    <customSheetView guid="{96E61F17-B7D0-43DF-A042-AB82DEADF71D}" colorId="22" showPageBreaks="1" printArea="1"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14"/>
      <headerFooter alignWithMargins="0"/>
    </customSheetView>
    <customSheetView guid="{0F6F7749-E5E2-402C-A332-F358E9F52431}" colorId="22" showPageBreaks="1" printArea="1"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15"/>
      <headerFooter alignWithMargins="0"/>
    </customSheetView>
    <customSheetView guid="{665C0630-746D-4A38-99D5-558A3A80C435}" colorId="22" showPageBreaks="1" printArea="1"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16"/>
      <headerFooter alignWithMargins="0"/>
    </customSheetView>
    <customSheetView guid="{7BB49942-3332-4916-8C9A-7E0718D9BD15}" colorId="22" showPageBreaks="1" printArea="1"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17"/>
      <headerFooter alignWithMargins="0"/>
    </customSheetView>
    <customSheetView guid="{84131046-9492-4BD4-95BF-1101D54B6750}" colorId="22" showPageBreaks="1" printArea="1" topLeftCell="A209">
      <selection activeCell="E228" sqref="E228"/>
      <rowBreaks count="1" manualBreakCount="1">
        <brk id="65" max="16383" man="1"/>
      </rowBreaks>
      <pageMargins left="0.5" right="0.5" top="0.5" bottom="0.5" header="0.5" footer="0.5"/>
      <printOptions horizontalCentered="1"/>
      <pageSetup scale="65" orientation="portrait" horizontalDpi="300" verticalDpi="300" r:id="rId18"/>
      <headerFooter alignWithMargins="0"/>
    </customSheetView>
    <customSheetView guid="{CDDD69AD-D96A-45A7-95A3-6DE883419332}" colorId="22" showPageBreaks="1" printArea="1" topLeftCell="A57">
      <selection activeCell="D243" sqref="D243"/>
      <rowBreaks count="1" manualBreakCount="1">
        <brk id="65" max="16383" man="1"/>
      </rowBreaks>
      <pageMargins left="0.5" right="0.5" top="0.5" bottom="0.5" header="0.5" footer="0.5"/>
      <printOptions horizontalCentered="1"/>
      <pageSetup scale="65" orientation="portrait" horizontalDpi="300" verticalDpi="300" r:id="rId19"/>
      <headerFooter alignWithMargins="0"/>
    </customSheetView>
    <customSheetView guid="{4AA2BC72-2A29-463C-9964-91A7BC9A705D}" colorId="22" showPageBreaks="1" printArea="1" topLeftCell="A171">
      <selection activeCell="D173" sqref="D173"/>
      <rowBreaks count="1" manualBreakCount="1">
        <brk id="65" max="16383" man="1"/>
      </rowBreaks>
      <pageMargins left="0.5" right="0.5" top="0.5" bottom="0.5" header="0.5" footer="0.5"/>
      <printOptions horizontalCentered="1"/>
      <pageSetup scale="65" orientation="portrait" horizontalDpi="300" verticalDpi="300" r:id="rId20"/>
      <headerFooter alignWithMargins="0"/>
    </customSheetView>
  </customSheetViews>
  <printOptions horizontalCentered="1"/>
  <pageMargins left="0.5" right="0.5" top="0.5" bottom="0.5" header="0.5" footer="0.5"/>
  <pageSetup scale="65" orientation="portrait" horizontalDpi="300" verticalDpi="300" r:id="rId21"/>
  <headerFooter alignWithMargins="0"/>
  <rowBreaks count="3" manualBreakCount="3">
    <brk id="65" max="16383" man="1"/>
    <brk id="126" max="5" man="1"/>
    <brk id="185" max="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87"/>
  <sheetViews>
    <sheetView defaultGridColor="0" topLeftCell="H1" colorId="22" zoomScaleNormal="100" zoomScaleSheetLayoutView="80" workbookViewId="0">
      <selection activeCell="K20" sqref="K20"/>
    </sheetView>
  </sheetViews>
  <sheetFormatPr defaultColWidth="9.6640625" defaultRowHeight="15"/>
  <cols>
    <col min="1" max="1" width="5.6640625" style="9" customWidth="1"/>
    <col min="2" max="2" width="41.6640625" style="9" customWidth="1"/>
    <col min="3" max="3" width="20.88671875" style="9" customWidth="1"/>
    <col min="4" max="4" width="19.6640625" style="9" customWidth="1"/>
    <col min="5" max="5" width="19.88671875" style="9" customWidth="1"/>
    <col min="6" max="6" width="2.6640625" style="9" customWidth="1"/>
    <col min="7" max="8" width="17.6640625" style="9" customWidth="1"/>
    <col min="9" max="9" width="21.6640625" style="9" customWidth="1"/>
    <col min="10" max="10" width="16.6640625" style="9" customWidth="1"/>
    <col min="11" max="12" width="15.6640625" style="9" customWidth="1"/>
    <col min="13" max="13" width="5.6640625" style="9" customWidth="1"/>
    <col min="14" max="16384" width="9.6640625" style="9"/>
  </cols>
  <sheetData>
    <row r="1" spans="1:20">
      <c r="A1" s="29" t="s">
        <v>1800</v>
      </c>
      <c r="B1" s="203"/>
      <c r="C1" s="66" t="s">
        <v>3290</v>
      </c>
      <c r="D1" s="204" t="s">
        <v>1802</v>
      </c>
      <c r="E1" s="67" t="s">
        <v>1803</v>
      </c>
      <c r="F1" s="29" t="s">
        <v>1800</v>
      </c>
      <c r="G1" s="66"/>
      <c r="H1" s="203"/>
      <c r="I1" s="66" t="s">
        <v>3290</v>
      </c>
      <c r="J1" s="205" t="s">
        <v>1802</v>
      </c>
      <c r="K1" s="203"/>
      <c r="L1" s="66" t="s">
        <v>1803</v>
      </c>
      <c r="M1" s="67"/>
      <c r="N1" s="17"/>
      <c r="O1" s="17"/>
      <c r="P1" s="17"/>
      <c r="Q1" s="17"/>
      <c r="R1" s="17"/>
      <c r="S1" s="17"/>
      <c r="T1" s="17"/>
    </row>
    <row r="2" spans="1:20">
      <c r="A2" s="72" t="str">
        <f>'Data Sheet'!$C$25</f>
        <v>CENTRAL HUDSON GAS &amp; ELECTRIC CORPORATION</v>
      </c>
      <c r="B2" s="81"/>
      <c r="C2" s="17" t="s">
        <v>5503</v>
      </c>
      <c r="D2" s="78" t="s">
        <v>3308</v>
      </c>
      <c r="E2" s="73"/>
      <c r="F2" s="72" t="str">
        <f>'Data Sheet'!$C$25</f>
        <v>CENTRAL HUDSON GAS &amp; ELECTRIC CORPORATION</v>
      </c>
      <c r="G2" s="17"/>
      <c r="H2" s="81"/>
      <c r="I2" s="17" t="s">
        <v>5503</v>
      </c>
      <c r="J2" s="93" t="s">
        <v>3308</v>
      </c>
      <c r="K2" s="81"/>
      <c r="L2" s="17"/>
      <c r="M2" s="73"/>
      <c r="N2" s="17"/>
      <c r="O2" s="17"/>
      <c r="P2" s="17"/>
      <c r="Q2" s="17"/>
      <c r="R2" s="17"/>
      <c r="S2" s="17"/>
      <c r="T2" s="17"/>
    </row>
    <row r="3" spans="1:20" ht="15" customHeight="1">
      <c r="A3" s="74"/>
      <c r="B3" s="113"/>
      <c r="C3" s="113" t="s">
        <v>2992</v>
      </c>
      <c r="D3" s="674" t="str">
        <f>'Data Sheet'!$C$40</f>
        <v>4/18/2018</v>
      </c>
      <c r="E3" s="106" t="str">
        <f>'Data Sheet'!$C$38</f>
        <v>12/31/2017</v>
      </c>
      <c r="F3" s="74"/>
      <c r="G3" s="77"/>
      <c r="H3" s="113"/>
      <c r="I3" s="77" t="s">
        <v>2992</v>
      </c>
      <c r="J3" s="667" t="str">
        <f>'Data Sheet'!$C$40</f>
        <v>4/18/2018</v>
      </c>
      <c r="K3" s="113"/>
      <c r="L3" s="100" t="str">
        <f>'Data Sheet'!$C$38</f>
        <v>12/31/2017</v>
      </c>
      <c r="M3" s="76"/>
      <c r="N3" s="17"/>
      <c r="O3" s="666"/>
      <c r="P3" s="17"/>
      <c r="Q3" s="17"/>
      <c r="R3" s="17"/>
      <c r="S3" s="17"/>
      <c r="T3" s="17"/>
    </row>
    <row r="4" spans="1:20" ht="15" customHeight="1">
      <c r="A4" s="236"/>
      <c r="B4" s="207" t="s">
        <v>586</v>
      </c>
      <c r="C4" s="207"/>
      <c r="D4" s="207"/>
      <c r="E4" s="208"/>
      <c r="F4" s="236"/>
      <c r="G4" s="207" t="s">
        <v>587</v>
      </c>
      <c r="H4" s="207"/>
      <c r="I4" s="207"/>
      <c r="J4" s="207"/>
      <c r="K4" s="207"/>
      <c r="L4" s="207"/>
      <c r="M4" s="208"/>
      <c r="N4" s="17"/>
      <c r="O4" s="17"/>
      <c r="P4" s="17"/>
      <c r="Q4" s="17"/>
      <c r="R4" s="17"/>
      <c r="S4" s="17"/>
      <c r="T4" s="17"/>
    </row>
    <row r="5" spans="1:20">
      <c r="A5" s="665"/>
      <c r="B5" s="374"/>
      <c r="C5" s="374"/>
      <c r="D5" s="374"/>
      <c r="E5" s="687"/>
      <c r="F5" s="72"/>
      <c r="G5" s="17"/>
      <c r="H5" s="17"/>
      <c r="I5" s="17"/>
      <c r="J5" s="17"/>
      <c r="K5" s="17"/>
      <c r="L5" s="17"/>
      <c r="M5" s="73"/>
      <c r="N5" s="17"/>
      <c r="O5" s="17"/>
      <c r="P5" s="17"/>
      <c r="Q5" s="17"/>
      <c r="R5" s="17"/>
      <c r="S5" s="17"/>
      <c r="T5" s="17"/>
    </row>
    <row r="6" spans="1:20">
      <c r="A6" s="3503" t="s">
        <v>3854</v>
      </c>
      <c r="B6" s="3504"/>
      <c r="C6" s="3504"/>
      <c r="D6" s="3504"/>
      <c r="E6" s="3501"/>
      <c r="F6" s="3503" t="s">
        <v>588</v>
      </c>
      <c r="G6" s="3500"/>
      <c r="H6" s="3500"/>
      <c r="I6" s="3500"/>
      <c r="J6" s="3500"/>
      <c r="K6" s="3500"/>
      <c r="L6" s="3500"/>
      <c r="M6" s="211"/>
      <c r="N6" s="17"/>
      <c r="O6" s="17"/>
      <c r="P6" s="17"/>
      <c r="Q6" s="17"/>
      <c r="R6" s="17"/>
      <c r="S6" s="17"/>
      <c r="T6" s="17"/>
    </row>
    <row r="7" spans="1:20">
      <c r="A7" s="3503" t="s">
        <v>3855</v>
      </c>
      <c r="B7" s="3504"/>
      <c r="C7" s="3504"/>
      <c r="D7" s="3504"/>
      <c r="E7" s="3501"/>
      <c r="F7" s="3503" t="s">
        <v>3858</v>
      </c>
      <c r="G7" s="3500"/>
      <c r="H7" s="3500"/>
      <c r="I7" s="3500"/>
      <c r="J7" s="3500"/>
      <c r="K7" s="3500"/>
      <c r="L7" s="3500"/>
      <c r="M7" s="211"/>
      <c r="N7" s="17"/>
      <c r="O7" s="17"/>
      <c r="P7" s="17"/>
      <c r="Q7" s="17"/>
      <c r="R7" s="17"/>
      <c r="S7" s="17"/>
      <c r="T7" s="17"/>
    </row>
    <row r="8" spans="1:20">
      <c r="A8" s="3503" t="s">
        <v>3857</v>
      </c>
      <c r="B8" s="3504"/>
      <c r="C8" s="3504"/>
      <c r="D8" s="3504"/>
      <c r="E8" s="3501"/>
      <c r="F8" s="3503" t="s">
        <v>931</v>
      </c>
      <c r="G8" s="3500"/>
      <c r="H8" s="3500"/>
      <c r="I8" s="3500"/>
      <c r="J8" s="3500"/>
      <c r="K8" s="3500"/>
      <c r="L8" s="3500"/>
      <c r="M8" s="211"/>
      <c r="N8" s="17"/>
      <c r="O8" s="17"/>
      <c r="P8" s="17"/>
      <c r="Q8" s="17"/>
      <c r="R8" s="17"/>
      <c r="S8" s="17"/>
      <c r="T8" s="17"/>
    </row>
    <row r="9" spans="1:20">
      <c r="A9" s="3503" t="s">
        <v>3856</v>
      </c>
      <c r="B9" s="3504"/>
      <c r="C9" s="3504"/>
      <c r="D9" s="3504"/>
      <c r="E9" s="3501"/>
      <c r="F9" s="3503" t="s">
        <v>3859</v>
      </c>
      <c r="G9" s="3500"/>
      <c r="H9" s="3500"/>
      <c r="I9" s="3500"/>
      <c r="J9" s="3500"/>
      <c r="K9" s="3500"/>
      <c r="L9" s="3500"/>
      <c r="M9" s="211"/>
      <c r="N9" s="17"/>
      <c r="O9" s="17"/>
      <c r="P9" s="17"/>
      <c r="Q9" s="17"/>
      <c r="R9" s="17"/>
      <c r="S9" s="17"/>
      <c r="T9" s="17"/>
    </row>
    <row r="10" spans="1:20">
      <c r="A10" s="3503" t="s">
        <v>932</v>
      </c>
      <c r="B10" s="3504"/>
      <c r="C10" s="3504"/>
      <c r="D10" s="3504"/>
      <c r="E10" s="3501"/>
      <c r="F10" s="3503" t="s">
        <v>3860</v>
      </c>
      <c r="G10" s="3500"/>
      <c r="H10" s="3500"/>
      <c r="I10" s="3500"/>
      <c r="J10" s="3500"/>
      <c r="K10" s="3500"/>
      <c r="L10" s="3500"/>
      <c r="M10" s="211"/>
      <c r="N10" s="17"/>
      <c r="O10" s="17"/>
      <c r="P10" s="17"/>
      <c r="Q10" s="17"/>
      <c r="R10" s="17"/>
      <c r="S10" s="17"/>
      <c r="T10" s="17"/>
    </row>
    <row r="11" spans="1:20">
      <c r="A11" s="3503" t="s">
        <v>933</v>
      </c>
      <c r="B11" s="3504"/>
      <c r="C11" s="3504"/>
      <c r="D11" s="3504"/>
      <c r="E11" s="3501"/>
      <c r="F11" s="72"/>
      <c r="G11" s="17"/>
      <c r="H11" s="17"/>
      <c r="I11" s="17"/>
      <c r="J11" s="17"/>
      <c r="K11" s="17"/>
      <c r="L11" s="17"/>
      <c r="M11" s="73"/>
      <c r="N11" s="17"/>
      <c r="O11" s="17"/>
      <c r="P11" s="17"/>
      <c r="Q11" s="17"/>
      <c r="R11" s="17"/>
      <c r="S11" s="17"/>
      <c r="T11" s="17"/>
    </row>
    <row r="12" spans="1:20">
      <c r="A12" s="3503" t="s">
        <v>934</v>
      </c>
      <c r="B12" s="3504"/>
      <c r="C12" s="3504"/>
      <c r="D12" s="3504"/>
      <c r="E12" s="3501"/>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14"/>
      <c r="B14" s="93"/>
      <c r="C14" s="620" t="s">
        <v>1787</v>
      </c>
      <c r="D14" s="621" t="s">
        <v>935</v>
      </c>
      <c r="E14" s="383" t="s">
        <v>936</v>
      </c>
      <c r="F14" s="3556" t="s">
        <v>937</v>
      </c>
      <c r="G14" s="3557"/>
      <c r="H14" s="3558"/>
      <c r="I14" s="93"/>
      <c r="J14" s="17" t="s">
        <v>938</v>
      </c>
      <c r="K14" s="17"/>
      <c r="L14" s="17"/>
      <c r="M14" s="83"/>
      <c r="N14" s="17"/>
      <c r="O14" s="17"/>
      <c r="P14" s="17"/>
      <c r="Q14" s="17"/>
      <c r="R14" s="17"/>
      <c r="S14" s="17"/>
      <c r="T14" s="17"/>
    </row>
    <row r="15" spans="1:20">
      <c r="A15" s="214"/>
      <c r="B15" s="266" t="s">
        <v>939</v>
      </c>
      <c r="C15" s="621" t="s">
        <v>940</v>
      </c>
      <c r="D15" s="621" t="s">
        <v>941</v>
      </c>
      <c r="E15" s="383" t="s">
        <v>942</v>
      </c>
      <c r="F15" s="3559" t="s">
        <v>943</v>
      </c>
      <c r="G15" s="3511"/>
      <c r="H15" s="3560"/>
      <c r="I15" s="100"/>
      <c r="J15" s="77"/>
      <c r="K15" s="77"/>
      <c r="L15" s="77"/>
      <c r="M15" s="83"/>
      <c r="N15" s="17"/>
      <c r="O15" s="17"/>
      <c r="P15" s="17"/>
      <c r="Q15" s="17"/>
      <c r="R15" s="17"/>
      <c r="S15" s="17"/>
      <c r="T15" s="17"/>
    </row>
    <row r="16" spans="1:20">
      <c r="A16" s="214"/>
      <c r="B16" s="266" t="s">
        <v>944</v>
      </c>
      <c r="C16" s="621" t="s">
        <v>945</v>
      </c>
      <c r="D16" s="621" t="s">
        <v>946</v>
      </c>
      <c r="E16" s="383" t="s">
        <v>2517</v>
      </c>
      <c r="F16" s="3559" t="s">
        <v>947</v>
      </c>
      <c r="G16" s="3511"/>
      <c r="H16" s="3560"/>
      <c r="I16" s="93" t="s">
        <v>948</v>
      </c>
      <c r="J16" s="17"/>
      <c r="K16" s="93" t="s">
        <v>949</v>
      </c>
      <c r="L16" s="17"/>
      <c r="M16" s="83"/>
      <c r="N16" s="17"/>
      <c r="O16" s="17"/>
      <c r="P16" s="17"/>
      <c r="Q16" s="17"/>
      <c r="R16" s="17"/>
      <c r="S16" s="17"/>
      <c r="T16" s="17"/>
    </row>
    <row r="17" spans="1:20">
      <c r="A17" s="214"/>
      <c r="B17" s="93"/>
      <c r="C17" s="621" t="s">
        <v>950</v>
      </c>
      <c r="D17" s="621" t="s">
        <v>951</v>
      </c>
      <c r="E17" s="73"/>
      <c r="F17" s="3559" t="s">
        <v>952</v>
      </c>
      <c r="G17" s="3511"/>
      <c r="H17" s="3560"/>
      <c r="I17" s="93" t="s">
        <v>953</v>
      </c>
      <c r="J17" s="17"/>
      <c r="K17" s="93" t="s">
        <v>954</v>
      </c>
      <c r="L17" s="17"/>
      <c r="M17" s="83"/>
      <c r="N17" s="17"/>
      <c r="O17" s="17"/>
      <c r="P17" s="17"/>
      <c r="Q17" s="17"/>
      <c r="R17" s="17"/>
      <c r="S17" s="17"/>
      <c r="T17" s="17"/>
    </row>
    <row r="18" spans="1:20">
      <c r="A18" s="214"/>
      <c r="B18" s="93"/>
      <c r="C18" s="78"/>
      <c r="D18" s="78"/>
      <c r="E18" s="73"/>
      <c r="F18" s="74"/>
      <c r="G18" s="77"/>
      <c r="H18" s="17"/>
      <c r="I18" s="100"/>
      <c r="J18" s="77"/>
      <c r="K18" s="100"/>
      <c r="L18" s="77"/>
      <c r="M18" s="106"/>
      <c r="N18" s="17"/>
      <c r="O18" s="17"/>
      <c r="P18" s="17"/>
      <c r="Q18" s="17"/>
      <c r="R18" s="17"/>
      <c r="S18" s="17"/>
      <c r="T18" s="17"/>
    </row>
    <row r="19" spans="1:20">
      <c r="A19" s="214" t="s">
        <v>1729</v>
      </c>
      <c r="B19" s="93"/>
      <c r="C19" s="78"/>
      <c r="D19" s="78"/>
      <c r="E19" s="73"/>
      <c r="F19" s="87"/>
      <c r="G19" s="635" t="s">
        <v>955</v>
      </c>
      <c r="H19" s="637" t="s">
        <v>1839</v>
      </c>
      <c r="I19" s="266" t="s">
        <v>955</v>
      </c>
      <c r="J19" s="266" t="s">
        <v>956</v>
      </c>
      <c r="K19" s="266" t="s">
        <v>955</v>
      </c>
      <c r="L19" s="266" t="s">
        <v>1839</v>
      </c>
      <c r="M19" s="213" t="s">
        <v>1729</v>
      </c>
      <c r="N19" s="17"/>
      <c r="O19" s="17"/>
      <c r="P19" s="17"/>
      <c r="Q19" s="17"/>
      <c r="R19" s="17"/>
      <c r="S19" s="17"/>
      <c r="T19" s="17"/>
    </row>
    <row r="20" spans="1:20">
      <c r="A20" s="215" t="s">
        <v>1732</v>
      </c>
      <c r="B20" s="304" t="s">
        <v>3020</v>
      </c>
      <c r="C20" s="633" t="s">
        <v>3021</v>
      </c>
      <c r="D20" s="633" t="s">
        <v>3022</v>
      </c>
      <c r="E20" s="511" t="s">
        <v>3023</v>
      </c>
      <c r="F20" s="74"/>
      <c r="G20" s="634" t="s">
        <v>2346</v>
      </c>
      <c r="H20" s="304" t="s">
        <v>2347</v>
      </c>
      <c r="I20" s="304" t="s">
        <v>2348</v>
      </c>
      <c r="J20" s="304" t="s">
        <v>2349</v>
      </c>
      <c r="K20" s="304" t="s">
        <v>2350</v>
      </c>
      <c r="L20" s="304" t="s">
        <v>2351</v>
      </c>
      <c r="M20" s="216" t="s">
        <v>1732</v>
      </c>
      <c r="N20" s="17"/>
      <c r="O20" s="17"/>
      <c r="P20" s="17"/>
      <c r="Q20" s="17"/>
      <c r="R20" s="17"/>
      <c r="S20" s="17"/>
      <c r="T20" s="17"/>
    </row>
    <row r="21" spans="1:20">
      <c r="A21" s="214">
        <v>1</v>
      </c>
      <c r="B21" s="273" t="s">
        <v>957</v>
      </c>
      <c r="C21" s="318"/>
      <c r="D21" s="319"/>
      <c r="E21" s="320"/>
      <c r="F21" s="321"/>
      <c r="G21" s="322"/>
      <c r="H21" s="323"/>
      <c r="I21" s="318"/>
      <c r="J21" s="318"/>
      <c r="K21" s="318"/>
      <c r="L21" s="318"/>
      <c r="M21" s="324">
        <v>1</v>
      </c>
      <c r="N21" s="283"/>
      <c r="O21" s="283"/>
      <c r="P21" s="17"/>
      <c r="Q21" s="17"/>
      <c r="R21" s="17"/>
      <c r="S21" s="17"/>
      <c r="T21" s="17"/>
    </row>
    <row r="22" spans="1:20">
      <c r="A22" s="214">
        <v>2</v>
      </c>
      <c r="B22" s="93"/>
      <c r="C22" s="284"/>
      <c r="D22" s="325"/>
      <c r="E22" s="326"/>
      <c r="F22" s="327"/>
      <c r="G22" s="283"/>
      <c r="H22" s="289"/>
      <c r="I22" s="284"/>
      <c r="J22" s="289"/>
      <c r="K22" s="284"/>
      <c r="L22" s="289"/>
      <c r="M22" s="324">
        <v>2</v>
      </c>
      <c r="N22" s="283"/>
      <c r="O22" s="283"/>
      <c r="P22" s="17"/>
      <c r="Q22" s="17"/>
      <c r="R22" s="17"/>
      <c r="S22" s="17"/>
      <c r="T22" s="17"/>
    </row>
    <row r="23" spans="1:20">
      <c r="A23" s="214">
        <v>3</v>
      </c>
      <c r="B23" s="93" t="s">
        <v>5514</v>
      </c>
      <c r="C23" s="284">
        <v>30000000</v>
      </c>
      <c r="D23" s="328">
        <v>5</v>
      </c>
      <c r="E23" s="329"/>
      <c r="F23" s="327"/>
      <c r="G23" s="283">
        <v>16862087</v>
      </c>
      <c r="H23" s="284">
        <v>84310435</v>
      </c>
      <c r="I23" s="284"/>
      <c r="J23" s="284"/>
      <c r="K23" s="284"/>
      <c r="L23" s="284"/>
      <c r="M23" s="324">
        <v>3</v>
      </c>
      <c r="N23" s="283"/>
      <c r="O23" s="283"/>
      <c r="P23" s="17"/>
      <c r="Q23" s="17"/>
      <c r="R23" s="17"/>
      <c r="S23" s="17"/>
      <c r="T23" s="17"/>
    </row>
    <row r="24" spans="1:20">
      <c r="A24" s="214">
        <v>4</v>
      </c>
      <c r="B24" s="93"/>
      <c r="C24" s="284"/>
      <c r="D24" s="328"/>
      <c r="E24" s="329"/>
      <c r="F24" s="327"/>
      <c r="G24" s="283"/>
      <c r="H24" s="284"/>
      <c r="I24" s="284"/>
      <c r="J24" s="284"/>
      <c r="K24" s="284"/>
      <c r="L24" s="284"/>
      <c r="M24" s="324">
        <v>4</v>
      </c>
      <c r="N24" s="283"/>
      <c r="O24" s="283"/>
      <c r="P24" s="17"/>
      <c r="Q24" s="17"/>
      <c r="R24" s="17"/>
      <c r="S24" s="17"/>
      <c r="T24" s="17"/>
    </row>
    <row r="25" spans="1:20">
      <c r="A25" s="214">
        <v>5</v>
      </c>
      <c r="B25" s="93" t="s">
        <v>5515</v>
      </c>
      <c r="C25" s="284"/>
      <c r="D25" s="328"/>
      <c r="E25" s="329"/>
      <c r="F25" s="327"/>
      <c r="G25" s="283"/>
      <c r="H25" s="284"/>
      <c r="I25" s="284"/>
      <c r="J25" s="284"/>
      <c r="K25" s="284"/>
      <c r="L25" s="284"/>
      <c r="M25" s="324">
        <v>5</v>
      </c>
      <c r="N25" s="283"/>
      <c r="O25" s="283"/>
      <c r="P25" s="17"/>
      <c r="Q25" s="17"/>
      <c r="R25" s="17"/>
      <c r="S25" s="17"/>
      <c r="T25" s="17"/>
    </row>
    <row r="26" spans="1:20">
      <c r="A26" s="214">
        <v>6</v>
      </c>
      <c r="B26" s="93" t="s">
        <v>5520</v>
      </c>
      <c r="C26" s="284"/>
      <c r="D26" s="328"/>
      <c r="E26" s="329"/>
      <c r="F26" s="327"/>
      <c r="G26" s="283"/>
      <c r="H26" s="284"/>
      <c r="I26" s="284"/>
      <c r="J26" s="284"/>
      <c r="K26" s="284"/>
      <c r="L26" s="284"/>
      <c r="M26" s="324">
        <v>6</v>
      </c>
      <c r="N26" s="283"/>
      <c r="O26" s="283"/>
      <c r="P26" s="17"/>
      <c r="Q26" s="17"/>
      <c r="R26" s="17"/>
      <c r="S26" s="17"/>
      <c r="T26" s="17"/>
    </row>
    <row r="27" spans="1:20">
      <c r="A27" s="214">
        <v>7</v>
      </c>
      <c r="B27" s="93" t="s">
        <v>5516</v>
      </c>
      <c r="C27" s="284"/>
      <c r="D27" s="328"/>
      <c r="E27" s="329"/>
      <c r="F27" s="327"/>
      <c r="G27" s="283"/>
      <c r="H27" s="284"/>
      <c r="I27" s="284"/>
      <c r="J27" s="284"/>
      <c r="K27" s="284"/>
      <c r="L27" s="284"/>
      <c r="M27" s="324">
        <v>7</v>
      </c>
      <c r="N27" s="283"/>
      <c r="O27" s="283"/>
      <c r="P27" s="17"/>
      <c r="Q27" s="17"/>
      <c r="R27" s="17"/>
      <c r="S27" s="17"/>
      <c r="T27" s="17"/>
    </row>
    <row r="28" spans="1:20">
      <c r="A28" s="214">
        <v>8</v>
      </c>
      <c r="B28" s="93"/>
      <c r="C28" s="284"/>
      <c r="D28" s="328"/>
      <c r="E28" s="329"/>
      <c r="F28" s="327"/>
      <c r="G28" s="283"/>
      <c r="H28" s="284"/>
      <c r="I28" s="284"/>
      <c r="J28" s="284"/>
      <c r="K28" s="284"/>
      <c r="L28" s="284"/>
      <c r="M28" s="324">
        <v>8</v>
      </c>
      <c r="N28" s="283"/>
      <c r="O28" s="283"/>
      <c r="P28" s="17"/>
      <c r="Q28" s="17"/>
      <c r="R28" s="17"/>
      <c r="S28" s="17"/>
      <c r="T28" s="17"/>
    </row>
    <row r="29" spans="1:20">
      <c r="A29" s="214">
        <v>9</v>
      </c>
      <c r="B29" s="93"/>
      <c r="C29" s="284"/>
      <c r="D29" s="328"/>
      <c r="E29" s="329"/>
      <c r="F29" s="327"/>
      <c r="G29" s="283"/>
      <c r="H29" s="284"/>
      <c r="I29" s="284"/>
      <c r="J29" s="284"/>
      <c r="K29" s="284"/>
      <c r="L29" s="284"/>
      <c r="M29" s="324">
        <v>9</v>
      </c>
      <c r="N29" s="283"/>
      <c r="O29" s="283"/>
      <c r="P29" s="17"/>
      <c r="Q29" s="17"/>
      <c r="R29" s="17"/>
      <c r="S29" s="17"/>
      <c r="T29" s="17"/>
    </row>
    <row r="30" spans="1:20">
      <c r="A30" s="214">
        <v>10</v>
      </c>
      <c r="B30" s="93"/>
      <c r="C30" s="284"/>
      <c r="D30" s="328"/>
      <c r="E30" s="329"/>
      <c r="F30" s="327"/>
      <c r="G30" s="283"/>
      <c r="H30" s="284"/>
      <c r="I30" s="284"/>
      <c r="J30" s="284"/>
      <c r="K30" s="284"/>
      <c r="L30" s="284"/>
      <c r="M30" s="324">
        <v>10</v>
      </c>
      <c r="N30" s="283"/>
      <c r="O30" s="283"/>
      <c r="P30" s="17"/>
      <c r="Q30" s="17"/>
      <c r="R30" s="17"/>
      <c r="S30" s="17"/>
      <c r="T30" s="17"/>
    </row>
    <row r="31" spans="1:20">
      <c r="A31" s="214">
        <v>11</v>
      </c>
      <c r="B31" s="93"/>
      <c r="C31" s="284"/>
      <c r="D31" s="328"/>
      <c r="E31" s="329"/>
      <c r="F31" s="327"/>
      <c r="G31" s="283"/>
      <c r="H31" s="284"/>
      <c r="I31" s="284"/>
      <c r="J31" s="284"/>
      <c r="K31" s="284"/>
      <c r="L31" s="284"/>
      <c r="M31" s="324">
        <v>11</v>
      </c>
      <c r="N31" s="283"/>
      <c r="O31" s="283"/>
      <c r="P31" s="17"/>
      <c r="Q31" s="17"/>
      <c r="R31" s="17"/>
      <c r="S31" s="17"/>
      <c r="T31" s="17"/>
    </row>
    <row r="32" spans="1:20">
      <c r="A32" s="214">
        <v>12</v>
      </c>
      <c r="B32" s="93"/>
      <c r="C32" s="284"/>
      <c r="D32" s="328"/>
      <c r="E32" s="329"/>
      <c r="F32" s="327"/>
      <c r="G32" s="283"/>
      <c r="H32" s="284"/>
      <c r="I32" s="284"/>
      <c r="J32" s="284"/>
      <c r="K32" s="284"/>
      <c r="L32" s="284"/>
      <c r="M32" s="324">
        <v>12</v>
      </c>
      <c r="N32" s="283"/>
      <c r="O32" s="283"/>
      <c r="P32" s="17"/>
      <c r="Q32" s="17"/>
      <c r="R32" s="17"/>
      <c r="S32" s="17"/>
      <c r="T32" s="17"/>
    </row>
    <row r="33" spans="1:20">
      <c r="A33" s="214">
        <v>13</v>
      </c>
      <c r="B33" s="93"/>
      <c r="C33" s="284"/>
      <c r="D33" s="328"/>
      <c r="E33" s="329"/>
      <c r="F33" s="327"/>
      <c r="G33" s="283"/>
      <c r="H33" s="284"/>
      <c r="I33" s="284"/>
      <c r="J33" s="284"/>
      <c r="K33" s="284"/>
      <c r="L33" s="284"/>
      <c r="M33" s="324">
        <v>13</v>
      </c>
      <c r="N33" s="283"/>
      <c r="O33" s="283"/>
      <c r="P33" s="17"/>
      <c r="Q33" s="17"/>
      <c r="R33" s="17"/>
      <c r="S33" s="17"/>
      <c r="T33" s="17"/>
    </row>
    <row r="34" spans="1:20">
      <c r="A34" s="214">
        <v>14</v>
      </c>
      <c r="B34" s="93"/>
      <c r="C34" s="284"/>
      <c r="D34" s="328"/>
      <c r="E34" s="329"/>
      <c r="F34" s="327"/>
      <c r="G34" s="283"/>
      <c r="H34" s="284"/>
      <c r="I34" s="284"/>
      <c r="J34" s="284"/>
      <c r="K34" s="284"/>
      <c r="L34" s="284"/>
      <c r="M34" s="324">
        <v>14</v>
      </c>
      <c r="N34" s="283"/>
      <c r="O34" s="283"/>
      <c r="P34" s="17"/>
      <c r="Q34" s="17"/>
      <c r="R34" s="17"/>
      <c r="S34" s="17"/>
      <c r="T34" s="17"/>
    </row>
    <row r="35" spans="1:20">
      <c r="A35" s="214">
        <v>15</v>
      </c>
      <c r="B35" s="93"/>
      <c r="C35" s="284"/>
      <c r="D35" s="328"/>
      <c r="E35" s="329"/>
      <c r="F35" s="72"/>
      <c r="G35" s="283"/>
      <c r="H35" s="284"/>
      <c r="I35" s="93"/>
      <c r="J35" s="284"/>
      <c r="K35" s="284"/>
      <c r="L35" s="284"/>
      <c r="M35" s="213">
        <v>15</v>
      </c>
      <c r="N35" s="17"/>
      <c r="O35" s="17"/>
      <c r="P35" s="17"/>
      <c r="Q35" s="17"/>
      <c r="R35" s="17"/>
      <c r="S35" s="17"/>
      <c r="T35" s="17"/>
    </row>
    <row r="36" spans="1:20">
      <c r="A36" s="214">
        <v>16</v>
      </c>
      <c r="B36" s="93"/>
      <c r="C36" s="284"/>
      <c r="D36" s="328"/>
      <c r="E36" s="329"/>
      <c r="F36" s="327"/>
      <c r="G36" s="283"/>
      <c r="H36" s="284"/>
      <c r="I36" s="284"/>
      <c r="J36" s="284"/>
      <c r="K36" s="284"/>
      <c r="L36" s="284"/>
      <c r="M36" s="324">
        <v>16</v>
      </c>
      <c r="N36" s="283"/>
      <c r="O36" s="283"/>
      <c r="P36" s="17"/>
      <c r="Q36" s="17"/>
      <c r="R36" s="17"/>
      <c r="S36" s="17"/>
      <c r="T36" s="17"/>
    </row>
    <row r="37" spans="1:20">
      <c r="A37" s="214">
        <v>17</v>
      </c>
      <c r="B37" s="93"/>
      <c r="C37" s="284"/>
      <c r="D37" s="328"/>
      <c r="E37" s="329"/>
      <c r="F37" s="72"/>
      <c r="G37" s="283"/>
      <c r="H37" s="284"/>
      <c r="I37" s="93"/>
      <c r="J37" s="284"/>
      <c r="K37" s="284"/>
      <c r="L37" s="284"/>
      <c r="M37" s="324">
        <v>17</v>
      </c>
      <c r="N37" s="17"/>
      <c r="O37" s="17"/>
      <c r="P37" s="17"/>
      <c r="Q37" s="17"/>
      <c r="R37" s="17"/>
      <c r="S37" s="17"/>
      <c r="T37" s="17"/>
    </row>
    <row r="38" spans="1:20">
      <c r="A38" s="214">
        <v>18</v>
      </c>
      <c r="B38" s="93"/>
      <c r="C38" s="284"/>
      <c r="D38" s="328"/>
      <c r="E38" s="329"/>
      <c r="F38" s="327"/>
      <c r="G38" s="283"/>
      <c r="H38" s="284"/>
      <c r="I38" s="284"/>
      <c r="J38" s="284"/>
      <c r="K38" s="284"/>
      <c r="L38" s="284"/>
      <c r="M38" s="324">
        <v>18</v>
      </c>
      <c r="N38" s="283"/>
      <c r="O38" s="283"/>
      <c r="P38" s="17"/>
      <c r="Q38" s="17"/>
      <c r="R38" s="17"/>
      <c r="S38" s="17"/>
      <c r="T38" s="17"/>
    </row>
    <row r="39" spans="1:20">
      <c r="A39" s="214">
        <v>19</v>
      </c>
      <c r="B39" s="93"/>
      <c r="C39" s="294"/>
      <c r="D39" s="328"/>
      <c r="E39" s="329"/>
      <c r="F39" s="327"/>
      <c r="G39" s="330"/>
      <c r="H39" s="284"/>
      <c r="I39" s="284"/>
      <c r="J39" s="284"/>
      <c r="K39" s="284"/>
      <c r="L39" s="284"/>
      <c r="M39" s="324">
        <v>19</v>
      </c>
      <c r="N39" s="283"/>
      <c r="O39" s="283"/>
      <c r="P39" s="17"/>
      <c r="Q39" s="17"/>
      <c r="R39" s="17"/>
      <c r="S39" s="17"/>
      <c r="T39" s="17"/>
    </row>
    <row r="40" spans="1:20">
      <c r="A40" s="214">
        <v>20</v>
      </c>
      <c r="B40" s="266" t="s">
        <v>2331</v>
      </c>
      <c r="C40" s="243">
        <f>SUM(C21:C39)</f>
        <v>30000000</v>
      </c>
      <c r="D40" s="294"/>
      <c r="E40" s="329"/>
      <c r="F40" s="331"/>
      <c r="G40" s="244">
        <f t="shared" ref="G40:L40" si="0">SUM(G21:G39)</f>
        <v>16862087</v>
      </c>
      <c r="H40" s="240">
        <f t="shared" si="0"/>
        <v>84310435</v>
      </c>
      <c r="I40" s="243">
        <f t="shared" si="0"/>
        <v>0</v>
      </c>
      <c r="J40" s="240">
        <f t="shared" si="0"/>
        <v>0</v>
      </c>
      <c r="K40" s="243">
        <f t="shared" si="0"/>
        <v>0</v>
      </c>
      <c r="L40" s="240">
        <f t="shared" si="0"/>
        <v>0</v>
      </c>
      <c r="M40" s="324">
        <v>20</v>
      </c>
      <c r="N40" s="283"/>
      <c r="O40" s="283"/>
      <c r="P40" s="17"/>
      <c r="Q40" s="17"/>
      <c r="R40" s="17"/>
      <c r="S40" s="17"/>
      <c r="T40" s="17"/>
    </row>
    <row r="41" spans="1:20">
      <c r="A41" s="214">
        <v>21</v>
      </c>
      <c r="B41" s="332"/>
      <c r="C41" s="333"/>
      <c r="D41" s="334"/>
      <c r="E41" s="335"/>
      <c r="F41" s="336"/>
      <c r="G41" s="337"/>
      <c r="H41" s="333"/>
      <c r="I41" s="333"/>
      <c r="J41" s="333"/>
      <c r="K41" s="333"/>
      <c r="L41" s="333"/>
      <c r="M41" s="324">
        <v>21</v>
      </c>
      <c r="N41" s="283"/>
      <c r="O41" s="283"/>
      <c r="P41" s="17"/>
      <c r="Q41" s="17"/>
      <c r="R41" s="17"/>
      <c r="S41" s="17"/>
      <c r="T41" s="17"/>
    </row>
    <row r="42" spans="1:20">
      <c r="A42" s="214">
        <v>22</v>
      </c>
      <c r="B42" s="273" t="s">
        <v>958</v>
      </c>
      <c r="C42" s="318"/>
      <c r="D42" s="319"/>
      <c r="E42" s="338"/>
      <c r="F42" s="321"/>
      <c r="G42" s="322"/>
      <c r="H42" s="318"/>
      <c r="I42" s="318"/>
      <c r="J42" s="318"/>
      <c r="K42" s="318"/>
      <c r="L42" s="318"/>
      <c r="M42" s="324">
        <v>22</v>
      </c>
      <c r="N42" s="283"/>
      <c r="O42" s="283"/>
      <c r="P42" s="17"/>
      <c r="Q42" s="17"/>
      <c r="R42" s="17"/>
      <c r="S42" s="17"/>
      <c r="T42" s="17"/>
    </row>
    <row r="43" spans="1:20">
      <c r="A43" s="214">
        <v>23</v>
      </c>
      <c r="B43" s="93"/>
      <c r="C43" s="284"/>
      <c r="D43" s="325"/>
      <c r="E43" s="326"/>
      <c r="F43" s="327"/>
      <c r="G43" s="283"/>
      <c r="H43" s="289"/>
      <c r="I43" s="284"/>
      <c r="J43" s="289"/>
      <c r="K43" s="284"/>
      <c r="L43" s="289"/>
      <c r="M43" s="324">
        <v>23</v>
      </c>
      <c r="N43" s="283"/>
      <c r="O43" s="283"/>
      <c r="P43" s="17"/>
      <c r="Q43" s="17"/>
      <c r="R43" s="17"/>
      <c r="S43" s="17"/>
      <c r="T43" s="17"/>
    </row>
    <row r="44" spans="1:20">
      <c r="A44" s="214">
        <v>24</v>
      </c>
      <c r="B44" s="284" t="s">
        <v>5517</v>
      </c>
      <c r="C44" s="284">
        <v>1</v>
      </c>
      <c r="D44" s="328">
        <v>100</v>
      </c>
      <c r="E44" s="288"/>
      <c r="F44" s="327"/>
      <c r="G44" s="283">
        <v>1</v>
      </c>
      <c r="H44" s="284">
        <v>100</v>
      </c>
      <c r="I44" s="284"/>
      <c r="J44" s="284"/>
      <c r="K44" s="284"/>
      <c r="L44" s="284"/>
      <c r="M44" s="324">
        <v>24</v>
      </c>
      <c r="N44" s="283"/>
      <c r="O44" s="283"/>
      <c r="P44" s="17"/>
      <c r="Q44" s="17"/>
      <c r="R44" s="17"/>
      <c r="S44" s="17"/>
      <c r="T44" s="17"/>
    </row>
    <row r="45" spans="1:20">
      <c r="A45" s="214">
        <v>25</v>
      </c>
      <c r="B45" s="284"/>
      <c r="C45" s="284"/>
      <c r="D45" s="294"/>
      <c r="E45" s="288"/>
      <c r="F45" s="327"/>
      <c r="G45" s="283"/>
      <c r="H45" s="284"/>
      <c r="I45" s="284"/>
      <c r="J45" s="284"/>
      <c r="K45" s="284"/>
      <c r="L45" s="284"/>
      <c r="M45" s="324">
        <v>25</v>
      </c>
      <c r="N45" s="283"/>
      <c r="O45" s="283"/>
      <c r="P45" s="17"/>
      <c r="Q45" s="17"/>
      <c r="R45" s="17"/>
      <c r="S45" s="17"/>
      <c r="T45" s="17"/>
    </row>
    <row r="46" spans="1:20">
      <c r="A46" s="214">
        <v>26</v>
      </c>
      <c r="B46" s="284" t="s">
        <v>5521</v>
      </c>
      <c r="C46" s="284"/>
      <c r="D46" s="294"/>
      <c r="E46" s="288"/>
      <c r="F46" s="327"/>
      <c r="G46" s="283"/>
      <c r="H46" s="284"/>
      <c r="I46" s="284"/>
      <c r="J46" s="284"/>
      <c r="K46" s="284"/>
      <c r="L46" s="284"/>
      <c r="M46" s="324">
        <v>26</v>
      </c>
      <c r="N46" s="283"/>
      <c r="O46" s="283"/>
      <c r="P46" s="17"/>
      <c r="Q46" s="17"/>
      <c r="R46" s="17"/>
      <c r="S46" s="17"/>
      <c r="T46" s="17"/>
    </row>
    <row r="47" spans="1:20">
      <c r="A47" s="214">
        <v>27</v>
      </c>
      <c r="B47" s="284" t="s">
        <v>5518</v>
      </c>
      <c r="C47" s="284"/>
      <c r="D47" s="294"/>
      <c r="E47" s="288"/>
      <c r="F47" s="327"/>
      <c r="G47" s="283"/>
      <c r="H47" s="284"/>
      <c r="I47" s="284"/>
      <c r="J47" s="284"/>
      <c r="K47" s="284"/>
      <c r="L47" s="284"/>
      <c r="M47" s="324">
        <v>27</v>
      </c>
      <c r="N47" s="283"/>
      <c r="O47" s="283"/>
      <c r="P47" s="17"/>
      <c r="Q47" s="17"/>
      <c r="R47" s="17"/>
      <c r="S47" s="17"/>
      <c r="T47" s="17"/>
    </row>
    <row r="48" spans="1:20">
      <c r="A48" s="214">
        <v>28</v>
      </c>
      <c r="B48" s="284" t="s">
        <v>5519</v>
      </c>
      <c r="C48" s="284"/>
      <c r="D48" s="294"/>
      <c r="E48" s="288"/>
      <c r="F48" s="327"/>
      <c r="G48" s="283"/>
      <c r="H48" s="284"/>
      <c r="I48" s="284"/>
      <c r="J48" s="284"/>
      <c r="K48" s="284"/>
      <c r="L48" s="284"/>
      <c r="M48" s="324">
        <v>28</v>
      </c>
      <c r="N48" s="283"/>
      <c r="O48" s="283"/>
      <c r="P48" s="17"/>
      <c r="Q48" s="17"/>
      <c r="R48" s="17"/>
      <c r="S48" s="17"/>
      <c r="T48" s="17"/>
    </row>
    <row r="49" spans="1:20">
      <c r="A49" s="214">
        <v>29</v>
      </c>
      <c r="B49" s="284"/>
      <c r="C49" s="284"/>
      <c r="D49" s="294"/>
      <c r="E49" s="288"/>
      <c r="F49" s="327"/>
      <c r="G49" s="283"/>
      <c r="H49" s="284"/>
      <c r="I49" s="284"/>
      <c r="J49" s="284"/>
      <c r="K49" s="284"/>
      <c r="L49" s="284"/>
      <c r="M49" s="324">
        <v>29</v>
      </c>
      <c r="N49" s="283"/>
      <c r="O49" s="283"/>
      <c r="P49" s="17"/>
      <c r="Q49" s="17"/>
      <c r="R49" s="17"/>
      <c r="S49" s="17"/>
      <c r="T49" s="17"/>
    </row>
    <row r="50" spans="1:20">
      <c r="A50" s="214">
        <v>30</v>
      </c>
      <c r="B50" s="284"/>
      <c r="C50" s="284"/>
      <c r="D50" s="294"/>
      <c r="E50" s="288"/>
      <c r="F50" s="327"/>
      <c r="G50" s="283"/>
      <c r="H50" s="284"/>
      <c r="I50" s="284"/>
      <c r="J50" s="284"/>
      <c r="K50" s="284"/>
      <c r="L50" s="284"/>
      <c r="M50" s="213">
        <v>30</v>
      </c>
      <c r="N50" s="17"/>
      <c r="O50" s="17"/>
      <c r="P50" s="17"/>
      <c r="Q50" s="17"/>
      <c r="R50" s="17"/>
      <c r="S50" s="17"/>
      <c r="T50" s="17"/>
    </row>
    <row r="51" spans="1:20">
      <c r="A51" s="214">
        <v>31</v>
      </c>
      <c r="B51" s="284"/>
      <c r="C51" s="284"/>
      <c r="D51" s="294"/>
      <c r="E51" s="288"/>
      <c r="F51" s="327"/>
      <c r="G51" s="283"/>
      <c r="H51" s="284"/>
      <c r="I51" s="284"/>
      <c r="J51" s="284"/>
      <c r="K51" s="284"/>
      <c r="L51" s="284"/>
      <c r="M51" s="213">
        <v>31</v>
      </c>
      <c r="N51" s="17"/>
      <c r="O51" s="17"/>
      <c r="P51" s="17"/>
      <c r="Q51" s="17"/>
      <c r="R51" s="17"/>
      <c r="S51" s="17"/>
      <c r="T51" s="17"/>
    </row>
    <row r="52" spans="1:20">
      <c r="A52" s="214">
        <v>32</v>
      </c>
      <c r="B52" s="284"/>
      <c r="C52" s="284"/>
      <c r="D52" s="294"/>
      <c r="E52" s="288"/>
      <c r="F52" s="327"/>
      <c r="G52" s="283"/>
      <c r="H52" s="284"/>
      <c r="I52" s="284"/>
      <c r="J52" s="284"/>
      <c r="K52" s="284"/>
      <c r="L52" s="284"/>
      <c r="M52" s="213">
        <v>32</v>
      </c>
      <c r="N52" s="17"/>
      <c r="O52" s="17"/>
      <c r="P52" s="17"/>
      <c r="Q52" s="17"/>
      <c r="R52" s="17"/>
      <c r="S52" s="17"/>
      <c r="T52" s="17"/>
    </row>
    <row r="53" spans="1:20">
      <c r="A53" s="214">
        <v>33</v>
      </c>
      <c r="B53" s="284"/>
      <c r="C53" s="284"/>
      <c r="D53" s="294"/>
      <c r="E53" s="288"/>
      <c r="F53" s="327"/>
      <c r="G53" s="283"/>
      <c r="H53" s="284"/>
      <c r="I53" s="284"/>
      <c r="J53" s="284"/>
      <c r="K53" s="284"/>
      <c r="L53" s="284"/>
      <c r="M53" s="213">
        <v>33</v>
      </c>
      <c r="N53" s="17"/>
      <c r="O53" s="17"/>
      <c r="P53" s="17"/>
      <c r="Q53" s="17"/>
      <c r="R53" s="17"/>
      <c r="S53" s="17"/>
      <c r="T53" s="17"/>
    </row>
    <row r="54" spans="1:20">
      <c r="A54" s="214">
        <v>34</v>
      </c>
      <c r="B54" s="284"/>
      <c r="C54" s="284"/>
      <c r="D54" s="294"/>
      <c r="E54" s="288"/>
      <c r="F54" s="327"/>
      <c r="G54" s="283"/>
      <c r="H54" s="284"/>
      <c r="I54" s="284"/>
      <c r="J54" s="284"/>
      <c r="K54" s="284"/>
      <c r="L54" s="284"/>
      <c r="M54" s="213">
        <v>34</v>
      </c>
      <c r="N54" s="17"/>
      <c r="O54" s="17"/>
      <c r="P54" s="17"/>
      <c r="Q54" s="17"/>
      <c r="R54" s="17"/>
      <c r="S54" s="17"/>
      <c r="T54" s="17"/>
    </row>
    <row r="55" spans="1:20">
      <c r="A55" s="214">
        <v>35</v>
      </c>
      <c r="B55" s="284"/>
      <c r="C55" s="284"/>
      <c r="D55" s="294"/>
      <c r="E55" s="288"/>
      <c r="F55" s="327"/>
      <c r="G55" s="283"/>
      <c r="H55" s="284"/>
      <c r="I55" s="284"/>
      <c r="J55" s="284"/>
      <c r="K55" s="284"/>
      <c r="L55" s="284"/>
      <c r="M55" s="213">
        <v>35</v>
      </c>
      <c r="N55" s="17"/>
      <c r="O55" s="17"/>
      <c r="P55" s="17"/>
      <c r="Q55" s="17"/>
      <c r="R55" s="17"/>
      <c r="S55" s="17"/>
      <c r="T55" s="17"/>
    </row>
    <row r="56" spans="1:20">
      <c r="A56" s="214">
        <v>36</v>
      </c>
      <c r="B56" s="284"/>
      <c r="C56" s="284"/>
      <c r="D56" s="294"/>
      <c r="E56" s="288"/>
      <c r="F56" s="327"/>
      <c r="G56" s="283"/>
      <c r="H56" s="284"/>
      <c r="I56" s="284"/>
      <c r="J56" s="284"/>
      <c r="K56" s="284"/>
      <c r="L56" s="284"/>
      <c r="M56" s="213">
        <v>36</v>
      </c>
      <c r="N56" s="17"/>
      <c r="O56" s="17"/>
      <c r="P56" s="17"/>
      <c r="Q56" s="17"/>
      <c r="R56" s="17"/>
      <c r="S56" s="17"/>
      <c r="T56" s="17"/>
    </row>
    <row r="57" spans="1:20">
      <c r="A57" s="214">
        <v>37</v>
      </c>
      <c r="B57" s="284"/>
      <c r="C57" s="284"/>
      <c r="D57" s="294"/>
      <c r="E57" s="288"/>
      <c r="F57" s="327"/>
      <c r="G57" s="283"/>
      <c r="H57" s="284"/>
      <c r="I57" s="284"/>
      <c r="J57" s="284"/>
      <c r="K57" s="284"/>
      <c r="L57" s="284"/>
      <c r="M57" s="213">
        <v>37</v>
      </c>
      <c r="N57" s="17"/>
      <c r="O57" s="17"/>
      <c r="P57" s="17"/>
      <c r="Q57" s="17"/>
      <c r="R57" s="17"/>
      <c r="S57" s="17"/>
      <c r="T57" s="17"/>
    </row>
    <row r="58" spans="1:20">
      <c r="A58" s="214">
        <v>38</v>
      </c>
      <c r="B58" s="284"/>
      <c r="C58" s="284"/>
      <c r="D58" s="294"/>
      <c r="E58" s="288"/>
      <c r="F58" s="327"/>
      <c r="G58" s="283"/>
      <c r="H58" s="284"/>
      <c r="I58" s="284"/>
      <c r="J58" s="284"/>
      <c r="K58" s="284"/>
      <c r="L58" s="284"/>
      <c r="M58" s="213">
        <v>38</v>
      </c>
      <c r="N58" s="17"/>
      <c r="O58" s="17"/>
      <c r="P58" s="17"/>
      <c r="Q58" s="17"/>
      <c r="R58" s="17"/>
      <c r="S58" s="17"/>
      <c r="T58" s="17"/>
    </row>
    <row r="59" spans="1:20">
      <c r="A59" s="214">
        <v>39</v>
      </c>
      <c r="B59" s="284"/>
      <c r="C59" s="284"/>
      <c r="D59" s="294"/>
      <c r="E59" s="288"/>
      <c r="F59" s="327"/>
      <c r="G59" s="283"/>
      <c r="H59" s="284"/>
      <c r="I59" s="284"/>
      <c r="J59" s="284"/>
      <c r="K59" s="284"/>
      <c r="L59" s="284"/>
      <c r="M59" s="213">
        <v>39</v>
      </c>
      <c r="N59" s="17"/>
      <c r="O59" s="17"/>
      <c r="P59" s="17"/>
      <c r="Q59" s="17"/>
      <c r="R59" s="17"/>
      <c r="S59" s="17"/>
      <c r="T59" s="17"/>
    </row>
    <row r="60" spans="1:20">
      <c r="A60" s="214">
        <v>40</v>
      </c>
      <c r="B60" s="284"/>
      <c r="C60" s="284"/>
      <c r="D60" s="294"/>
      <c r="E60" s="288"/>
      <c r="F60" s="327"/>
      <c r="G60" s="283"/>
      <c r="H60" s="284"/>
      <c r="I60" s="284"/>
      <c r="J60" s="284"/>
      <c r="K60" s="284"/>
      <c r="L60" s="284"/>
      <c r="M60" s="213">
        <v>40</v>
      </c>
      <c r="N60" s="17"/>
      <c r="O60" s="17"/>
      <c r="P60" s="17"/>
      <c r="Q60" s="17"/>
      <c r="R60" s="17"/>
      <c r="S60" s="17"/>
      <c r="T60" s="17"/>
    </row>
    <row r="61" spans="1:20">
      <c r="A61" s="214">
        <v>41</v>
      </c>
      <c r="B61" s="266" t="s">
        <v>2331</v>
      </c>
      <c r="C61" s="243">
        <f>SUM(C42:C60)</f>
        <v>1</v>
      </c>
      <c r="D61" s="328"/>
      <c r="E61" s="329"/>
      <c r="F61" s="236"/>
      <c r="G61" s="244">
        <f t="shared" ref="G61:L61" si="1">SUM(G42:G60)</f>
        <v>1</v>
      </c>
      <c r="H61" s="240">
        <f t="shared" si="1"/>
        <v>100</v>
      </c>
      <c r="I61" s="243">
        <f t="shared" si="1"/>
        <v>0</v>
      </c>
      <c r="J61" s="240">
        <f t="shared" si="1"/>
        <v>0</v>
      </c>
      <c r="K61" s="243">
        <f t="shared" si="1"/>
        <v>0</v>
      </c>
      <c r="L61" s="240">
        <f t="shared" si="1"/>
        <v>0</v>
      </c>
      <c r="M61" s="213">
        <v>41</v>
      </c>
      <c r="N61" s="17"/>
      <c r="O61" s="17"/>
      <c r="P61" s="17"/>
      <c r="Q61" s="17"/>
      <c r="R61" s="17"/>
      <c r="S61" s="17"/>
      <c r="T61" s="17"/>
    </row>
    <row r="62" spans="1:20" ht="15.75" thickBot="1">
      <c r="A62" s="309">
        <v>42</v>
      </c>
      <c r="B62" s="263"/>
      <c r="C62" s="263"/>
      <c r="D62" s="339"/>
      <c r="E62" s="340"/>
      <c r="F62" s="341"/>
      <c r="G62" s="264"/>
      <c r="H62" s="263"/>
      <c r="I62" s="263"/>
      <c r="J62" s="263"/>
      <c r="K62" s="263"/>
      <c r="L62" s="263"/>
      <c r="M62" s="233">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3513" t="s">
        <v>959</v>
      </c>
      <c r="B64" s="3513"/>
      <c r="C64" s="17"/>
      <c r="D64" s="17"/>
      <c r="E64" s="17"/>
      <c r="F64" s="3513" t="str">
        <f>A64</f>
        <v>FERC FORM NO. 1 (ED. 12- 91) NYPSC-Modified-96</v>
      </c>
      <c r="G64" s="3513"/>
      <c r="H64" s="3513"/>
      <c r="I64" s="3513"/>
      <c r="J64" s="17"/>
      <c r="K64" s="17"/>
      <c r="L64" s="17"/>
      <c r="M64" s="17"/>
      <c r="N64" s="17"/>
      <c r="O64" s="17"/>
      <c r="P64" s="17"/>
      <c r="Q64" s="17"/>
      <c r="R64" s="17"/>
      <c r="S64" s="17"/>
      <c r="T64" s="17"/>
    </row>
    <row r="65" spans="1:20">
      <c r="A65" s="69" t="s">
        <v>960</v>
      </c>
      <c r="B65" s="69"/>
      <c r="C65" s="69"/>
      <c r="D65" s="69"/>
      <c r="E65" s="69"/>
      <c r="F65" s="69" t="s">
        <v>961</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customSheetViews>
    <customSheetView guid="{8BA73436-2F9B-4210-BD10-5C9B0EE18A6F}"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
      <headerFooter alignWithMargins="0"/>
    </customSheetView>
    <customSheetView guid="{7923C648-7509-4E75-B568-BE9D1A032E56}"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2"/>
      <headerFooter alignWithMargins="0"/>
    </customSheetView>
    <customSheetView guid="{393B765C-BB60-4CEF-9B1B-1517D80E77BC}"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3"/>
      <headerFooter alignWithMargins="0"/>
    </customSheetView>
    <customSheetView guid="{63051384-6030-4837-BDE8-8D47319E9310}"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4"/>
      <headerFooter alignWithMargins="0"/>
    </customSheetView>
    <customSheetView guid="{4E7170B9-0E13-4551-BA0F-F43020F5D14F}"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5"/>
      <headerFooter alignWithMargins="0"/>
    </customSheetView>
    <customSheetView guid="{438078D9-73AC-4065-AD12-33C545097290}" colorId="22"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6"/>
      <headerFooter alignWithMargins="0"/>
    </customSheetView>
    <customSheetView guid="{5CF51FF9-A1DC-465C-8702-577480B671DB}" colorId="22"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7"/>
      <headerFooter alignWithMargins="0"/>
    </customSheetView>
    <customSheetView guid="{B94A4E40-0E04-4C7F-92F0-F173BDD19C5E}" colorId="22"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8"/>
      <headerFooter alignWithMargins="0"/>
    </customSheetView>
    <customSheetView guid="{8C259C24-A4E4-4974-8C90-A0F5B4CE3394}"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9"/>
      <headerFooter alignWithMargins="0"/>
    </customSheetView>
    <customSheetView guid="{FA103E5D-8B2E-472D-A37D-606A91A24206}" colorId="22"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0"/>
      <headerFooter alignWithMargins="0"/>
    </customSheetView>
    <customSheetView guid="{FD677025-12D2-4A8C-898E-C8C7B61A1761}"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1"/>
      <headerFooter alignWithMargins="0"/>
    </customSheetView>
    <customSheetView guid="{8A94D2EC-B2C5-4234-9443-0DC03802E12D}"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2"/>
      <headerFooter alignWithMargins="0"/>
    </customSheetView>
    <customSheetView guid="{C7AF6775-1D27-4B5E-A593-2A35D0B4D89B}" colorId="22"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3"/>
      <headerFooter alignWithMargins="0"/>
    </customSheetView>
    <customSheetView guid="{96E61F17-B7D0-43DF-A042-AB82DEADF71D}"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4"/>
      <headerFooter alignWithMargins="0"/>
    </customSheetView>
    <customSheetView guid="{0F6F7749-E5E2-402C-A332-F358E9F52431}"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5"/>
      <headerFooter alignWithMargins="0"/>
    </customSheetView>
    <customSheetView guid="{665C0630-746D-4A38-99D5-558A3A80C435}"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6"/>
      <headerFooter alignWithMargins="0"/>
    </customSheetView>
    <customSheetView guid="{7BB49942-3332-4916-8C9A-7E0718D9BD15}"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7"/>
      <headerFooter alignWithMargins="0"/>
    </customSheetView>
    <customSheetView guid="{84131046-9492-4BD4-95BF-1101D54B6750}"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8"/>
      <headerFooter alignWithMargins="0"/>
    </customSheetView>
    <customSheetView guid="{CDDD69AD-D96A-45A7-95A3-6DE883419332}"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19"/>
      <headerFooter alignWithMargins="0"/>
    </customSheetView>
    <customSheetView guid="{4AA2BC72-2A29-463C-9964-91A7BC9A705D}" colorId="22" showPageBreaks="1" printArea="1" topLeftCell="H1">
      <selection activeCell="K20" sqref="K20"/>
      <colBreaks count="1" manualBreakCount="1">
        <brk id="5" max="64" man="1"/>
      </colBreaks>
      <pageMargins left="0.5" right="0.5" top="0.5" bottom="0.5" header="0.5" footer="0.5"/>
      <printOptions horizontalCentered="1" verticalCentered="1"/>
      <pageSetup scale="70" fitToWidth="2" orientation="portrait" horizontalDpi="300" verticalDpi="300" r:id="rId20"/>
      <headerFooter alignWithMargins="0"/>
    </customSheetView>
  </customSheetViews>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rintOptions horizontalCentered="1" verticalCentered="1"/>
  <pageMargins left="0.5" right="0.5" top="0.5" bottom="0.5" header="0.5" footer="0.5"/>
  <pageSetup scale="70" fitToWidth="2" orientation="portrait" horizontalDpi="300" verticalDpi="300" r:id="rId2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81"/>
  <sheetViews>
    <sheetView defaultGridColor="0" colorId="22" zoomScaleNormal="100" zoomScaleSheetLayoutView="80" workbookViewId="0">
      <selection activeCell="F43" sqref="F43"/>
    </sheetView>
  </sheetViews>
  <sheetFormatPr defaultColWidth="9.6640625" defaultRowHeight="15"/>
  <cols>
    <col min="1" max="1" width="2.6640625" style="9" customWidth="1"/>
    <col min="2" max="2" width="4.6640625" style="9" customWidth="1"/>
    <col min="3" max="3" width="30.6640625" style="9" customWidth="1"/>
    <col min="4" max="4" width="20.88671875" style="9" customWidth="1"/>
    <col min="5" max="5" width="15.6640625" style="9" customWidth="1"/>
    <col min="6" max="6" width="16.6640625" style="9" customWidth="1"/>
    <col min="7" max="16384" width="9.6640625" style="9"/>
  </cols>
  <sheetData>
    <row r="1" spans="1:6">
      <c r="A1" s="29" t="s">
        <v>1800</v>
      </c>
      <c r="B1" s="66"/>
      <c r="C1" s="203"/>
      <c r="D1" s="204" t="s">
        <v>3290</v>
      </c>
      <c r="E1" s="204" t="s">
        <v>1802</v>
      </c>
      <c r="F1" s="235" t="s">
        <v>1803</v>
      </c>
    </row>
    <row r="2" spans="1:6">
      <c r="A2" s="72" t="str">
        <f>'Data Sheet'!$C$25</f>
        <v>CENTRAL HUDSON GAS &amp; ELECTRIC CORPORATION</v>
      </c>
      <c r="B2" s="17"/>
      <c r="C2" s="81"/>
      <c r="D2" s="78" t="s">
        <v>5503</v>
      </c>
      <c r="E2" s="78" t="s">
        <v>3308</v>
      </c>
      <c r="F2" s="83"/>
    </row>
    <row r="3" spans="1:6" ht="15" customHeight="1">
      <c r="A3" s="74"/>
      <c r="B3" s="77"/>
      <c r="C3" s="113"/>
      <c r="D3" s="86" t="s">
        <v>2992</v>
      </c>
      <c r="E3" s="674" t="str">
        <f>'Data Sheet'!$C$40</f>
        <v>4/18/2018</v>
      </c>
      <c r="F3" s="106" t="str">
        <f>'Data Sheet'!$C$38</f>
        <v>12/31/2017</v>
      </c>
    </row>
    <row r="4" spans="1:6" ht="15" customHeight="1">
      <c r="A4" s="236"/>
      <c r="B4" s="207" t="s">
        <v>962</v>
      </c>
      <c r="C4" s="207"/>
      <c r="D4" s="207"/>
      <c r="E4" s="207"/>
      <c r="F4" s="208"/>
    </row>
    <row r="5" spans="1:6">
      <c r="A5" s="72"/>
      <c r="B5" s="3561" t="s">
        <v>882</v>
      </c>
      <c r="C5" s="3561"/>
      <c r="D5" s="3561"/>
      <c r="E5" s="3561"/>
      <c r="F5" s="3562"/>
    </row>
    <row r="6" spans="1:6">
      <c r="A6" s="72"/>
      <c r="B6" s="3513" t="s">
        <v>2367</v>
      </c>
      <c r="C6" s="3513"/>
      <c r="D6" s="3513"/>
      <c r="E6" s="3513"/>
      <c r="F6" s="3514"/>
    </row>
    <row r="7" spans="1:6">
      <c r="A7" s="72"/>
      <c r="B7" s="3513" t="s">
        <v>2368</v>
      </c>
      <c r="C7" s="3513"/>
      <c r="D7" s="3513"/>
      <c r="E7" s="3513"/>
      <c r="F7" s="3514"/>
    </row>
    <row r="8" spans="1:6">
      <c r="A8" s="72"/>
      <c r="B8" s="3513" t="s">
        <v>2369</v>
      </c>
      <c r="C8" s="3513"/>
      <c r="D8" s="3513"/>
      <c r="E8" s="3513"/>
      <c r="F8" s="3514"/>
    </row>
    <row r="9" spans="1:6">
      <c r="A9" s="72"/>
      <c r="B9" s="3513" t="s">
        <v>1326</v>
      </c>
      <c r="C9" s="3513"/>
      <c r="D9" s="3513"/>
      <c r="E9" s="3513"/>
      <c r="F9" s="3514"/>
    </row>
    <row r="10" spans="1:6">
      <c r="A10" s="72"/>
      <c r="B10" s="3513" t="s">
        <v>883</v>
      </c>
      <c r="C10" s="3513"/>
      <c r="D10" s="3513"/>
      <c r="E10" s="3513"/>
      <c r="F10" s="3514"/>
    </row>
    <row r="11" spans="1:6">
      <c r="A11" s="72"/>
      <c r="B11" s="3513" t="s">
        <v>1327</v>
      </c>
      <c r="C11" s="3513"/>
      <c r="D11" s="3513"/>
      <c r="E11" s="3513"/>
      <c r="F11" s="3514"/>
    </row>
    <row r="12" spans="1:6">
      <c r="A12" s="72"/>
      <c r="B12" s="3513" t="s">
        <v>884</v>
      </c>
      <c r="C12" s="3513"/>
      <c r="D12" s="3513"/>
      <c r="E12" s="3513"/>
      <c r="F12" s="3514"/>
    </row>
    <row r="13" spans="1:6">
      <c r="A13" s="72"/>
      <c r="B13" s="3513" t="s">
        <v>1328</v>
      </c>
      <c r="C13" s="3513"/>
      <c r="D13" s="3513"/>
      <c r="E13" s="3513"/>
      <c r="F13" s="3514"/>
    </row>
    <row r="14" spans="1:6">
      <c r="A14" s="72"/>
      <c r="B14" s="3513" t="s">
        <v>1329</v>
      </c>
      <c r="C14" s="3513"/>
      <c r="D14" s="3513"/>
      <c r="E14" s="3513"/>
      <c r="F14" s="3514"/>
    </row>
    <row r="15" spans="1:6">
      <c r="A15" s="72"/>
      <c r="B15" s="3513" t="s">
        <v>885</v>
      </c>
      <c r="C15" s="3513"/>
      <c r="D15" s="3513"/>
      <c r="E15" s="3513"/>
      <c r="F15" s="3514"/>
    </row>
    <row r="16" spans="1:6">
      <c r="A16" s="72"/>
      <c r="B16" s="3513" t="s">
        <v>1330</v>
      </c>
      <c r="C16" s="3513"/>
      <c r="D16" s="3513"/>
      <c r="E16" s="3513"/>
      <c r="F16" s="3514"/>
    </row>
    <row r="17" spans="1:6">
      <c r="A17" s="72"/>
      <c r="B17" s="3513" t="s">
        <v>1331</v>
      </c>
      <c r="C17" s="3513"/>
      <c r="D17" s="3513"/>
      <c r="E17" s="3513"/>
      <c r="F17" s="3514"/>
    </row>
    <row r="18" spans="1:6">
      <c r="A18" s="72"/>
      <c r="B18" s="3513" t="s">
        <v>886</v>
      </c>
      <c r="C18" s="3513"/>
      <c r="D18" s="3513"/>
      <c r="E18" s="3513"/>
      <c r="F18" s="3514"/>
    </row>
    <row r="19" spans="1:6">
      <c r="A19" s="72"/>
      <c r="B19" s="3513" t="s">
        <v>1332</v>
      </c>
      <c r="C19" s="3513"/>
      <c r="D19" s="3513"/>
      <c r="E19" s="3513"/>
      <c r="F19" s="3514"/>
    </row>
    <row r="20" spans="1:6">
      <c r="A20" s="72"/>
      <c r="B20" s="3513" t="s">
        <v>1333</v>
      </c>
      <c r="C20" s="3513"/>
      <c r="D20" s="3513"/>
      <c r="E20" s="3513"/>
      <c r="F20" s="3514"/>
    </row>
    <row r="21" spans="1:6">
      <c r="A21" s="72"/>
      <c r="B21" s="17"/>
      <c r="C21" s="17"/>
      <c r="D21" s="17"/>
      <c r="E21" s="17"/>
      <c r="F21" s="73"/>
    </row>
    <row r="22" spans="1:6">
      <c r="A22" s="87"/>
      <c r="B22" s="88" t="s">
        <v>1729</v>
      </c>
      <c r="C22" s="497" t="s">
        <v>1783</v>
      </c>
      <c r="D22" s="314"/>
      <c r="E22" s="314"/>
      <c r="F22" s="307" t="s">
        <v>1839</v>
      </c>
    </row>
    <row r="23" spans="1:6">
      <c r="A23" s="74"/>
      <c r="B23" s="77" t="s">
        <v>1732</v>
      </c>
      <c r="C23" s="290" t="s">
        <v>3020</v>
      </c>
      <c r="D23" s="75"/>
      <c r="E23" s="75"/>
      <c r="F23" s="216" t="s">
        <v>3021</v>
      </c>
    </row>
    <row r="24" spans="1:6">
      <c r="A24" s="72"/>
      <c r="B24" s="81">
        <v>1</v>
      </c>
      <c r="C24" s="269" t="s">
        <v>1334</v>
      </c>
      <c r="D24" s="17"/>
      <c r="E24" s="17"/>
      <c r="F24" s="259">
        <v>0</v>
      </c>
    </row>
    <row r="25" spans="1:6">
      <c r="A25" s="72"/>
      <c r="B25" s="81">
        <v>2</v>
      </c>
      <c r="C25" s="17"/>
      <c r="D25" s="17"/>
      <c r="E25" s="17"/>
      <c r="F25" s="258"/>
    </row>
    <row r="26" spans="1:6">
      <c r="A26" s="72"/>
      <c r="B26" s="81">
        <v>3</v>
      </c>
      <c r="C26" s="17"/>
      <c r="D26" s="17"/>
      <c r="E26" s="17"/>
      <c r="F26" s="259"/>
    </row>
    <row r="27" spans="1:6">
      <c r="A27" s="72"/>
      <c r="B27" s="81">
        <v>4</v>
      </c>
      <c r="C27" s="17"/>
      <c r="D27" s="17"/>
      <c r="E27" s="384"/>
      <c r="F27" s="259"/>
    </row>
    <row r="28" spans="1:6">
      <c r="A28" s="72"/>
      <c r="B28" s="81">
        <v>5</v>
      </c>
      <c r="C28" s="17"/>
      <c r="D28" s="17"/>
      <c r="E28" s="283"/>
      <c r="F28" s="259"/>
    </row>
    <row r="29" spans="1:6">
      <c r="A29" s="72"/>
      <c r="B29" s="81">
        <v>6</v>
      </c>
      <c r="C29" s="17"/>
      <c r="D29" s="17"/>
      <c r="E29" s="283"/>
      <c r="F29" s="259"/>
    </row>
    <row r="30" spans="1:6">
      <c r="A30" s="72"/>
      <c r="B30" s="81">
        <v>7</v>
      </c>
      <c r="C30" s="17"/>
      <c r="D30" s="17"/>
      <c r="E30" s="283"/>
      <c r="F30" s="259"/>
    </row>
    <row r="31" spans="1:6">
      <c r="A31" s="72"/>
      <c r="B31" s="81">
        <v>8</v>
      </c>
      <c r="C31" s="17"/>
      <c r="D31" s="267" t="s">
        <v>1191</v>
      </c>
      <c r="E31" s="283"/>
      <c r="F31" s="239">
        <f>SUM(F25:F30)</f>
        <v>0</v>
      </c>
    </row>
    <row r="32" spans="1:6">
      <c r="A32" s="72"/>
      <c r="B32" s="81">
        <v>9</v>
      </c>
      <c r="C32" s="17"/>
      <c r="D32" s="17"/>
      <c r="E32" s="17"/>
      <c r="F32" s="259"/>
    </row>
    <row r="33" spans="1:6">
      <c r="A33" s="72"/>
      <c r="B33" s="81">
        <v>10</v>
      </c>
      <c r="C33" s="269" t="s">
        <v>1335</v>
      </c>
      <c r="D33" s="17"/>
      <c r="E33" s="283"/>
      <c r="F33" s="259">
        <v>209370014</v>
      </c>
    </row>
    <row r="34" spans="1:6">
      <c r="A34" s="72"/>
      <c r="B34" s="81">
        <v>11</v>
      </c>
      <c r="C34" s="17"/>
      <c r="D34" s="17"/>
      <c r="E34" s="283"/>
      <c r="F34" s="258"/>
    </row>
    <row r="35" spans="1:6">
      <c r="A35" s="72"/>
      <c r="B35" s="81">
        <v>12</v>
      </c>
      <c r="C35" s="17"/>
      <c r="D35" s="17"/>
      <c r="E35" s="283"/>
      <c r="F35" s="259"/>
    </row>
    <row r="36" spans="1:6">
      <c r="A36" s="72"/>
      <c r="B36" s="81">
        <v>13</v>
      </c>
      <c r="C36" s="17"/>
      <c r="D36" s="17"/>
      <c r="E36" s="283"/>
      <c r="F36" s="259"/>
    </row>
    <row r="37" spans="1:6">
      <c r="A37" s="72"/>
      <c r="B37" s="81">
        <v>14</v>
      </c>
      <c r="C37" s="17"/>
      <c r="D37" s="17"/>
      <c r="E37" s="283"/>
      <c r="F37" s="259"/>
    </row>
    <row r="38" spans="1:6">
      <c r="A38" s="72"/>
      <c r="B38" s="81">
        <v>15</v>
      </c>
      <c r="C38" s="17"/>
      <c r="D38" s="17"/>
      <c r="E38" s="283"/>
      <c r="F38" s="259"/>
    </row>
    <row r="39" spans="1:6">
      <c r="A39" s="72"/>
      <c r="B39" s="81">
        <v>16</v>
      </c>
      <c r="C39" s="17"/>
      <c r="D39" s="17"/>
      <c r="E39" s="283"/>
      <c r="F39" s="259"/>
    </row>
    <row r="40" spans="1:6">
      <c r="A40" s="72"/>
      <c r="B40" s="81">
        <v>17</v>
      </c>
      <c r="C40" s="17"/>
      <c r="D40" s="267" t="s">
        <v>1191</v>
      </c>
      <c r="E40" s="283"/>
      <c r="F40" s="239">
        <f>SUM(F33:F39)</f>
        <v>209370014</v>
      </c>
    </row>
    <row r="41" spans="1:6">
      <c r="A41" s="72"/>
      <c r="B41" s="81">
        <v>18</v>
      </c>
      <c r="C41" s="17"/>
      <c r="D41" s="17"/>
      <c r="E41" s="283"/>
      <c r="F41" s="259"/>
    </row>
    <row r="42" spans="1:6">
      <c r="A42" s="72"/>
      <c r="B42" s="81">
        <v>19</v>
      </c>
      <c r="C42" s="269" t="s">
        <v>1336</v>
      </c>
      <c r="D42" s="17"/>
      <c r="E42" s="283"/>
      <c r="F42" s="259">
        <v>0</v>
      </c>
    </row>
    <row r="43" spans="1:6">
      <c r="A43" s="72"/>
      <c r="B43" s="81">
        <v>20</v>
      </c>
      <c r="C43" s="17"/>
      <c r="D43" s="17"/>
      <c r="E43" s="283"/>
      <c r="F43" s="258"/>
    </row>
    <row r="44" spans="1:6">
      <c r="A44" s="72"/>
      <c r="B44" s="81">
        <v>21</v>
      </c>
      <c r="C44" s="17"/>
      <c r="D44" s="17"/>
      <c r="E44" s="283"/>
      <c r="F44" s="259"/>
    </row>
    <row r="45" spans="1:6">
      <c r="A45" s="72"/>
      <c r="B45" s="81">
        <v>22</v>
      </c>
      <c r="C45" s="17"/>
      <c r="D45" s="17"/>
      <c r="E45" s="283"/>
      <c r="F45" s="259"/>
    </row>
    <row r="46" spans="1:6">
      <c r="A46" s="72"/>
      <c r="B46" s="81">
        <v>23</v>
      </c>
      <c r="C46" s="17"/>
      <c r="D46" s="17"/>
      <c r="E46" s="283"/>
      <c r="F46" s="259"/>
    </row>
    <row r="47" spans="1:6">
      <c r="A47" s="72"/>
      <c r="B47" s="81">
        <v>24</v>
      </c>
      <c r="C47" s="17"/>
      <c r="D47" s="17"/>
      <c r="E47" s="283"/>
      <c r="F47" s="259"/>
    </row>
    <row r="48" spans="1:6">
      <c r="A48" s="72"/>
      <c r="B48" s="81">
        <v>25</v>
      </c>
      <c r="C48" s="17"/>
      <c r="D48" s="17"/>
      <c r="E48" s="283"/>
      <c r="F48" s="259"/>
    </row>
    <row r="49" spans="1:6">
      <c r="A49" s="72"/>
      <c r="B49" s="81">
        <v>26</v>
      </c>
      <c r="C49" s="17"/>
      <c r="D49" s="267" t="s">
        <v>1191</v>
      </c>
      <c r="E49" s="283"/>
      <c r="F49" s="239">
        <f>SUM(F43:F48)</f>
        <v>0</v>
      </c>
    </row>
    <row r="50" spans="1:6">
      <c r="A50" s="72"/>
      <c r="B50" s="81">
        <v>27</v>
      </c>
      <c r="C50" s="17"/>
      <c r="D50" s="17"/>
      <c r="E50" s="283"/>
      <c r="F50" s="259"/>
    </row>
    <row r="51" spans="1:6">
      <c r="A51" s="72"/>
      <c r="B51" s="81">
        <v>28</v>
      </c>
      <c r="C51" s="269" t="s">
        <v>1337</v>
      </c>
      <c r="D51" s="17"/>
      <c r="E51" s="283"/>
      <c r="F51" s="259">
        <v>-33258492</v>
      </c>
    </row>
    <row r="52" spans="1:6">
      <c r="A52" s="72"/>
      <c r="B52" s="81">
        <v>29</v>
      </c>
      <c r="C52" s="17"/>
      <c r="D52" s="17"/>
      <c r="E52" s="283"/>
      <c r="F52" s="258"/>
    </row>
    <row r="53" spans="1:6">
      <c r="A53" s="72"/>
      <c r="B53" s="81">
        <v>30</v>
      </c>
      <c r="C53" s="17"/>
      <c r="D53" s="17"/>
      <c r="E53" s="283"/>
      <c r="F53" s="259"/>
    </row>
    <row r="54" spans="1:6">
      <c r="A54" s="72"/>
      <c r="B54" s="81">
        <v>31</v>
      </c>
      <c r="C54" s="17"/>
      <c r="D54" s="17"/>
      <c r="E54" s="17"/>
      <c r="F54" s="259"/>
    </row>
    <row r="55" spans="1:6">
      <c r="A55" s="72"/>
      <c r="B55" s="81">
        <v>32</v>
      </c>
      <c r="C55" s="17"/>
      <c r="D55" s="17"/>
      <c r="E55" s="17"/>
      <c r="F55" s="259"/>
    </row>
    <row r="56" spans="1:6">
      <c r="A56" s="72"/>
      <c r="B56" s="81">
        <v>33</v>
      </c>
      <c r="C56" s="17"/>
      <c r="D56" s="17"/>
      <c r="E56" s="17"/>
      <c r="F56" s="259"/>
    </row>
    <row r="57" spans="1:6">
      <c r="A57" s="72"/>
      <c r="B57" s="81">
        <v>34</v>
      </c>
      <c r="C57" s="17"/>
      <c r="D57" s="17"/>
      <c r="E57" s="17"/>
      <c r="F57" s="259"/>
    </row>
    <row r="58" spans="1:6">
      <c r="A58" s="72"/>
      <c r="B58" s="81">
        <v>35</v>
      </c>
      <c r="C58" s="17"/>
      <c r="D58" s="267" t="s">
        <v>1191</v>
      </c>
      <c r="E58" s="17"/>
      <c r="F58" s="239">
        <f>SUM(F51:F57)</f>
        <v>-33258492</v>
      </c>
    </row>
    <row r="59" spans="1:6">
      <c r="A59" s="72"/>
      <c r="B59" s="81">
        <v>36</v>
      </c>
      <c r="C59" s="17"/>
      <c r="D59" s="17"/>
      <c r="E59" s="17"/>
      <c r="F59" s="259"/>
    </row>
    <row r="60" spans="1:6">
      <c r="A60" s="72"/>
      <c r="B60" s="81">
        <v>37</v>
      </c>
      <c r="C60" s="17"/>
      <c r="D60" s="17"/>
      <c r="E60" s="17"/>
      <c r="F60" s="259"/>
    </row>
    <row r="61" spans="1:6">
      <c r="A61" s="72"/>
      <c r="B61" s="81">
        <v>38</v>
      </c>
      <c r="C61" s="17"/>
      <c r="D61" s="17"/>
      <c r="E61" s="17"/>
      <c r="F61" s="259"/>
    </row>
    <row r="62" spans="1:6">
      <c r="A62" s="72"/>
      <c r="B62" s="81">
        <v>39</v>
      </c>
      <c r="C62" s="17"/>
      <c r="D62" s="17"/>
      <c r="E62" s="17"/>
      <c r="F62" s="259"/>
    </row>
    <row r="63" spans="1:6" ht="15.75" thickBot="1">
      <c r="A63" s="274"/>
      <c r="B63" s="231">
        <v>40</v>
      </c>
      <c r="C63" s="250" t="s">
        <v>171</v>
      </c>
      <c r="D63" s="250"/>
      <c r="E63" s="248"/>
      <c r="F63" s="247">
        <f>F31+F40+F49+F58</f>
        <v>176111522</v>
      </c>
    </row>
    <row r="65" spans="1:6">
      <c r="B65" s="3563" t="s">
        <v>1338</v>
      </c>
      <c r="C65" s="3563"/>
      <c r="D65" s="3563"/>
    </row>
    <row r="66" spans="1:6">
      <c r="A66" s="17"/>
      <c r="B66" s="3511" t="s">
        <v>3634</v>
      </c>
      <c r="C66" s="3511"/>
      <c r="D66" s="3511"/>
      <c r="E66" s="3511"/>
      <c r="F66" s="3511"/>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customSheetViews>
    <customSheetView guid="{8BA73436-2F9B-4210-BD10-5C9B0EE18A6F}" colorId="22" fitToPage="1">
      <selection activeCell="F43" sqref="F43"/>
      <pageMargins left="0.5" right="0.5" top="0.5" bottom="0.5" header="0.5" footer="0.5"/>
      <printOptions horizontalCentered="1" verticalCentered="1"/>
      <pageSetup scale="73" orientation="portrait" horizontalDpi="300" verticalDpi="300" r:id="rId1"/>
      <headerFooter alignWithMargins="0"/>
    </customSheetView>
    <customSheetView guid="{7923C648-7509-4E75-B568-BE9D1A032E56}" colorId="22" fitToPage="1">
      <selection activeCell="F43" sqref="F43"/>
      <pageMargins left="0.5" right="0.5" top="0.5" bottom="0.5" header="0.5" footer="0.5"/>
      <printOptions horizontalCentered="1" verticalCentered="1"/>
      <pageSetup scale="72" orientation="portrait" horizontalDpi="300" verticalDpi="300" r:id="rId2"/>
      <headerFooter alignWithMargins="0"/>
    </customSheetView>
    <customSheetView guid="{393B765C-BB60-4CEF-9B1B-1517D80E77BC}" colorId="22" fitToPage="1">
      <selection activeCell="F43" sqref="F43"/>
      <pageMargins left="0.5" right="0.5" top="0.5" bottom="0.5" header="0.5" footer="0.5"/>
      <printOptions horizontalCentered="1" verticalCentered="1"/>
      <pageSetup scale="72" orientation="portrait" horizontalDpi="300" verticalDpi="300" r:id="rId3"/>
      <headerFooter alignWithMargins="0"/>
    </customSheetView>
    <customSheetView guid="{63051384-6030-4837-BDE8-8D47319E9310}" colorId="22" fitToPage="1">
      <selection activeCell="F43" sqref="F43"/>
      <pageMargins left="0.5" right="0.5" top="0.5" bottom="0.5" header="0.5" footer="0.5"/>
      <printOptions horizontalCentered="1" verticalCentered="1"/>
      <pageSetup scale="72" orientation="portrait" horizontalDpi="300" verticalDpi="300" r:id="rId4"/>
      <headerFooter alignWithMargins="0"/>
    </customSheetView>
    <customSheetView guid="{4E7170B9-0E13-4551-BA0F-F43020F5D14F}" colorId="22" fitToPage="1">
      <selection activeCell="F43" sqref="F43"/>
      <pageMargins left="0.5" right="0.5" top="0.5" bottom="0.5" header="0.5" footer="0.5"/>
      <printOptions horizontalCentered="1" verticalCentered="1"/>
      <pageSetup scale="73" orientation="portrait" horizontalDpi="300" verticalDpi="300" r:id="rId5"/>
      <headerFooter alignWithMargins="0"/>
    </customSheetView>
    <customSheetView guid="{438078D9-73AC-4065-AD12-33C545097290}" colorId="22" fitToPage="1">
      <selection activeCell="F59" sqref="F59"/>
      <pageMargins left="0.5" right="0.5" top="0.5" bottom="0.5" header="0.5" footer="0.5"/>
      <printOptions horizontalCentered="1" verticalCentered="1"/>
      <pageSetup scale="72" orientation="portrait" horizontalDpi="300" verticalDpi="300" r:id="rId6"/>
      <headerFooter alignWithMargins="0"/>
    </customSheetView>
    <customSheetView guid="{5CF51FF9-A1DC-465C-8702-577480B671DB}" colorId="22" fitToPage="1" topLeftCell="A16">
      <selection activeCell="F59" sqref="F59"/>
      <pageMargins left="0.5" right="0.5" top="0.5" bottom="0.5" header="0.5" footer="0.5"/>
      <printOptions horizontalCentered="1" verticalCentered="1"/>
      <pageSetup scale="72" orientation="portrait" horizontalDpi="300" verticalDpi="300" r:id="rId7"/>
      <headerFooter alignWithMargins="0"/>
    </customSheetView>
    <customSheetView guid="{B94A4E40-0E04-4C7F-92F0-F173BDD19C5E}" colorId="22" fitToPage="1">
      <pageMargins left="0.5" right="0.5" top="0.5" bottom="0.5" header="0.5" footer="0.5"/>
      <printOptions horizontalCentered="1" verticalCentered="1"/>
      <pageSetup scale="10" orientation="portrait" horizontalDpi="300" verticalDpi="300" r:id="rId8"/>
      <headerFooter alignWithMargins="0"/>
    </customSheetView>
    <customSheetView guid="{8C259C24-A4E4-4974-8C90-A0F5B4CE3394}" colorId="22" fitToPage="1">
      <pageMargins left="0.5" right="0.5" top="0.5" bottom="0.5" header="0.5" footer="0.5"/>
      <printOptions horizontalCentered="1" verticalCentered="1"/>
      <pageSetup scale="73" orientation="portrait" horizontalDpi="300" verticalDpi="300" r:id="rId9"/>
      <headerFooter alignWithMargins="0"/>
    </customSheetView>
    <customSheetView guid="{FA103E5D-8B2E-472D-A37D-606A91A24206}" colorId="22" fitToPage="1">
      <pageMargins left="0.5" right="0.5" top="0.5" bottom="0.5" header="0.5" footer="0.5"/>
      <printOptions horizontalCentered="1" verticalCentered="1"/>
      <pageSetup scale="73" orientation="portrait" horizontalDpi="300" verticalDpi="300" r:id="rId10"/>
      <headerFooter alignWithMargins="0"/>
    </customSheetView>
    <customSheetView guid="{FD677025-12D2-4A8C-898E-C8C7B61A1761}" colorId="22" fitToPage="1">
      <pageMargins left="0.5" right="0.5" top="0.5" bottom="0.5" header="0.5" footer="0.5"/>
      <printOptions horizontalCentered="1" verticalCentered="1"/>
      <pageSetup scale="10" orientation="portrait" horizontalDpi="300" verticalDpi="300" r:id="rId11"/>
      <headerFooter alignWithMargins="0"/>
    </customSheetView>
    <customSheetView guid="{8A94D2EC-B2C5-4234-9443-0DC03802E12D}" colorId="22" fitToPage="1">
      <pageMargins left="0.5" right="0.5" top="0.5" bottom="0.5" header="0.5" footer="0.5"/>
      <printOptions horizontalCentered="1" verticalCentered="1"/>
      <pageSetup scale="10" orientation="portrait" horizontalDpi="300" verticalDpi="300" r:id="rId12"/>
      <headerFooter alignWithMargins="0"/>
    </customSheetView>
    <customSheetView guid="{C7AF6775-1D27-4B5E-A593-2A35D0B4D89B}" colorId="22" fitToPage="1">
      <pageMargins left="0.5" right="0.5" top="0.5" bottom="0.5" header="0.5" footer="0.5"/>
      <printOptions horizontalCentered="1" verticalCentered="1"/>
      <pageSetup scale="73" orientation="portrait" horizontalDpi="300" verticalDpi="300" r:id="rId13"/>
      <headerFooter alignWithMargins="0"/>
    </customSheetView>
    <customSheetView guid="{96E61F17-B7D0-43DF-A042-AB82DEADF71D}" colorId="22" showPageBreaks="1" fitToPage="1">
      <pageMargins left="0.5" right="0.5" top="0.5" bottom="0.5" header="0.5" footer="0.5"/>
      <printOptions horizontalCentered="1" verticalCentered="1"/>
      <pageSetup scale="10" orientation="portrait" horizontalDpi="300" verticalDpi="300" r:id="rId14"/>
      <headerFooter alignWithMargins="0"/>
    </customSheetView>
    <customSheetView guid="{0F6F7749-E5E2-402C-A332-F358E9F52431}" colorId="22" fitToPage="1">
      <pageMargins left="0.5" right="0.5" top="0.5" bottom="0.5" header="0.5" footer="0.5"/>
      <printOptions horizontalCentered="1" verticalCentered="1"/>
      <pageSetup scale="73" orientation="portrait" horizontalDpi="300" verticalDpi="300" r:id="rId15"/>
      <headerFooter alignWithMargins="0"/>
    </customSheetView>
    <customSheetView guid="{665C0630-746D-4A38-99D5-558A3A80C435}" colorId="22" showPageBreaks="1" fitToPage="1" topLeftCell="A16">
      <selection activeCell="F59" sqref="F59"/>
      <pageMargins left="0.5" right="0.5" top="0.5" bottom="0.5" header="0.5" footer="0.5"/>
      <printOptions horizontalCentered="1" verticalCentered="1"/>
      <pageSetup scale="72" orientation="portrait" horizontalDpi="300" verticalDpi="300" r:id="rId16"/>
      <headerFooter alignWithMargins="0"/>
    </customSheetView>
    <customSheetView guid="{7BB49942-3332-4916-8C9A-7E0718D9BD15}" colorId="22" fitToPage="1">
      <selection activeCell="F59" sqref="F59"/>
      <pageMargins left="0.5" right="0.5" top="0.5" bottom="0.5" header="0.5" footer="0.5"/>
      <printOptions horizontalCentered="1" verticalCentered="1"/>
      <pageSetup scale="72" orientation="portrait" horizontalDpi="300" verticalDpi="300" r:id="rId17"/>
      <headerFooter alignWithMargins="0"/>
    </customSheetView>
    <customSheetView guid="{84131046-9492-4BD4-95BF-1101D54B6750}" colorId="22" fitToPage="1">
      <selection activeCell="F59" sqref="F59"/>
      <pageMargins left="0.5" right="0.5" top="0.5" bottom="0.5" header="0.5" footer="0.5"/>
      <printOptions horizontalCentered="1" verticalCentered="1"/>
      <pageSetup scale="73" orientation="portrait" horizontalDpi="300" verticalDpi="300" r:id="rId18"/>
      <headerFooter alignWithMargins="0"/>
    </customSheetView>
    <customSheetView guid="{CDDD69AD-D96A-45A7-95A3-6DE883419332}" colorId="22" fitToPage="1">
      <selection activeCell="F43" sqref="F43"/>
      <pageMargins left="0.5" right="0.5" top="0.5" bottom="0.5" header="0.5" footer="0.5"/>
      <printOptions horizontalCentered="1" verticalCentered="1"/>
      <pageSetup scale="72" orientation="portrait" horizontalDpi="300" verticalDpi="300" r:id="rId19"/>
      <headerFooter alignWithMargins="0"/>
    </customSheetView>
    <customSheetView guid="{4AA2BC72-2A29-463C-9964-91A7BC9A705D}" colorId="22" fitToPage="1">
      <selection activeCell="F43" sqref="F43"/>
      <pageMargins left="0.5" right="0.5" top="0.5" bottom="0.5" header="0.5" footer="0.5"/>
      <printOptions horizontalCentered="1" verticalCentered="1"/>
      <pageSetup scale="72" orientation="portrait" horizontalDpi="300" verticalDpi="300" r:id="rId20"/>
      <headerFooter alignWithMargins="0"/>
    </customSheetView>
  </customSheetViews>
  <mergeCells count="18">
    <mergeCell ref="B65:D65"/>
    <mergeCell ref="B66:F66"/>
    <mergeCell ref="B17:F17"/>
    <mergeCell ref="B18:F18"/>
    <mergeCell ref="B19:F19"/>
    <mergeCell ref="B20:F20"/>
    <mergeCell ref="B14:F14"/>
    <mergeCell ref="B15:F15"/>
    <mergeCell ref="B16:F16"/>
    <mergeCell ref="B9:F9"/>
    <mergeCell ref="B10:F10"/>
    <mergeCell ref="B11:F11"/>
    <mergeCell ref="B12:F12"/>
    <mergeCell ref="B5:F5"/>
    <mergeCell ref="B6:F6"/>
    <mergeCell ref="B7:F7"/>
    <mergeCell ref="B8:F8"/>
    <mergeCell ref="B13:F13"/>
  </mergeCells>
  <printOptions horizontalCentered="1" verticalCentered="1"/>
  <pageMargins left="0.5" right="0.5" top="0.5" bottom="0.5" header="0.5" footer="0.5"/>
  <pageSetup scale="72" orientation="portrait" horizontalDpi="300" verticalDpi="300" r:id="rId2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X60"/>
  <sheetViews>
    <sheetView defaultGridColor="0" colorId="22" zoomScaleNormal="100" zoomScaleSheetLayoutView="80" workbookViewId="0">
      <selection activeCell="B67" sqref="B67"/>
    </sheetView>
  </sheetViews>
  <sheetFormatPr defaultColWidth="9.6640625" defaultRowHeight="15"/>
  <cols>
    <col min="1" max="1" width="4.6640625" style="1515" customWidth="1"/>
    <col min="2" max="2" width="35.6640625" style="1515" customWidth="1"/>
    <col min="3" max="3" width="21.5546875" style="1515" customWidth="1"/>
    <col min="4" max="4" width="20.6640625" style="1515" customWidth="1"/>
    <col min="5" max="5" width="14.33203125" style="1515" customWidth="1"/>
    <col min="6" max="16384" width="9.6640625" style="1515"/>
  </cols>
  <sheetData>
    <row r="1" spans="1:50">
      <c r="A1" s="2442" t="s">
        <v>3635</v>
      </c>
      <c r="B1" s="2443"/>
      <c r="C1" s="2444" t="s">
        <v>3290</v>
      </c>
      <c r="D1" s="2445" t="s">
        <v>1802</v>
      </c>
      <c r="E1" s="2446" t="s">
        <v>1803</v>
      </c>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row>
    <row r="2" spans="1:50">
      <c r="A2" s="2447" t="str">
        <f>'Data Sheet'!$C$25</f>
        <v>CENTRAL HUDSON GAS &amp; ELECTRIC CORPORATION</v>
      </c>
      <c r="B2" s="2448"/>
      <c r="C2" s="2449" t="s">
        <v>5503</v>
      </c>
      <c r="D2" s="2450" t="s">
        <v>3308</v>
      </c>
      <c r="E2" s="2451" t="s">
        <v>1789</v>
      </c>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c r="AO2" s="1538"/>
      <c r="AP2" s="1538"/>
      <c r="AQ2" s="1538"/>
      <c r="AR2" s="1538"/>
      <c r="AS2" s="1538"/>
      <c r="AT2" s="1538"/>
      <c r="AU2" s="1538"/>
      <c r="AV2" s="1538"/>
      <c r="AW2" s="1538"/>
      <c r="AX2" s="1538"/>
    </row>
    <row r="3" spans="1:50" ht="15" customHeight="1">
      <c r="A3" s="2452"/>
      <c r="B3" s="2453"/>
      <c r="C3" s="2454" t="s">
        <v>406</v>
      </c>
      <c r="D3" s="2455" t="str">
        <f>'Data Sheet'!$C$40</f>
        <v>4/18/2018</v>
      </c>
      <c r="E3" s="2456" t="str">
        <f>'Data Sheet'!$C$38</f>
        <v>12/31/2017</v>
      </c>
      <c r="F3" s="1538"/>
      <c r="G3" s="1538"/>
      <c r="H3" s="1538"/>
      <c r="I3" s="1538"/>
      <c r="J3" s="1538"/>
      <c r="K3" s="1538"/>
      <c r="L3" s="1538"/>
      <c r="M3" s="1538"/>
      <c r="N3" s="1538"/>
      <c r="O3" s="1538"/>
      <c r="P3" s="1538"/>
      <c r="Q3" s="1538"/>
      <c r="R3" s="1538"/>
      <c r="S3" s="1538"/>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row>
    <row r="4" spans="1:50">
      <c r="A4" s="1890" t="s">
        <v>3296</v>
      </c>
      <c r="B4" s="1795"/>
      <c r="C4" s="1795"/>
      <c r="D4" s="1795"/>
      <c r="E4" s="1796"/>
      <c r="F4" s="1538"/>
      <c r="G4" s="1538"/>
      <c r="H4" s="1538"/>
      <c r="I4" s="1538"/>
      <c r="J4" s="1538"/>
      <c r="K4" s="1538"/>
      <c r="L4" s="1538"/>
      <c r="M4" s="1538"/>
      <c r="N4" s="1538"/>
      <c r="O4" s="1538"/>
      <c r="P4" s="1538"/>
      <c r="Q4" s="1538"/>
      <c r="R4" s="1538"/>
      <c r="S4" s="1538"/>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row>
    <row r="5" spans="1:50">
      <c r="A5" s="3564" t="s">
        <v>3297</v>
      </c>
      <c r="B5" s="3565"/>
      <c r="C5" s="3565"/>
      <c r="D5" s="3565"/>
      <c r="E5" s="1893"/>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row>
    <row r="6" spans="1:50">
      <c r="A6" s="3566" t="s">
        <v>887</v>
      </c>
      <c r="B6" s="3567"/>
      <c r="C6" s="3567"/>
      <c r="D6" s="3567"/>
      <c r="E6" s="1893"/>
      <c r="F6" s="1538"/>
      <c r="G6" s="1538"/>
      <c r="H6" s="1538"/>
      <c r="I6" s="1538"/>
      <c r="J6" s="1538"/>
      <c r="K6" s="1538"/>
      <c r="L6" s="1538"/>
      <c r="M6" s="1538"/>
      <c r="N6" s="1538"/>
      <c r="O6" s="1538"/>
      <c r="P6" s="1538"/>
      <c r="Q6" s="1538"/>
      <c r="R6" s="1538"/>
      <c r="S6" s="1538"/>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row>
    <row r="7" spans="1:50">
      <c r="A7" s="3566" t="s">
        <v>119</v>
      </c>
      <c r="B7" s="3567"/>
      <c r="C7" s="3567"/>
      <c r="D7" s="3567"/>
      <c r="E7" s="1893"/>
      <c r="F7" s="1538"/>
      <c r="G7" s="1538"/>
      <c r="H7" s="1538"/>
      <c r="I7" s="1538"/>
      <c r="J7" s="1538"/>
      <c r="K7" s="1538"/>
      <c r="L7" s="1538"/>
      <c r="M7" s="1538"/>
      <c r="N7" s="1538"/>
      <c r="O7" s="1538"/>
      <c r="P7" s="1538"/>
      <c r="Q7" s="1538"/>
      <c r="R7" s="1538"/>
      <c r="S7" s="1538"/>
      <c r="T7" s="1538"/>
      <c r="U7" s="1538"/>
      <c r="V7" s="1538"/>
      <c r="W7" s="1538"/>
      <c r="X7" s="1538"/>
      <c r="Y7" s="1538"/>
      <c r="Z7" s="1538"/>
      <c r="AA7" s="1538"/>
      <c r="AB7" s="1538"/>
      <c r="AC7" s="1538"/>
      <c r="AD7" s="1538"/>
      <c r="AE7" s="1538"/>
      <c r="AF7" s="1538"/>
      <c r="AG7" s="1538"/>
      <c r="AH7" s="1538"/>
      <c r="AI7" s="1538"/>
      <c r="AJ7" s="1538"/>
      <c r="AK7" s="1538"/>
      <c r="AL7" s="1538"/>
      <c r="AM7" s="1538"/>
      <c r="AN7" s="1538"/>
      <c r="AO7" s="1538"/>
      <c r="AP7" s="1538"/>
      <c r="AQ7" s="1538"/>
      <c r="AR7" s="1538"/>
      <c r="AS7" s="1538"/>
      <c r="AT7" s="1538"/>
      <c r="AU7" s="1538"/>
      <c r="AV7" s="1538"/>
      <c r="AW7" s="1538"/>
      <c r="AX7" s="1538"/>
    </row>
    <row r="8" spans="1:50">
      <c r="A8" s="3576" t="s">
        <v>120</v>
      </c>
      <c r="B8" s="3577"/>
      <c r="C8" s="3577"/>
      <c r="D8" s="3577"/>
      <c r="E8" s="1518"/>
      <c r="F8" s="1538"/>
      <c r="G8" s="1538"/>
      <c r="H8" s="1538"/>
      <c r="I8" s="1538"/>
      <c r="J8" s="1538"/>
      <c r="K8" s="1538"/>
      <c r="L8" s="1538"/>
      <c r="M8" s="1538"/>
      <c r="N8" s="1538"/>
      <c r="O8" s="1538"/>
      <c r="P8" s="1538"/>
      <c r="Q8" s="1538"/>
      <c r="R8" s="1538"/>
      <c r="S8" s="1538"/>
      <c r="T8" s="1538"/>
      <c r="U8" s="1538"/>
      <c r="V8" s="1538"/>
      <c r="W8" s="1538"/>
      <c r="X8" s="1538"/>
      <c r="Y8" s="1538"/>
      <c r="Z8" s="1538"/>
      <c r="AA8" s="1538"/>
      <c r="AB8" s="1538"/>
      <c r="AC8" s="1538"/>
      <c r="AD8" s="1538"/>
      <c r="AE8" s="1538"/>
      <c r="AF8" s="1538"/>
      <c r="AG8" s="1538"/>
      <c r="AH8" s="1538"/>
      <c r="AI8" s="1538"/>
      <c r="AJ8" s="1538"/>
      <c r="AK8" s="1538"/>
      <c r="AL8" s="1538"/>
      <c r="AM8" s="1538"/>
      <c r="AN8" s="1538"/>
      <c r="AO8" s="1538"/>
      <c r="AP8" s="1538"/>
      <c r="AQ8" s="1538"/>
      <c r="AR8" s="1538"/>
      <c r="AS8" s="1538"/>
      <c r="AT8" s="1538"/>
      <c r="AU8" s="1538"/>
      <c r="AV8" s="1538"/>
      <c r="AW8" s="1538"/>
      <c r="AX8" s="1538"/>
    </row>
    <row r="9" spans="1:50">
      <c r="A9" s="1516"/>
      <c r="B9" s="1538"/>
      <c r="C9" s="1538"/>
      <c r="D9" s="1538"/>
      <c r="E9" s="1518"/>
      <c r="F9" s="1538"/>
      <c r="G9" s="1538"/>
      <c r="H9" s="1538"/>
      <c r="I9" s="1538"/>
      <c r="J9" s="1538"/>
      <c r="K9" s="1538"/>
      <c r="L9" s="1538"/>
      <c r="M9" s="1538"/>
      <c r="N9" s="1538"/>
      <c r="O9" s="1538"/>
      <c r="P9" s="1538"/>
      <c r="Q9" s="1538"/>
      <c r="R9" s="1538"/>
      <c r="S9" s="1538"/>
      <c r="T9" s="1538"/>
      <c r="U9" s="1538"/>
      <c r="V9" s="1538"/>
      <c r="W9" s="1538"/>
      <c r="X9" s="1538"/>
      <c r="Y9" s="1538"/>
      <c r="Z9" s="1538"/>
      <c r="AA9" s="1538"/>
      <c r="AB9" s="1538"/>
      <c r="AC9" s="1538"/>
      <c r="AD9" s="1538"/>
      <c r="AE9" s="1538"/>
      <c r="AF9" s="1538"/>
      <c r="AG9" s="1538"/>
      <c r="AH9" s="1538"/>
      <c r="AI9" s="1538"/>
      <c r="AJ9" s="1538"/>
      <c r="AK9" s="1538"/>
      <c r="AL9" s="1538"/>
      <c r="AM9" s="1538"/>
      <c r="AN9" s="1538"/>
      <c r="AO9" s="1538"/>
      <c r="AP9" s="1538"/>
      <c r="AQ9" s="1538"/>
      <c r="AR9" s="1538"/>
      <c r="AS9" s="1538"/>
      <c r="AT9" s="1538"/>
      <c r="AU9" s="1538"/>
      <c r="AV9" s="1538"/>
      <c r="AW9" s="1538"/>
      <c r="AX9" s="1538"/>
    </row>
    <row r="10" spans="1:50">
      <c r="A10" s="1527"/>
      <c r="B10" s="1895"/>
      <c r="C10" s="1554"/>
      <c r="D10" s="1554"/>
      <c r="E10" s="2133" t="s">
        <v>1835</v>
      </c>
      <c r="F10" s="1538"/>
      <c r="G10" s="1538"/>
      <c r="H10" s="1538"/>
      <c r="I10" s="1538"/>
      <c r="J10" s="1538"/>
      <c r="K10" s="1538"/>
      <c r="L10" s="1538"/>
      <c r="M10" s="1538"/>
      <c r="N10" s="1538"/>
      <c r="O10" s="1538"/>
      <c r="P10" s="1538"/>
      <c r="Q10" s="1538"/>
      <c r="R10" s="1538"/>
      <c r="S10" s="1538"/>
      <c r="T10" s="1538"/>
      <c r="U10" s="1538"/>
      <c r="V10" s="1538"/>
      <c r="W10" s="1538"/>
      <c r="X10" s="1538"/>
      <c r="Y10" s="1538"/>
      <c r="Z10" s="1538"/>
      <c r="AA10" s="1538"/>
      <c r="AB10" s="1538"/>
      <c r="AC10" s="1538"/>
      <c r="AD10" s="1538"/>
      <c r="AE10" s="1538"/>
      <c r="AF10" s="1538"/>
      <c r="AG10" s="1538"/>
      <c r="AH10" s="1538"/>
      <c r="AI10" s="1538"/>
      <c r="AJ10" s="1538"/>
      <c r="AK10" s="1538"/>
      <c r="AL10" s="1538"/>
      <c r="AM10" s="1538"/>
      <c r="AN10" s="1538"/>
      <c r="AO10" s="1538"/>
      <c r="AP10" s="1538"/>
      <c r="AQ10" s="1538"/>
      <c r="AR10" s="1538"/>
      <c r="AS10" s="1538"/>
      <c r="AT10" s="1538"/>
      <c r="AU10" s="1538"/>
      <c r="AV10" s="1538"/>
      <c r="AW10" s="1538"/>
      <c r="AX10" s="1538"/>
    </row>
    <row r="11" spans="1:50">
      <c r="A11" s="1544" t="s">
        <v>1729</v>
      </c>
      <c r="B11" s="3570" t="s">
        <v>3295</v>
      </c>
      <c r="C11" s="3571"/>
      <c r="D11" s="3572"/>
      <c r="E11" s="1897" t="s">
        <v>2517</v>
      </c>
      <c r="F11" s="1538"/>
      <c r="G11" s="1538"/>
      <c r="H11" s="1538"/>
      <c r="I11" s="1538"/>
      <c r="J11" s="1538"/>
      <c r="K11" s="1538"/>
      <c r="L11" s="1538"/>
      <c r="M11" s="1538"/>
      <c r="N11" s="1538"/>
      <c r="O11" s="1538"/>
      <c r="P11" s="1538"/>
      <c r="Q11" s="1538"/>
      <c r="R11" s="1538"/>
      <c r="S11" s="1538"/>
      <c r="T11" s="1538"/>
      <c r="U11" s="1538"/>
      <c r="V11" s="1538"/>
      <c r="W11" s="1538"/>
      <c r="X11" s="1538"/>
      <c r="Y11" s="1538"/>
      <c r="Z11" s="1538"/>
      <c r="AA11" s="1538"/>
      <c r="AB11" s="1538"/>
      <c r="AC11" s="1538"/>
      <c r="AD11" s="1538"/>
      <c r="AE11" s="1538"/>
      <c r="AF11" s="1538"/>
      <c r="AG11" s="1538"/>
      <c r="AH11" s="1538"/>
      <c r="AI11" s="1538"/>
      <c r="AJ11" s="1538"/>
      <c r="AK11" s="1538"/>
      <c r="AL11" s="1538"/>
      <c r="AM11" s="1538"/>
      <c r="AN11" s="1538"/>
      <c r="AO11" s="1538"/>
      <c r="AP11" s="1538"/>
      <c r="AQ11" s="1538"/>
      <c r="AR11" s="1538"/>
      <c r="AS11" s="1538"/>
      <c r="AT11" s="1538"/>
      <c r="AU11" s="1538"/>
      <c r="AV11" s="1538"/>
      <c r="AW11" s="1538"/>
      <c r="AX11" s="1538"/>
    </row>
    <row r="12" spans="1:50">
      <c r="A12" s="1898" t="s">
        <v>1732</v>
      </c>
      <c r="B12" s="3573" t="s">
        <v>3020</v>
      </c>
      <c r="C12" s="3574"/>
      <c r="D12" s="3575"/>
      <c r="E12" s="1900" t="s">
        <v>3021</v>
      </c>
      <c r="F12" s="1538"/>
      <c r="G12" s="1538"/>
      <c r="H12" s="1538"/>
      <c r="I12" s="1538"/>
      <c r="J12" s="1538"/>
      <c r="K12" s="1538"/>
      <c r="L12" s="1538"/>
      <c r="M12" s="1538"/>
      <c r="N12" s="1538"/>
      <c r="O12" s="1538"/>
      <c r="P12" s="1538"/>
      <c r="Q12" s="1538"/>
      <c r="R12" s="1538"/>
      <c r="S12" s="1538"/>
      <c r="T12" s="1538"/>
      <c r="U12" s="1538"/>
      <c r="V12" s="1538"/>
      <c r="W12" s="1538"/>
      <c r="X12" s="1538"/>
      <c r="Y12" s="1538"/>
      <c r="Z12" s="1538"/>
      <c r="AA12" s="1538"/>
      <c r="AB12" s="1538"/>
      <c r="AC12" s="1538"/>
      <c r="AD12" s="1538"/>
      <c r="AE12" s="1538"/>
      <c r="AF12" s="1538"/>
      <c r="AG12" s="1538"/>
      <c r="AH12" s="1538"/>
      <c r="AI12" s="1538"/>
      <c r="AJ12" s="1538"/>
      <c r="AK12" s="1538"/>
      <c r="AL12" s="1538"/>
      <c r="AM12" s="1538"/>
      <c r="AN12" s="1538"/>
      <c r="AO12" s="1538"/>
      <c r="AP12" s="1538"/>
      <c r="AQ12" s="1538"/>
      <c r="AR12" s="1538"/>
      <c r="AS12" s="1538"/>
      <c r="AT12" s="1538"/>
      <c r="AU12" s="1538"/>
      <c r="AV12" s="1538"/>
      <c r="AW12" s="1538"/>
      <c r="AX12" s="1538"/>
    </row>
    <row r="13" spans="1:50">
      <c r="A13" s="1544" t="s">
        <v>1737</v>
      </c>
      <c r="B13" s="1790" t="s">
        <v>5359</v>
      </c>
      <c r="C13" s="1538"/>
      <c r="D13" s="1538"/>
      <c r="E13" s="3075">
        <v>4632842</v>
      </c>
      <c r="F13" s="1538"/>
      <c r="G13" s="1538"/>
      <c r="H13" s="1538"/>
      <c r="I13" s="1538"/>
      <c r="J13" s="1538"/>
      <c r="K13" s="1538"/>
      <c r="L13" s="1538"/>
      <c r="M13" s="1538"/>
      <c r="N13" s="1538"/>
      <c r="O13" s="1538"/>
      <c r="P13" s="1538"/>
      <c r="Q13" s="1538"/>
      <c r="R13" s="1538"/>
      <c r="S13" s="1538"/>
      <c r="T13" s="1538"/>
      <c r="U13" s="1538"/>
      <c r="V13" s="1538"/>
      <c r="W13" s="1538"/>
      <c r="X13" s="1538"/>
      <c r="Y13" s="1538"/>
      <c r="Z13" s="1538"/>
      <c r="AA13" s="1538"/>
      <c r="AB13" s="1538"/>
      <c r="AC13" s="1538"/>
      <c r="AD13" s="1538"/>
      <c r="AE13" s="1538"/>
      <c r="AF13" s="1538"/>
      <c r="AG13" s="1538"/>
      <c r="AH13" s="1538"/>
      <c r="AI13" s="1538"/>
      <c r="AJ13" s="1538"/>
      <c r="AK13" s="1538"/>
      <c r="AL13" s="1538"/>
      <c r="AM13" s="1538"/>
      <c r="AN13" s="1538"/>
      <c r="AO13" s="1538"/>
      <c r="AP13" s="1538"/>
      <c r="AQ13" s="1538"/>
      <c r="AR13" s="1538"/>
      <c r="AS13" s="1538"/>
      <c r="AT13" s="1538"/>
      <c r="AU13" s="1538"/>
      <c r="AV13" s="1538"/>
      <c r="AW13" s="1538"/>
      <c r="AX13" s="1538"/>
    </row>
    <row r="14" spans="1:50">
      <c r="A14" s="1544" t="s">
        <v>1738</v>
      </c>
      <c r="B14" s="1790"/>
      <c r="C14" s="1538"/>
      <c r="D14" s="1538"/>
      <c r="E14" s="1974"/>
      <c r="F14" s="1538"/>
      <c r="G14" s="1538"/>
      <c r="H14" s="1538"/>
      <c r="I14" s="1538"/>
      <c r="J14" s="1538"/>
      <c r="K14" s="1538"/>
      <c r="L14" s="1538"/>
      <c r="M14" s="1538"/>
      <c r="N14" s="1538"/>
      <c r="O14" s="1538"/>
      <c r="P14" s="1538"/>
      <c r="Q14" s="1538"/>
      <c r="R14" s="1538"/>
      <c r="S14" s="1538"/>
      <c r="T14" s="1538"/>
      <c r="U14" s="1538"/>
      <c r="V14" s="1538"/>
      <c r="W14" s="1538"/>
      <c r="X14" s="1538"/>
      <c r="Y14" s="1538"/>
      <c r="Z14" s="1538"/>
      <c r="AA14" s="1538"/>
      <c r="AB14" s="1538"/>
      <c r="AC14" s="1538"/>
      <c r="AD14" s="1538"/>
      <c r="AE14" s="1538"/>
      <c r="AF14" s="1538"/>
      <c r="AG14" s="1538"/>
      <c r="AH14" s="1538"/>
      <c r="AI14" s="1538"/>
      <c r="AJ14" s="1538"/>
      <c r="AK14" s="1538"/>
      <c r="AL14" s="1538"/>
      <c r="AM14" s="1538"/>
      <c r="AN14" s="1538"/>
      <c r="AO14" s="1538"/>
      <c r="AP14" s="1538"/>
      <c r="AQ14" s="1538"/>
      <c r="AR14" s="1538"/>
      <c r="AS14" s="1538"/>
      <c r="AT14" s="1538"/>
      <c r="AU14" s="1538"/>
      <c r="AV14" s="1538"/>
      <c r="AW14" s="1538"/>
      <c r="AX14" s="1538"/>
    </row>
    <row r="15" spans="1:50">
      <c r="A15" s="1544" t="s">
        <v>1739</v>
      </c>
      <c r="B15" s="1790"/>
      <c r="C15" s="1538"/>
      <c r="D15" s="1538"/>
      <c r="E15" s="1974"/>
      <c r="F15" s="1538"/>
      <c r="G15" s="1538"/>
      <c r="H15" s="1538"/>
      <c r="I15" s="1538"/>
      <c r="J15" s="1538"/>
      <c r="K15" s="1538"/>
      <c r="L15" s="1538"/>
      <c r="M15" s="1538"/>
      <c r="N15" s="1538"/>
      <c r="O15" s="1538"/>
      <c r="P15" s="1538"/>
      <c r="Q15" s="1538"/>
      <c r="R15" s="1538"/>
      <c r="S15" s="1538"/>
      <c r="T15" s="1538"/>
      <c r="U15" s="1538"/>
      <c r="V15" s="1538"/>
      <c r="W15" s="1538"/>
      <c r="X15" s="1538"/>
      <c r="Y15" s="1538"/>
      <c r="Z15" s="1538"/>
      <c r="AA15" s="1538"/>
      <c r="AB15" s="1538"/>
      <c r="AC15" s="1538"/>
      <c r="AD15" s="1538"/>
      <c r="AE15" s="1538"/>
      <c r="AF15" s="1538"/>
      <c r="AG15" s="1538"/>
      <c r="AH15" s="1538"/>
      <c r="AI15" s="1538"/>
      <c r="AJ15" s="1538"/>
      <c r="AK15" s="1538"/>
      <c r="AL15" s="1538"/>
      <c r="AM15" s="1538"/>
      <c r="AN15" s="1538"/>
      <c r="AO15" s="1538"/>
      <c r="AP15" s="1538"/>
      <c r="AQ15" s="1538"/>
      <c r="AR15" s="1538"/>
      <c r="AS15" s="1538"/>
      <c r="AT15" s="1538"/>
      <c r="AU15" s="1538"/>
      <c r="AV15" s="1538"/>
      <c r="AW15" s="1538"/>
      <c r="AX15" s="1538"/>
    </row>
    <row r="16" spans="1:50">
      <c r="A16" s="1544" t="s">
        <v>1740</v>
      </c>
      <c r="B16" s="1790"/>
      <c r="C16" s="1538"/>
      <c r="D16" s="1538"/>
      <c r="E16" s="1974"/>
      <c r="F16" s="1538"/>
      <c r="G16" s="1538"/>
      <c r="H16" s="1538"/>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c r="AK16" s="1538"/>
      <c r="AL16" s="1538"/>
      <c r="AM16" s="1538"/>
      <c r="AN16" s="1538"/>
      <c r="AO16" s="1538"/>
      <c r="AP16" s="1538"/>
      <c r="AQ16" s="1538"/>
      <c r="AR16" s="1538"/>
      <c r="AS16" s="1538"/>
      <c r="AT16" s="1538"/>
      <c r="AU16" s="1538"/>
      <c r="AV16" s="1538"/>
      <c r="AW16" s="1538"/>
      <c r="AX16" s="1538"/>
    </row>
    <row r="17" spans="1:50">
      <c r="A17" s="1544" t="s">
        <v>1741</v>
      </c>
      <c r="B17" s="1790"/>
      <c r="C17" s="1538"/>
      <c r="D17" s="1538"/>
      <c r="E17" s="1974"/>
      <c r="F17" s="1538"/>
      <c r="G17" s="1538"/>
      <c r="H17" s="1538"/>
      <c r="I17" s="1538"/>
      <c r="J17" s="1538"/>
      <c r="K17" s="1538"/>
      <c r="L17" s="1538"/>
      <c r="M17" s="1538"/>
      <c r="N17" s="1538"/>
      <c r="O17" s="1538"/>
      <c r="P17" s="1538"/>
      <c r="Q17" s="1538"/>
      <c r="R17" s="1538"/>
      <c r="S17" s="1538"/>
      <c r="T17" s="1538"/>
      <c r="U17" s="1538"/>
      <c r="V17" s="1538"/>
      <c r="W17" s="1538"/>
      <c r="X17" s="1538"/>
      <c r="Y17" s="1538"/>
      <c r="Z17" s="1538"/>
      <c r="AA17" s="1538"/>
      <c r="AB17" s="1538"/>
      <c r="AC17" s="1538"/>
      <c r="AD17" s="1538"/>
      <c r="AE17" s="1538"/>
      <c r="AF17" s="1538"/>
      <c r="AG17" s="1538"/>
      <c r="AH17" s="1538"/>
      <c r="AI17" s="1538"/>
      <c r="AJ17" s="1538"/>
      <c r="AK17" s="1538"/>
      <c r="AL17" s="1538"/>
      <c r="AM17" s="1538"/>
      <c r="AN17" s="1538"/>
      <c r="AO17" s="1538"/>
      <c r="AP17" s="1538"/>
      <c r="AQ17" s="1538"/>
      <c r="AR17" s="1538"/>
      <c r="AS17" s="1538"/>
      <c r="AT17" s="1538"/>
      <c r="AU17" s="1538"/>
      <c r="AV17" s="1538"/>
      <c r="AW17" s="1538"/>
      <c r="AX17" s="1538"/>
    </row>
    <row r="18" spans="1:50">
      <c r="A18" s="1544" t="s">
        <v>1742</v>
      </c>
      <c r="B18" s="1790"/>
      <c r="C18" s="1538"/>
      <c r="D18" s="1538"/>
      <c r="E18" s="1974"/>
      <c r="F18" s="1538"/>
      <c r="G18" s="1538"/>
      <c r="H18" s="1538"/>
      <c r="I18" s="1538"/>
      <c r="J18" s="1538"/>
      <c r="K18" s="1538"/>
      <c r="L18" s="1538"/>
      <c r="M18" s="1538"/>
      <c r="N18" s="1538"/>
      <c r="O18" s="1538"/>
      <c r="P18" s="1538"/>
      <c r="Q18" s="1538"/>
      <c r="R18" s="1538"/>
      <c r="S18" s="1538"/>
      <c r="T18" s="1538"/>
      <c r="U18" s="1538"/>
      <c r="V18" s="1538"/>
      <c r="W18" s="1538"/>
      <c r="X18" s="1538"/>
      <c r="Y18" s="1538"/>
      <c r="Z18" s="1538"/>
      <c r="AA18" s="1538"/>
      <c r="AB18" s="1538"/>
      <c r="AC18" s="1538"/>
      <c r="AD18" s="1538"/>
      <c r="AE18" s="1538"/>
      <c r="AF18" s="1538"/>
      <c r="AG18" s="1538"/>
      <c r="AH18" s="1538"/>
      <c r="AI18" s="1538"/>
      <c r="AJ18" s="1538"/>
      <c r="AK18" s="1538"/>
      <c r="AL18" s="1538"/>
      <c r="AM18" s="1538"/>
      <c r="AN18" s="1538"/>
      <c r="AO18" s="1538"/>
      <c r="AP18" s="1538"/>
      <c r="AQ18" s="1538"/>
      <c r="AR18" s="1538"/>
      <c r="AS18" s="1538"/>
      <c r="AT18" s="1538"/>
      <c r="AU18" s="1538"/>
      <c r="AV18" s="1538"/>
      <c r="AW18" s="1538"/>
      <c r="AX18" s="1538"/>
    </row>
    <row r="19" spans="1:50">
      <c r="A19" s="1544" t="s">
        <v>1743</v>
      </c>
      <c r="B19" s="1790"/>
      <c r="C19" s="1538"/>
      <c r="D19" s="1538"/>
      <c r="E19" s="1974"/>
      <c r="F19" s="1538"/>
      <c r="G19" s="1538"/>
      <c r="H19" s="1538"/>
      <c r="I19" s="1538"/>
      <c r="J19" s="1538"/>
      <c r="K19" s="1538"/>
      <c r="L19" s="1538"/>
      <c r="M19" s="1538"/>
      <c r="N19" s="1538"/>
      <c r="O19" s="1538"/>
      <c r="P19" s="1538"/>
      <c r="Q19" s="1538"/>
      <c r="R19" s="1538"/>
      <c r="S19" s="1538"/>
      <c r="T19" s="1538"/>
      <c r="U19" s="1538"/>
      <c r="V19" s="1538"/>
      <c r="W19" s="1538"/>
      <c r="X19" s="1538"/>
      <c r="Y19" s="1538"/>
      <c r="Z19" s="1538"/>
      <c r="AA19" s="1538"/>
      <c r="AB19" s="1538"/>
      <c r="AC19" s="1538"/>
      <c r="AD19" s="1538"/>
      <c r="AE19" s="1538"/>
      <c r="AF19" s="1538"/>
      <c r="AG19" s="1538"/>
      <c r="AH19" s="1538"/>
      <c r="AI19" s="1538"/>
      <c r="AJ19" s="1538"/>
      <c r="AK19" s="1538"/>
      <c r="AL19" s="1538"/>
      <c r="AM19" s="1538"/>
      <c r="AN19" s="1538"/>
      <c r="AO19" s="1538"/>
      <c r="AP19" s="1538"/>
      <c r="AQ19" s="1538"/>
      <c r="AR19" s="1538"/>
      <c r="AS19" s="1538"/>
      <c r="AT19" s="1538"/>
      <c r="AU19" s="1538"/>
      <c r="AV19" s="1538"/>
      <c r="AW19" s="1538"/>
      <c r="AX19" s="1538"/>
    </row>
    <row r="20" spans="1:50">
      <c r="A20" s="1544" t="s">
        <v>1744</v>
      </c>
      <c r="B20" s="1790"/>
      <c r="C20" s="1538"/>
      <c r="D20" s="1538"/>
      <c r="E20" s="1974"/>
      <c r="F20" s="1538"/>
      <c r="G20" s="1538"/>
      <c r="H20" s="1538"/>
      <c r="I20" s="1538"/>
      <c r="J20" s="1538"/>
      <c r="K20" s="1538"/>
      <c r="L20" s="1538"/>
      <c r="M20" s="1538"/>
      <c r="N20" s="1538"/>
      <c r="O20" s="1538"/>
      <c r="P20" s="1538"/>
      <c r="Q20" s="1538"/>
      <c r="R20" s="1538"/>
      <c r="S20" s="1538"/>
      <c r="T20" s="1538"/>
      <c r="U20" s="1538"/>
      <c r="V20" s="1538"/>
      <c r="W20" s="1538"/>
      <c r="X20" s="1538"/>
      <c r="Y20" s="1538"/>
      <c r="Z20" s="1538"/>
      <c r="AA20" s="1538"/>
      <c r="AB20" s="1538"/>
      <c r="AC20" s="1538"/>
      <c r="AD20" s="1538"/>
      <c r="AE20" s="1538"/>
      <c r="AF20" s="1538"/>
      <c r="AG20" s="1538"/>
      <c r="AH20" s="1538"/>
      <c r="AI20" s="1538"/>
      <c r="AJ20" s="1538"/>
      <c r="AK20" s="1538"/>
      <c r="AL20" s="1538"/>
      <c r="AM20" s="1538"/>
      <c r="AN20" s="1538"/>
      <c r="AO20" s="1538"/>
      <c r="AP20" s="1538"/>
      <c r="AQ20" s="1538"/>
      <c r="AR20" s="1538"/>
      <c r="AS20" s="1538"/>
      <c r="AT20" s="1538"/>
      <c r="AU20" s="1538"/>
      <c r="AV20" s="1538"/>
      <c r="AW20" s="1538"/>
      <c r="AX20" s="1538"/>
    </row>
    <row r="21" spans="1:50">
      <c r="A21" s="1544" t="s">
        <v>1745</v>
      </c>
      <c r="B21" s="1790"/>
      <c r="C21" s="1538"/>
      <c r="D21" s="1538"/>
      <c r="E21" s="1974"/>
      <c r="F21" s="1538"/>
      <c r="G21" s="1538"/>
      <c r="H21" s="1538"/>
      <c r="I21" s="1538"/>
      <c r="J21" s="1538"/>
      <c r="K21" s="1538"/>
      <c r="L21" s="1538"/>
      <c r="M21" s="1538"/>
      <c r="N21" s="1538"/>
      <c r="O21" s="1538"/>
      <c r="P21" s="1538"/>
      <c r="Q21" s="1538"/>
      <c r="R21" s="1538"/>
      <c r="S21" s="1538"/>
      <c r="T21" s="1538"/>
      <c r="U21" s="1538"/>
      <c r="V21" s="1538"/>
      <c r="W21" s="1538"/>
      <c r="X21" s="1538"/>
      <c r="Y21" s="1538"/>
      <c r="Z21" s="1538"/>
      <c r="AA21" s="1538"/>
      <c r="AB21" s="1538"/>
      <c r="AC21" s="1538"/>
      <c r="AD21" s="1538"/>
      <c r="AE21" s="1538"/>
      <c r="AF21" s="1538"/>
      <c r="AG21" s="1538"/>
      <c r="AH21" s="1538"/>
      <c r="AI21" s="1538"/>
      <c r="AJ21" s="1538"/>
      <c r="AK21" s="1538"/>
      <c r="AL21" s="1538"/>
      <c r="AM21" s="1538"/>
      <c r="AN21" s="1538"/>
      <c r="AO21" s="1538"/>
      <c r="AP21" s="1538"/>
      <c r="AQ21" s="1538"/>
      <c r="AR21" s="1538"/>
      <c r="AS21" s="1538"/>
      <c r="AT21" s="1538"/>
      <c r="AU21" s="1538"/>
      <c r="AV21" s="1538"/>
      <c r="AW21" s="1538"/>
      <c r="AX21" s="1538"/>
    </row>
    <row r="22" spans="1:50">
      <c r="A22" s="1544" t="s">
        <v>1746</v>
      </c>
      <c r="B22" s="1790"/>
      <c r="C22" s="1538"/>
      <c r="D22" s="1538"/>
      <c r="E22" s="1974"/>
      <c r="F22" s="1538"/>
      <c r="G22" s="1538"/>
      <c r="H22" s="1538"/>
      <c r="I22" s="1538"/>
      <c r="J22" s="1538"/>
      <c r="K22" s="1538"/>
      <c r="L22" s="1538"/>
      <c r="M22" s="1538"/>
      <c r="N22" s="1538"/>
      <c r="O22" s="1538"/>
      <c r="P22" s="1538"/>
      <c r="Q22" s="1538"/>
      <c r="R22" s="1538"/>
      <c r="S22" s="1538"/>
      <c r="T22" s="1538"/>
      <c r="U22" s="1538"/>
      <c r="V22" s="1538"/>
      <c r="W22" s="1538"/>
      <c r="X22" s="1538"/>
      <c r="Y22" s="1538"/>
      <c r="Z22" s="1538"/>
      <c r="AA22" s="1538"/>
      <c r="AB22" s="1538"/>
      <c r="AC22" s="1538"/>
      <c r="AD22" s="1538"/>
      <c r="AE22" s="1538"/>
      <c r="AF22" s="1538"/>
      <c r="AG22" s="1538"/>
      <c r="AH22" s="1538"/>
      <c r="AI22" s="1538"/>
      <c r="AJ22" s="1538"/>
      <c r="AK22" s="1538"/>
      <c r="AL22" s="1538"/>
      <c r="AM22" s="1538"/>
      <c r="AN22" s="1538"/>
      <c r="AO22" s="1538"/>
      <c r="AP22" s="1538"/>
      <c r="AQ22" s="1538"/>
      <c r="AR22" s="1538"/>
      <c r="AS22" s="1538"/>
      <c r="AT22" s="1538"/>
      <c r="AU22" s="1538"/>
      <c r="AV22" s="1538"/>
      <c r="AW22" s="1538"/>
      <c r="AX22" s="1538"/>
    </row>
    <row r="23" spans="1:50">
      <c r="A23" s="1544" t="s">
        <v>1747</v>
      </c>
      <c r="B23" s="1790"/>
      <c r="C23" s="1538"/>
      <c r="D23" s="1538"/>
      <c r="E23" s="1974"/>
      <c r="F23" s="1538"/>
      <c r="G23" s="1538"/>
      <c r="H23" s="1538"/>
      <c r="I23" s="1538"/>
      <c r="J23" s="1538"/>
      <c r="K23" s="1538"/>
      <c r="L23" s="1538"/>
      <c r="M23" s="1538"/>
      <c r="N23" s="1538"/>
      <c r="O23" s="1538"/>
      <c r="P23" s="1538"/>
      <c r="Q23" s="1538"/>
      <c r="R23" s="1538"/>
      <c r="S23" s="1538"/>
      <c r="T23" s="1538"/>
      <c r="U23" s="1538"/>
      <c r="V23" s="1538"/>
      <c r="W23" s="1538"/>
      <c r="X23" s="1538"/>
      <c r="Y23" s="1538"/>
      <c r="Z23" s="1538"/>
      <c r="AA23" s="1538"/>
      <c r="AB23" s="1538"/>
      <c r="AC23" s="1538"/>
      <c r="AD23" s="1538"/>
      <c r="AE23" s="1538"/>
      <c r="AF23" s="1538"/>
      <c r="AG23" s="1538"/>
      <c r="AH23" s="1538"/>
      <c r="AI23" s="1538"/>
      <c r="AJ23" s="1538"/>
      <c r="AK23" s="1538"/>
      <c r="AL23" s="1538"/>
      <c r="AM23" s="1538"/>
      <c r="AN23" s="1538"/>
      <c r="AO23" s="1538"/>
      <c r="AP23" s="1538"/>
      <c r="AQ23" s="1538"/>
      <c r="AR23" s="1538"/>
      <c r="AS23" s="1538"/>
      <c r="AT23" s="1538"/>
      <c r="AU23" s="1538"/>
      <c r="AV23" s="1538"/>
      <c r="AW23" s="1538"/>
      <c r="AX23" s="1538"/>
    </row>
    <row r="24" spans="1:50">
      <c r="A24" s="1544" t="s">
        <v>1748</v>
      </c>
      <c r="B24" s="1790"/>
      <c r="C24" s="1538"/>
      <c r="D24" s="1538"/>
      <c r="E24" s="1974"/>
      <c r="F24" s="1538"/>
      <c r="G24" s="1538"/>
      <c r="H24" s="1538"/>
      <c r="I24" s="1538"/>
      <c r="J24" s="1538"/>
      <c r="K24" s="1538"/>
      <c r="L24" s="1538"/>
      <c r="M24" s="1538"/>
      <c r="N24" s="1538"/>
      <c r="O24" s="1538"/>
      <c r="P24" s="1538"/>
      <c r="Q24" s="1538"/>
      <c r="R24" s="1538"/>
      <c r="S24" s="1538"/>
      <c r="T24" s="1538"/>
      <c r="U24" s="1538"/>
      <c r="V24" s="1538"/>
      <c r="W24" s="1538"/>
      <c r="X24" s="1538"/>
      <c r="Y24" s="1538"/>
      <c r="Z24" s="1538"/>
      <c r="AA24" s="1538"/>
      <c r="AB24" s="1538"/>
      <c r="AC24" s="1538"/>
      <c r="AD24" s="1538"/>
      <c r="AE24" s="1538"/>
      <c r="AF24" s="1538"/>
      <c r="AG24" s="1538"/>
      <c r="AH24" s="1538"/>
      <c r="AI24" s="1538"/>
      <c r="AJ24" s="1538"/>
      <c r="AK24" s="1538"/>
      <c r="AL24" s="1538"/>
      <c r="AM24" s="1538"/>
      <c r="AN24" s="1538"/>
      <c r="AO24" s="1538"/>
      <c r="AP24" s="1538"/>
      <c r="AQ24" s="1538"/>
      <c r="AR24" s="1538"/>
      <c r="AS24" s="1538"/>
      <c r="AT24" s="1538"/>
      <c r="AU24" s="1538"/>
      <c r="AV24" s="1538"/>
      <c r="AW24" s="1538"/>
      <c r="AX24" s="1538"/>
    </row>
    <row r="25" spans="1:50">
      <c r="A25" s="1544" t="s">
        <v>1749</v>
      </c>
      <c r="B25" s="1790"/>
      <c r="C25" s="1538"/>
      <c r="D25" s="1538"/>
      <c r="E25" s="1974"/>
      <c r="F25" s="1538"/>
      <c r="G25" s="1538"/>
      <c r="H25" s="1538"/>
      <c r="I25" s="1538"/>
      <c r="J25" s="1538"/>
      <c r="K25" s="1538"/>
      <c r="L25" s="1538"/>
      <c r="M25" s="1538"/>
      <c r="N25" s="1538"/>
      <c r="O25" s="1538"/>
      <c r="P25" s="1538"/>
      <c r="Q25" s="1538"/>
      <c r="R25" s="1538"/>
      <c r="S25" s="1538"/>
      <c r="T25" s="1538"/>
      <c r="U25" s="1538"/>
      <c r="V25" s="1538"/>
      <c r="W25" s="1538"/>
      <c r="X25" s="1538"/>
      <c r="Y25" s="1538"/>
      <c r="Z25" s="1538"/>
      <c r="AA25" s="1538"/>
      <c r="AB25" s="1538"/>
      <c r="AC25" s="1538"/>
      <c r="AD25" s="1538"/>
      <c r="AE25" s="1538"/>
      <c r="AF25" s="1538"/>
      <c r="AG25" s="1538"/>
      <c r="AH25" s="1538"/>
      <c r="AI25" s="1538"/>
      <c r="AJ25" s="1538"/>
      <c r="AK25" s="1538"/>
      <c r="AL25" s="1538"/>
      <c r="AM25" s="1538"/>
      <c r="AN25" s="1538"/>
      <c r="AO25" s="1538"/>
      <c r="AP25" s="1538"/>
      <c r="AQ25" s="1538"/>
      <c r="AR25" s="1538"/>
      <c r="AS25" s="1538"/>
      <c r="AT25" s="1538"/>
      <c r="AU25" s="1538"/>
      <c r="AV25" s="1538"/>
      <c r="AW25" s="1538"/>
      <c r="AX25" s="1538"/>
    </row>
    <row r="26" spans="1:50">
      <c r="A26" s="1544" t="s">
        <v>1750</v>
      </c>
      <c r="B26" s="1790"/>
      <c r="C26" s="1538"/>
      <c r="D26" s="1538"/>
      <c r="E26" s="1974"/>
      <c r="F26" s="1538"/>
      <c r="G26" s="1538"/>
      <c r="H26" s="1538"/>
      <c r="I26" s="1538"/>
      <c r="J26" s="1538"/>
      <c r="K26" s="1538"/>
      <c r="L26" s="1538"/>
      <c r="M26" s="1538"/>
      <c r="N26" s="1538"/>
      <c r="O26" s="1538"/>
      <c r="P26" s="1538"/>
      <c r="Q26" s="1538"/>
      <c r="R26" s="1538"/>
      <c r="S26" s="1538"/>
      <c r="T26" s="1538"/>
      <c r="U26" s="1538"/>
      <c r="V26" s="1538"/>
      <c r="W26" s="1538"/>
      <c r="X26" s="1538"/>
      <c r="Y26" s="1538"/>
      <c r="Z26" s="1538"/>
      <c r="AA26" s="1538"/>
      <c r="AB26" s="1538"/>
      <c r="AC26" s="1538"/>
      <c r="AD26" s="1538"/>
      <c r="AE26" s="1538"/>
      <c r="AF26" s="1538"/>
      <c r="AG26" s="1538"/>
      <c r="AH26" s="1538"/>
      <c r="AI26" s="1538"/>
      <c r="AJ26" s="1538"/>
      <c r="AK26" s="1538"/>
      <c r="AL26" s="1538"/>
      <c r="AM26" s="1538"/>
      <c r="AN26" s="1538"/>
      <c r="AO26" s="1538"/>
      <c r="AP26" s="1538"/>
      <c r="AQ26" s="1538"/>
      <c r="AR26" s="1538"/>
      <c r="AS26" s="1538"/>
      <c r="AT26" s="1538"/>
      <c r="AU26" s="1538"/>
      <c r="AV26" s="1538"/>
      <c r="AW26" s="1538"/>
      <c r="AX26" s="1538"/>
    </row>
    <row r="27" spans="1:50">
      <c r="A27" s="1544" t="s">
        <v>1751</v>
      </c>
      <c r="B27" s="1790"/>
      <c r="C27" s="1538"/>
      <c r="D27" s="1538"/>
      <c r="E27" s="1974"/>
      <c r="F27" s="1538"/>
      <c r="G27" s="1538"/>
      <c r="H27" s="1538"/>
      <c r="I27" s="1538"/>
      <c r="J27" s="1538"/>
      <c r="K27" s="1538"/>
      <c r="L27" s="1538"/>
      <c r="M27" s="1538"/>
      <c r="N27" s="1538"/>
      <c r="O27" s="1538"/>
      <c r="P27" s="1538"/>
      <c r="Q27" s="1538"/>
      <c r="R27" s="1538"/>
      <c r="S27" s="1538"/>
      <c r="T27" s="1538"/>
      <c r="U27" s="1538"/>
      <c r="V27" s="1538"/>
      <c r="W27" s="1538"/>
      <c r="X27" s="1538"/>
      <c r="Y27" s="1538"/>
      <c r="Z27" s="1538"/>
      <c r="AA27" s="1538"/>
      <c r="AB27" s="1538"/>
      <c r="AC27" s="1538"/>
      <c r="AD27" s="1538"/>
      <c r="AE27" s="1538"/>
      <c r="AF27" s="1538"/>
      <c r="AG27" s="1538"/>
      <c r="AH27" s="1538"/>
      <c r="AI27" s="1538"/>
      <c r="AJ27" s="1538"/>
      <c r="AK27" s="1538"/>
      <c r="AL27" s="1538"/>
      <c r="AM27" s="1538"/>
      <c r="AN27" s="1538"/>
      <c r="AO27" s="1538"/>
      <c r="AP27" s="1538"/>
      <c r="AQ27" s="1538"/>
      <c r="AR27" s="1538"/>
      <c r="AS27" s="1538"/>
      <c r="AT27" s="1538"/>
      <c r="AU27" s="1538"/>
      <c r="AV27" s="1538"/>
      <c r="AW27" s="1538"/>
      <c r="AX27" s="1538"/>
    </row>
    <row r="28" spans="1:50">
      <c r="A28" s="1544" t="s">
        <v>1752</v>
      </c>
      <c r="B28" s="1790"/>
      <c r="C28" s="1538"/>
      <c r="D28" s="1538"/>
      <c r="E28" s="1974"/>
      <c r="F28" s="1538"/>
      <c r="G28" s="1538"/>
      <c r="H28" s="1538"/>
      <c r="I28" s="1538"/>
      <c r="J28" s="1538"/>
      <c r="K28" s="1538"/>
      <c r="L28" s="1538"/>
      <c r="M28" s="1538"/>
      <c r="N28" s="1538"/>
      <c r="O28" s="1538"/>
      <c r="P28" s="1538"/>
      <c r="Q28" s="1538"/>
      <c r="R28" s="1538"/>
      <c r="S28" s="1538"/>
      <c r="T28" s="1538"/>
      <c r="U28" s="1538"/>
      <c r="V28" s="1538"/>
      <c r="W28" s="1538"/>
      <c r="X28" s="1538"/>
      <c r="Y28" s="1538"/>
      <c r="Z28" s="1538"/>
      <c r="AA28" s="1538"/>
      <c r="AB28" s="1538"/>
      <c r="AC28" s="1538"/>
      <c r="AD28" s="1538"/>
      <c r="AE28" s="1538"/>
      <c r="AF28" s="1538"/>
      <c r="AG28" s="1538"/>
      <c r="AH28" s="1538"/>
      <c r="AI28" s="1538"/>
      <c r="AJ28" s="1538"/>
      <c r="AK28" s="1538"/>
      <c r="AL28" s="1538"/>
      <c r="AM28" s="1538"/>
      <c r="AN28" s="1538"/>
      <c r="AO28" s="1538"/>
      <c r="AP28" s="1538"/>
      <c r="AQ28" s="1538"/>
      <c r="AR28" s="1538"/>
      <c r="AS28" s="1538"/>
      <c r="AT28" s="1538"/>
      <c r="AU28" s="1538"/>
      <c r="AV28" s="1538"/>
      <c r="AW28" s="1538"/>
      <c r="AX28" s="1538"/>
    </row>
    <row r="29" spans="1:50">
      <c r="A29" s="1544" t="s">
        <v>1753</v>
      </c>
      <c r="B29" s="1790"/>
      <c r="C29" s="1538"/>
      <c r="D29" s="1538"/>
      <c r="E29" s="1974"/>
      <c r="F29" s="1538"/>
      <c r="G29" s="1538"/>
      <c r="H29" s="1538"/>
      <c r="I29" s="1538"/>
      <c r="J29" s="1538"/>
      <c r="K29" s="1538"/>
      <c r="L29" s="1538"/>
      <c r="M29" s="1538"/>
      <c r="N29" s="1538"/>
      <c r="O29" s="1538"/>
      <c r="P29" s="1538"/>
      <c r="Q29" s="1538"/>
      <c r="R29" s="1538"/>
      <c r="S29" s="1538"/>
      <c r="T29" s="1538"/>
      <c r="U29" s="1538"/>
      <c r="V29" s="1538"/>
      <c r="W29" s="1538"/>
      <c r="X29" s="1538"/>
      <c r="Y29" s="1538"/>
      <c r="Z29" s="1538"/>
      <c r="AA29" s="1538"/>
      <c r="AB29" s="1538"/>
      <c r="AC29" s="1538"/>
      <c r="AD29" s="1538"/>
      <c r="AE29" s="1538"/>
      <c r="AF29" s="1538"/>
      <c r="AG29" s="1538"/>
      <c r="AH29" s="1538"/>
      <c r="AI29" s="1538"/>
      <c r="AJ29" s="1538"/>
      <c r="AK29" s="1538"/>
      <c r="AL29" s="1538"/>
      <c r="AM29" s="1538"/>
      <c r="AN29" s="1538"/>
      <c r="AO29" s="1538"/>
      <c r="AP29" s="1538"/>
      <c r="AQ29" s="1538"/>
      <c r="AR29" s="1538"/>
      <c r="AS29" s="1538"/>
      <c r="AT29" s="1538"/>
      <c r="AU29" s="1538"/>
      <c r="AV29" s="1538"/>
      <c r="AW29" s="1538"/>
      <c r="AX29" s="1538"/>
    </row>
    <row r="30" spans="1:50">
      <c r="A30" s="1544" t="s">
        <v>1754</v>
      </c>
      <c r="B30" s="1790"/>
      <c r="C30" s="1538"/>
      <c r="D30" s="1538"/>
      <c r="E30" s="1974"/>
      <c r="F30" s="1538"/>
      <c r="G30" s="1538"/>
      <c r="H30" s="1538"/>
      <c r="I30" s="1538"/>
      <c r="J30" s="1538"/>
      <c r="K30" s="1538"/>
      <c r="L30" s="1538"/>
      <c r="M30" s="1538"/>
      <c r="N30" s="1538"/>
      <c r="O30" s="1538"/>
      <c r="P30" s="1538"/>
      <c r="Q30" s="1538"/>
      <c r="R30" s="1538"/>
      <c r="S30" s="1538"/>
      <c r="T30" s="1538"/>
      <c r="U30" s="1538"/>
      <c r="V30" s="1538"/>
      <c r="W30" s="1538"/>
      <c r="X30" s="1538"/>
      <c r="Y30" s="1538"/>
      <c r="Z30" s="1538"/>
      <c r="AA30" s="1538"/>
      <c r="AB30" s="1538"/>
      <c r="AC30" s="1538"/>
      <c r="AD30" s="1538"/>
      <c r="AE30" s="1538"/>
      <c r="AF30" s="1538"/>
      <c r="AG30" s="1538"/>
      <c r="AH30" s="1538"/>
      <c r="AI30" s="1538"/>
      <c r="AJ30" s="1538"/>
      <c r="AK30" s="1538"/>
      <c r="AL30" s="1538"/>
      <c r="AM30" s="1538"/>
      <c r="AN30" s="1538"/>
      <c r="AO30" s="1538"/>
      <c r="AP30" s="1538"/>
      <c r="AQ30" s="1538"/>
      <c r="AR30" s="1538"/>
      <c r="AS30" s="1538"/>
      <c r="AT30" s="1538"/>
      <c r="AU30" s="1538"/>
      <c r="AV30" s="1538"/>
      <c r="AW30" s="1538"/>
      <c r="AX30" s="1538"/>
    </row>
    <row r="31" spans="1:50">
      <c r="A31" s="1544" t="s">
        <v>1755</v>
      </c>
      <c r="B31" s="1790"/>
      <c r="C31" s="1538"/>
      <c r="D31" s="1538"/>
      <c r="E31" s="1974"/>
      <c r="F31" s="1538"/>
      <c r="G31" s="1538"/>
      <c r="H31" s="1538"/>
      <c r="I31" s="1538"/>
      <c r="J31" s="1538"/>
      <c r="K31" s="1538"/>
      <c r="L31" s="1538"/>
      <c r="M31" s="1538"/>
      <c r="N31" s="1538"/>
      <c r="O31" s="1538"/>
      <c r="P31" s="1538"/>
      <c r="Q31" s="1538"/>
      <c r="R31" s="1538"/>
      <c r="S31" s="1538"/>
      <c r="T31" s="1538"/>
      <c r="U31" s="1538"/>
      <c r="V31" s="1538"/>
      <c r="W31" s="1538"/>
      <c r="X31" s="1538"/>
      <c r="Y31" s="1538"/>
      <c r="Z31" s="1538"/>
      <c r="AA31" s="1538"/>
      <c r="AB31" s="1538"/>
      <c r="AC31" s="1538"/>
      <c r="AD31" s="1538"/>
      <c r="AE31" s="1538"/>
      <c r="AF31" s="1538"/>
      <c r="AG31" s="1538"/>
      <c r="AH31" s="1538"/>
      <c r="AI31" s="1538"/>
      <c r="AJ31" s="1538"/>
      <c r="AK31" s="1538"/>
      <c r="AL31" s="1538"/>
      <c r="AM31" s="1538"/>
      <c r="AN31" s="1538"/>
      <c r="AO31" s="1538"/>
      <c r="AP31" s="1538"/>
      <c r="AQ31" s="1538"/>
      <c r="AR31" s="1538"/>
      <c r="AS31" s="1538"/>
      <c r="AT31" s="1538"/>
      <c r="AU31" s="1538"/>
      <c r="AV31" s="1538"/>
      <c r="AW31" s="1538"/>
      <c r="AX31" s="1538"/>
    </row>
    <row r="32" spans="1:50">
      <c r="A32" s="1544" t="s">
        <v>1756</v>
      </c>
      <c r="B32" s="1790"/>
      <c r="C32" s="1538"/>
      <c r="D32" s="1538"/>
      <c r="E32" s="1974"/>
      <c r="F32" s="1538"/>
      <c r="G32" s="1538"/>
      <c r="H32" s="1538"/>
      <c r="I32" s="1538"/>
      <c r="J32" s="1538"/>
      <c r="K32" s="1538"/>
      <c r="L32" s="1538"/>
      <c r="M32" s="1538"/>
      <c r="N32" s="1538"/>
      <c r="O32" s="1538"/>
      <c r="P32" s="1538"/>
      <c r="Q32" s="1538"/>
      <c r="R32" s="1538"/>
      <c r="S32" s="1538"/>
      <c r="T32" s="1538"/>
      <c r="U32" s="1538"/>
      <c r="V32" s="1538"/>
      <c r="W32" s="1538"/>
      <c r="X32" s="1538"/>
      <c r="Y32" s="1538"/>
      <c r="Z32" s="1538"/>
      <c r="AA32" s="1538"/>
      <c r="AB32" s="1538"/>
      <c r="AC32" s="1538"/>
      <c r="AD32" s="1538"/>
      <c r="AE32" s="1538"/>
      <c r="AF32" s="1538"/>
      <c r="AG32" s="1538"/>
      <c r="AH32" s="1538"/>
      <c r="AI32" s="1538"/>
      <c r="AJ32" s="1538"/>
      <c r="AK32" s="1538"/>
      <c r="AL32" s="1538"/>
      <c r="AM32" s="1538"/>
      <c r="AN32" s="1538"/>
      <c r="AO32" s="1538"/>
      <c r="AP32" s="1538"/>
      <c r="AQ32" s="1538"/>
      <c r="AR32" s="1538"/>
      <c r="AS32" s="1538"/>
      <c r="AT32" s="1538"/>
      <c r="AU32" s="1538"/>
      <c r="AV32" s="1538"/>
      <c r="AW32" s="1538"/>
      <c r="AX32" s="1538"/>
    </row>
    <row r="33" spans="1:50">
      <c r="A33" s="2741">
        <v>21</v>
      </c>
      <c r="B33" s="1790"/>
      <c r="C33" s="1538"/>
      <c r="D33" s="1538"/>
      <c r="E33" s="1974"/>
      <c r="F33" s="1538"/>
      <c r="G33" s="1538"/>
      <c r="H33" s="1538"/>
      <c r="I33" s="1538"/>
      <c r="J33" s="1538"/>
      <c r="K33" s="1538"/>
      <c r="L33" s="1538"/>
      <c r="M33" s="1538"/>
      <c r="N33" s="1538"/>
      <c r="O33" s="1538"/>
      <c r="P33" s="1538"/>
      <c r="Q33" s="1538"/>
      <c r="R33" s="1538"/>
      <c r="S33" s="1538"/>
      <c r="T33" s="1538"/>
      <c r="U33" s="1538"/>
      <c r="V33" s="1538"/>
      <c r="W33" s="1538"/>
      <c r="X33" s="1538"/>
      <c r="Y33" s="1538"/>
      <c r="Z33" s="1538"/>
      <c r="AA33" s="1538"/>
      <c r="AB33" s="1538"/>
      <c r="AC33" s="1538"/>
      <c r="AD33" s="1538"/>
      <c r="AE33" s="1538"/>
      <c r="AF33" s="1538"/>
      <c r="AG33" s="1538"/>
      <c r="AH33" s="1538"/>
      <c r="AI33" s="1538"/>
      <c r="AJ33" s="1538"/>
      <c r="AK33" s="1538"/>
      <c r="AL33" s="1538"/>
      <c r="AM33" s="1538"/>
      <c r="AN33" s="1538"/>
      <c r="AO33" s="1538"/>
      <c r="AP33" s="1538"/>
      <c r="AQ33" s="1538"/>
      <c r="AR33" s="1538"/>
      <c r="AS33" s="1538"/>
      <c r="AT33" s="1538"/>
      <c r="AU33" s="1538"/>
      <c r="AV33" s="1538"/>
      <c r="AW33" s="1538"/>
      <c r="AX33" s="1538"/>
    </row>
    <row r="34" spans="1:50">
      <c r="A34" s="2741">
        <v>22</v>
      </c>
      <c r="B34" s="1790"/>
      <c r="C34" s="1538"/>
      <c r="D34" s="1538"/>
      <c r="E34" s="1974"/>
      <c r="F34" s="1538"/>
      <c r="G34" s="1538"/>
      <c r="H34" s="1538"/>
      <c r="I34" s="1538"/>
      <c r="J34" s="1538"/>
      <c r="K34" s="1538"/>
      <c r="L34" s="1538"/>
      <c r="M34" s="1538"/>
      <c r="N34" s="1538"/>
      <c r="O34" s="1538"/>
      <c r="P34" s="1538"/>
      <c r="Q34" s="1538"/>
      <c r="R34" s="1538"/>
      <c r="S34" s="1538"/>
      <c r="T34" s="1538"/>
      <c r="U34" s="1538"/>
      <c r="V34" s="1538"/>
      <c r="W34" s="1538"/>
      <c r="X34" s="1538"/>
      <c r="Y34" s="1538"/>
      <c r="Z34" s="1538"/>
      <c r="AA34" s="1538"/>
      <c r="AB34" s="1538"/>
      <c r="AC34" s="1538"/>
      <c r="AD34" s="1538"/>
      <c r="AE34" s="1538"/>
      <c r="AF34" s="1538"/>
      <c r="AG34" s="1538"/>
      <c r="AH34" s="1538"/>
      <c r="AI34" s="1538"/>
      <c r="AJ34" s="1538"/>
      <c r="AK34" s="1538"/>
      <c r="AL34" s="1538"/>
      <c r="AM34" s="1538"/>
      <c r="AN34" s="1538"/>
      <c r="AO34" s="1538"/>
      <c r="AP34" s="1538"/>
      <c r="AQ34" s="1538"/>
      <c r="AR34" s="1538"/>
      <c r="AS34" s="1538"/>
      <c r="AT34" s="1538"/>
      <c r="AU34" s="1538"/>
      <c r="AV34" s="1538"/>
      <c r="AW34" s="1538"/>
      <c r="AX34" s="1538"/>
    </row>
    <row r="35" spans="1:50">
      <c r="A35" s="2741">
        <v>23</v>
      </c>
      <c r="B35" s="1790"/>
      <c r="C35" s="1538"/>
      <c r="D35" s="1538"/>
      <c r="E35" s="1974"/>
      <c r="F35" s="1538"/>
      <c r="G35" s="1538"/>
      <c r="H35" s="1538"/>
      <c r="I35" s="1538"/>
      <c r="J35" s="1538"/>
      <c r="K35" s="1538"/>
      <c r="L35" s="1538"/>
      <c r="M35" s="1538"/>
      <c r="N35" s="1538"/>
      <c r="O35" s="1538"/>
      <c r="P35" s="1538"/>
      <c r="Q35" s="1538"/>
      <c r="R35" s="1538"/>
      <c r="S35" s="1538"/>
      <c r="T35" s="1538"/>
      <c r="U35" s="1538"/>
      <c r="V35" s="1538"/>
      <c r="W35" s="1538"/>
      <c r="X35" s="1538"/>
      <c r="Y35" s="1538"/>
      <c r="Z35" s="1538"/>
      <c r="AA35" s="1538"/>
      <c r="AB35" s="1538"/>
      <c r="AC35" s="1538"/>
      <c r="AD35" s="1538"/>
      <c r="AE35" s="1538"/>
      <c r="AF35" s="1538"/>
      <c r="AG35" s="1538"/>
      <c r="AH35" s="1538"/>
      <c r="AI35" s="1538"/>
      <c r="AJ35" s="1538"/>
      <c r="AK35" s="1538"/>
      <c r="AL35" s="1538"/>
      <c r="AM35" s="1538"/>
      <c r="AN35" s="1538"/>
      <c r="AO35" s="1538"/>
      <c r="AP35" s="1538"/>
      <c r="AQ35" s="1538"/>
      <c r="AR35" s="1538"/>
      <c r="AS35" s="1538"/>
      <c r="AT35" s="1538"/>
      <c r="AU35" s="1538"/>
      <c r="AV35" s="1538"/>
      <c r="AW35" s="1538"/>
      <c r="AX35" s="1538"/>
    </row>
    <row r="36" spans="1:50">
      <c r="A36" s="2741">
        <v>24</v>
      </c>
      <c r="B36" s="1790"/>
      <c r="C36" s="1538"/>
      <c r="D36" s="1538"/>
      <c r="E36" s="1974"/>
      <c r="F36" s="1538"/>
      <c r="G36" s="1538"/>
      <c r="H36" s="1538"/>
      <c r="I36" s="1538"/>
      <c r="J36" s="1538"/>
      <c r="K36" s="1538"/>
      <c r="L36" s="1538"/>
      <c r="M36" s="1538"/>
      <c r="N36" s="1538"/>
      <c r="O36" s="1538"/>
      <c r="P36" s="1538"/>
      <c r="Q36" s="1538"/>
      <c r="R36" s="1538"/>
      <c r="S36" s="1538"/>
      <c r="T36" s="1538"/>
      <c r="U36" s="1538"/>
      <c r="V36" s="1538"/>
      <c r="W36" s="1538"/>
      <c r="X36" s="1538"/>
      <c r="Y36" s="1538"/>
      <c r="Z36" s="1538"/>
      <c r="AA36" s="1538"/>
      <c r="AB36" s="1538"/>
      <c r="AC36" s="1538"/>
      <c r="AD36" s="1538"/>
      <c r="AE36" s="1538"/>
      <c r="AF36" s="1538"/>
      <c r="AG36" s="1538"/>
      <c r="AH36" s="1538"/>
      <c r="AI36" s="1538"/>
      <c r="AJ36" s="1538"/>
      <c r="AK36" s="1538"/>
      <c r="AL36" s="1538"/>
      <c r="AM36" s="1538"/>
      <c r="AN36" s="1538"/>
      <c r="AO36" s="1538"/>
      <c r="AP36" s="1538"/>
      <c r="AQ36" s="1538"/>
      <c r="AR36" s="1538"/>
      <c r="AS36" s="1538"/>
      <c r="AT36" s="1538"/>
      <c r="AU36" s="1538"/>
      <c r="AV36" s="1538"/>
      <c r="AW36" s="1538"/>
      <c r="AX36" s="1538"/>
    </row>
    <row r="37" spans="1:50">
      <c r="A37" s="2741">
        <v>25</v>
      </c>
      <c r="B37" s="1790"/>
      <c r="C37" s="1538"/>
      <c r="D37" s="1538"/>
      <c r="E37" s="1974"/>
      <c r="F37" s="1538"/>
      <c r="G37" s="1538"/>
      <c r="H37" s="1538"/>
      <c r="I37" s="1538"/>
      <c r="J37" s="1538"/>
      <c r="K37" s="1538"/>
      <c r="L37" s="1538"/>
      <c r="M37" s="1538"/>
      <c r="N37" s="1538"/>
      <c r="O37" s="1538"/>
      <c r="P37" s="1538"/>
      <c r="Q37" s="1538"/>
      <c r="R37" s="1538"/>
      <c r="S37" s="1538"/>
      <c r="T37" s="1538"/>
      <c r="U37" s="1538"/>
      <c r="V37" s="1538"/>
      <c r="W37" s="1538"/>
      <c r="X37" s="1538"/>
      <c r="Y37" s="1538"/>
      <c r="Z37" s="1538"/>
      <c r="AA37" s="1538"/>
      <c r="AB37" s="1538"/>
      <c r="AC37" s="1538"/>
      <c r="AD37" s="1538"/>
      <c r="AE37" s="1538"/>
      <c r="AF37" s="1538"/>
      <c r="AG37" s="1538"/>
      <c r="AH37" s="1538"/>
      <c r="AI37" s="1538"/>
      <c r="AJ37" s="1538"/>
      <c r="AK37" s="1538"/>
      <c r="AL37" s="1538"/>
      <c r="AM37" s="1538"/>
      <c r="AN37" s="1538"/>
      <c r="AO37" s="1538"/>
      <c r="AP37" s="1538"/>
      <c r="AQ37" s="1538"/>
      <c r="AR37" s="1538"/>
      <c r="AS37" s="1538"/>
      <c r="AT37" s="1538"/>
      <c r="AU37" s="1538"/>
      <c r="AV37" s="1538"/>
      <c r="AW37" s="1538"/>
      <c r="AX37" s="1538"/>
    </row>
    <row r="38" spans="1:50">
      <c r="A38" s="2741">
        <v>26</v>
      </c>
      <c r="B38" s="1790"/>
      <c r="C38" s="1538"/>
      <c r="D38" s="1538"/>
      <c r="E38" s="1974"/>
      <c r="F38" s="1538"/>
      <c r="G38" s="1538"/>
      <c r="H38" s="1538"/>
      <c r="I38" s="1538"/>
      <c r="J38" s="1538"/>
      <c r="K38" s="1538"/>
      <c r="L38" s="1538"/>
      <c r="M38" s="1538"/>
      <c r="N38" s="1538"/>
      <c r="O38" s="1538"/>
      <c r="P38" s="1538"/>
      <c r="Q38" s="1538"/>
      <c r="R38" s="1538"/>
      <c r="S38" s="1538"/>
      <c r="T38" s="1538"/>
      <c r="U38" s="1538"/>
      <c r="V38" s="1538"/>
      <c r="W38" s="1538"/>
      <c r="X38" s="1538"/>
      <c r="Y38" s="1538"/>
      <c r="Z38" s="1538"/>
      <c r="AA38" s="1538"/>
      <c r="AB38" s="1538"/>
      <c r="AC38" s="1538"/>
      <c r="AD38" s="1538"/>
      <c r="AE38" s="1538"/>
      <c r="AF38" s="1538"/>
      <c r="AG38" s="1538"/>
      <c r="AH38" s="1538"/>
      <c r="AI38" s="1538"/>
      <c r="AJ38" s="1538"/>
      <c r="AK38" s="1538"/>
      <c r="AL38" s="1538"/>
      <c r="AM38" s="1538"/>
      <c r="AN38" s="1538"/>
      <c r="AO38" s="1538"/>
      <c r="AP38" s="1538"/>
      <c r="AQ38" s="1538"/>
      <c r="AR38" s="1538"/>
      <c r="AS38" s="1538"/>
      <c r="AT38" s="1538"/>
      <c r="AU38" s="1538"/>
      <c r="AV38" s="1538"/>
      <c r="AW38" s="1538"/>
      <c r="AX38" s="1538"/>
    </row>
    <row r="39" spans="1:50">
      <c r="A39" s="2741">
        <v>27</v>
      </c>
      <c r="B39" s="1790"/>
      <c r="C39" s="1538"/>
      <c r="D39" s="1538"/>
      <c r="E39" s="1974"/>
      <c r="F39" s="1538"/>
      <c r="G39" s="1538"/>
      <c r="H39" s="1538"/>
      <c r="I39" s="1538"/>
      <c r="J39" s="1538"/>
      <c r="K39" s="1538"/>
      <c r="L39" s="1538"/>
      <c r="M39" s="1538"/>
      <c r="N39" s="1538"/>
      <c r="O39" s="1538"/>
      <c r="P39" s="1538"/>
      <c r="Q39" s="1538"/>
      <c r="R39" s="1538"/>
      <c r="S39" s="1538"/>
      <c r="T39" s="1538"/>
      <c r="U39" s="1538"/>
      <c r="V39" s="1538"/>
      <c r="W39" s="1538"/>
      <c r="X39" s="1538"/>
      <c r="Y39" s="1538"/>
      <c r="Z39" s="1538"/>
      <c r="AA39" s="1538"/>
      <c r="AB39" s="1538"/>
      <c r="AC39" s="1538"/>
      <c r="AD39" s="1538"/>
      <c r="AE39" s="1538"/>
      <c r="AF39" s="1538"/>
      <c r="AG39" s="1538"/>
      <c r="AH39" s="1538"/>
      <c r="AI39" s="1538"/>
      <c r="AJ39" s="1538"/>
      <c r="AK39" s="1538"/>
      <c r="AL39" s="1538"/>
      <c r="AM39" s="1538"/>
      <c r="AN39" s="1538"/>
      <c r="AO39" s="1538"/>
      <c r="AP39" s="1538"/>
      <c r="AQ39" s="1538"/>
      <c r="AR39" s="1538"/>
      <c r="AS39" s="1538"/>
      <c r="AT39" s="1538"/>
      <c r="AU39" s="1538"/>
      <c r="AV39" s="1538"/>
      <c r="AW39" s="1538"/>
      <c r="AX39" s="1538"/>
    </row>
    <row r="40" spans="1:50">
      <c r="A40" s="2741">
        <v>28</v>
      </c>
      <c r="B40" s="1790"/>
      <c r="C40" s="1538"/>
      <c r="D40" s="1538"/>
      <c r="E40" s="1974"/>
      <c r="F40" s="1538"/>
      <c r="G40" s="1538"/>
      <c r="H40" s="1538"/>
      <c r="I40" s="1538"/>
      <c r="J40" s="1538"/>
      <c r="K40" s="1538"/>
      <c r="L40" s="1538"/>
      <c r="M40" s="1538"/>
      <c r="N40" s="1538"/>
      <c r="O40" s="1538"/>
      <c r="P40" s="1538"/>
      <c r="Q40" s="1538"/>
      <c r="R40" s="1538"/>
      <c r="S40" s="1538"/>
      <c r="T40" s="1538"/>
      <c r="U40" s="1538"/>
      <c r="V40" s="1538"/>
      <c r="W40" s="1538"/>
      <c r="X40" s="1538"/>
      <c r="Y40" s="1538"/>
      <c r="Z40" s="1538"/>
      <c r="AA40" s="1538"/>
      <c r="AB40" s="1538"/>
      <c r="AC40" s="1538"/>
      <c r="AD40" s="1538"/>
      <c r="AE40" s="1538"/>
      <c r="AF40" s="1538"/>
      <c r="AG40" s="1538"/>
      <c r="AH40" s="1538"/>
      <c r="AI40" s="1538"/>
      <c r="AJ40" s="1538"/>
      <c r="AK40" s="1538"/>
      <c r="AL40" s="1538"/>
      <c r="AM40" s="1538"/>
      <c r="AN40" s="1538"/>
      <c r="AO40" s="1538"/>
      <c r="AP40" s="1538"/>
      <c r="AQ40" s="1538"/>
      <c r="AR40" s="1538"/>
      <c r="AS40" s="1538"/>
      <c r="AT40" s="1538"/>
      <c r="AU40" s="1538"/>
      <c r="AV40" s="1538"/>
      <c r="AW40" s="1538"/>
      <c r="AX40" s="1538"/>
    </row>
    <row r="41" spans="1:50">
      <c r="A41" s="2741">
        <v>29</v>
      </c>
      <c r="B41" s="1790"/>
      <c r="C41" s="1538"/>
      <c r="D41" s="1538"/>
      <c r="E41" s="1974"/>
      <c r="F41" s="1538"/>
      <c r="G41" s="1538"/>
      <c r="H41" s="1538"/>
      <c r="I41" s="1538"/>
      <c r="J41" s="1538"/>
      <c r="K41" s="1538"/>
      <c r="L41" s="1538"/>
      <c r="M41" s="1538"/>
      <c r="N41" s="1538"/>
      <c r="O41" s="1538"/>
      <c r="P41" s="1538"/>
      <c r="Q41" s="1538"/>
      <c r="R41" s="1538"/>
      <c r="S41" s="1538"/>
      <c r="T41" s="1538"/>
      <c r="U41" s="1538"/>
      <c r="V41" s="1538"/>
      <c r="W41" s="1538"/>
      <c r="X41" s="1538"/>
      <c r="Y41" s="1538"/>
      <c r="Z41" s="1538"/>
      <c r="AA41" s="1538"/>
      <c r="AB41" s="1538"/>
      <c r="AC41" s="1538"/>
      <c r="AD41" s="1538"/>
      <c r="AE41" s="1538"/>
      <c r="AF41" s="1538"/>
      <c r="AG41" s="1538"/>
      <c r="AH41" s="1538"/>
      <c r="AI41" s="1538"/>
      <c r="AJ41" s="1538"/>
      <c r="AK41" s="1538"/>
      <c r="AL41" s="1538"/>
      <c r="AM41" s="1538"/>
      <c r="AN41" s="1538"/>
      <c r="AO41" s="1538"/>
      <c r="AP41" s="1538"/>
      <c r="AQ41" s="1538"/>
      <c r="AR41" s="1538"/>
      <c r="AS41" s="1538"/>
      <c r="AT41" s="1538"/>
      <c r="AU41" s="1538"/>
      <c r="AV41" s="1538"/>
      <c r="AW41" s="1538"/>
      <c r="AX41" s="1538"/>
    </row>
    <row r="42" spans="1:50">
      <c r="A42" s="2741">
        <v>30</v>
      </c>
      <c r="B42" s="1790"/>
      <c r="C42" s="1538"/>
      <c r="D42" s="1538"/>
      <c r="E42" s="1974"/>
      <c r="F42" s="1538"/>
      <c r="G42" s="1538"/>
      <c r="H42" s="1538"/>
      <c r="I42" s="1538"/>
      <c r="J42" s="1538"/>
      <c r="K42" s="1538"/>
      <c r="L42" s="1538"/>
      <c r="M42" s="1538"/>
      <c r="N42" s="1538"/>
      <c r="O42" s="1538"/>
      <c r="P42" s="1538"/>
      <c r="Q42" s="1538"/>
      <c r="R42" s="1538"/>
      <c r="S42" s="1538"/>
      <c r="T42" s="1538"/>
      <c r="U42" s="1538"/>
      <c r="V42" s="1538"/>
      <c r="W42" s="1538"/>
      <c r="X42" s="1538"/>
      <c r="Y42" s="1538"/>
      <c r="Z42" s="1538"/>
      <c r="AA42" s="1538"/>
      <c r="AB42" s="1538"/>
      <c r="AC42" s="1538"/>
      <c r="AD42" s="1538"/>
      <c r="AE42" s="1538"/>
      <c r="AF42" s="1538"/>
      <c r="AG42" s="1538"/>
      <c r="AH42" s="1538"/>
      <c r="AI42" s="1538"/>
      <c r="AJ42" s="1538"/>
      <c r="AK42" s="1538"/>
      <c r="AL42" s="1538"/>
      <c r="AM42" s="1538"/>
      <c r="AN42" s="1538"/>
      <c r="AO42" s="1538"/>
      <c r="AP42" s="1538"/>
      <c r="AQ42" s="1538"/>
      <c r="AR42" s="1538"/>
      <c r="AS42" s="1538"/>
      <c r="AT42" s="1538"/>
      <c r="AU42" s="1538"/>
      <c r="AV42" s="1538"/>
      <c r="AW42" s="1538"/>
      <c r="AX42" s="1538"/>
    </row>
    <row r="43" spans="1:50">
      <c r="A43" s="2741">
        <v>31</v>
      </c>
      <c r="B43" s="1790"/>
      <c r="C43" s="1538"/>
      <c r="D43" s="1538"/>
      <c r="E43" s="1974"/>
      <c r="F43" s="1538"/>
      <c r="G43" s="1538"/>
      <c r="H43" s="1538"/>
      <c r="I43" s="1538"/>
      <c r="J43" s="1538"/>
      <c r="K43" s="1538"/>
      <c r="L43" s="1538"/>
      <c r="M43" s="1538"/>
      <c r="N43" s="1538"/>
      <c r="O43" s="1538"/>
      <c r="P43" s="1538"/>
      <c r="Q43" s="1538"/>
      <c r="R43" s="1538"/>
      <c r="S43" s="1538"/>
      <c r="T43" s="1538"/>
      <c r="U43" s="1538"/>
      <c r="V43" s="1538"/>
      <c r="W43" s="1538"/>
      <c r="X43" s="1538"/>
      <c r="Y43" s="1538"/>
      <c r="Z43" s="1538"/>
      <c r="AA43" s="1538"/>
      <c r="AB43" s="1538"/>
      <c r="AC43" s="1538"/>
      <c r="AD43" s="1538"/>
      <c r="AE43" s="1538"/>
      <c r="AF43" s="1538"/>
      <c r="AG43" s="1538"/>
      <c r="AH43" s="1538"/>
      <c r="AI43" s="1538"/>
      <c r="AJ43" s="1538"/>
      <c r="AK43" s="1538"/>
      <c r="AL43" s="1538"/>
      <c r="AM43" s="1538"/>
      <c r="AN43" s="1538"/>
      <c r="AO43" s="1538"/>
      <c r="AP43" s="1538"/>
      <c r="AQ43" s="1538"/>
      <c r="AR43" s="1538"/>
      <c r="AS43" s="1538"/>
      <c r="AT43" s="1538"/>
      <c r="AU43" s="1538"/>
      <c r="AV43" s="1538"/>
      <c r="AW43" s="1538"/>
      <c r="AX43" s="1538"/>
    </row>
    <row r="44" spans="1:50">
      <c r="A44" s="2741">
        <v>32</v>
      </c>
      <c r="B44" s="1790"/>
      <c r="C44" s="1538"/>
      <c r="D44" s="1538"/>
      <c r="E44" s="1974"/>
      <c r="F44" s="1538"/>
      <c r="G44" s="1538"/>
      <c r="H44" s="1538"/>
      <c r="I44" s="1538"/>
      <c r="J44" s="1538"/>
      <c r="K44" s="1538"/>
      <c r="L44" s="1538"/>
      <c r="M44" s="1538"/>
      <c r="N44" s="1538"/>
      <c r="O44" s="1538"/>
      <c r="P44" s="1538"/>
      <c r="Q44" s="1538"/>
      <c r="R44" s="1538"/>
      <c r="S44" s="1538"/>
      <c r="T44" s="1538"/>
      <c r="U44" s="1538"/>
      <c r="V44" s="1538"/>
      <c r="W44" s="1538"/>
      <c r="X44" s="1538"/>
      <c r="Y44" s="1538"/>
      <c r="Z44" s="1538"/>
      <c r="AA44" s="1538"/>
      <c r="AB44" s="1538"/>
      <c r="AC44" s="1538"/>
      <c r="AD44" s="1538"/>
      <c r="AE44" s="1538"/>
      <c r="AF44" s="1538"/>
      <c r="AG44" s="1538"/>
      <c r="AH44" s="1538"/>
      <c r="AI44" s="1538"/>
      <c r="AJ44" s="1538"/>
      <c r="AK44" s="1538"/>
      <c r="AL44" s="1538"/>
      <c r="AM44" s="1538"/>
      <c r="AN44" s="1538"/>
      <c r="AO44" s="1538"/>
      <c r="AP44" s="1538"/>
      <c r="AQ44" s="1538"/>
      <c r="AR44" s="1538"/>
      <c r="AS44" s="1538"/>
      <c r="AT44" s="1538"/>
      <c r="AU44" s="1538"/>
      <c r="AV44" s="1538"/>
      <c r="AW44" s="1538"/>
      <c r="AX44" s="1538"/>
    </row>
    <row r="45" spans="1:50">
      <c r="A45" s="2741">
        <v>33</v>
      </c>
      <c r="B45" s="1790"/>
      <c r="C45" s="1538"/>
      <c r="D45" s="1538"/>
      <c r="E45" s="1974"/>
      <c r="F45" s="1538"/>
      <c r="G45" s="1538"/>
      <c r="H45" s="1538"/>
      <c r="I45" s="1538"/>
      <c r="J45" s="1538"/>
      <c r="K45" s="1538"/>
      <c r="L45" s="1538"/>
      <c r="M45" s="1538"/>
      <c r="N45" s="1538"/>
      <c r="O45" s="1538"/>
      <c r="P45" s="1538"/>
      <c r="Q45" s="1538"/>
      <c r="R45" s="1538"/>
      <c r="S45" s="1538"/>
      <c r="T45" s="1538"/>
      <c r="U45" s="1538"/>
      <c r="V45" s="1538"/>
      <c r="W45" s="1538"/>
      <c r="X45" s="1538"/>
      <c r="Y45" s="1538"/>
      <c r="Z45" s="1538"/>
      <c r="AA45" s="1538"/>
      <c r="AB45" s="1538"/>
      <c r="AC45" s="1538"/>
      <c r="AD45" s="1538"/>
      <c r="AE45" s="1538"/>
      <c r="AF45" s="1538"/>
      <c r="AG45" s="1538"/>
      <c r="AH45" s="1538"/>
      <c r="AI45" s="1538"/>
      <c r="AJ45" s="1538"/>
      <c r="AK45" s="1538"/>
      <c r="AL45" s="1538"/>
      <c r="AM45" s="1538"/>
      <c r="AN45" s="1538"/>
      <c r="AO45" s="1538"/>
      <c r="AP45" s="1538"/>
      <c r="AQ45" s="1538"/>
      <c r="AR45" s="1538"/>
      <c r="AS45" s="1538"/>
      <c r="AT45" s="1538"/>
      <c r="AU45" s="1538"/>
      <c r="AV45" s="1538"/>
      <c r="AW45" s="1538"/>
      <c r="AX45" s="1538"/>
    </row>
    <row r="46" spans="1:50">
      <c r="A46" s="2741">
        <v>34</v>
      </c>
      <c r="B46" s="1790"/>
      <c r="C46" s="1538"/>
      <c r="D46" s="1538"/>
      <c r="E46" s="1974"/>
      <c r="F46" s="1538"/>
      <c r="G46" s="1538"/>
      <c r="H46" s="1538"/>
      <c r="I46" s="1538"/>
      <c r="J46" s="1538"/>
      <c r="K46" s="1538"/>
      <c r="L46" s="1538"/>
      <c r="M46" s="1538"/>
      <c r="N46" s="1538"/>
      <c r="O46" s="1538"/>
      <c r="P46" s="1538"/>
      <c r="Q46" s="1538"/>
      <c r="R46" s="1538"/>
      <c r="S46" s="1538"/>
      <c r="T46" s="1538"/>
      <c r="U46" s="1538"/>
      <c r="V46" s="1538"/>
      <c r="W46" s="1538"/>
      <c r="X46" s="1538"/>
      <c r="Y46" s="1538"/>
      <c r="Z46" s="1538"/>
      <c r="AA46" s="1538"/>
      <c r="AB46" s="1538"/>
      <c r="AC46" s="1538"/>
      <c r="AD46" s="1538"/>
      <c r="AE46" s="1538"/>
      <c r="AF46" s="1538"/>
      <c r="AG46" s="1538"/>
      <c r="AH46" s="1538"/>
      <c r="AI46" s="1538"/>
      <c r="AJ46" s="1538"/>
      <c r="AK46" s="1538"/>
      <c r="AL46" s="1538"/>
      <c r="AM46" s="1538"/>
      <c r="AN46" s="1538"/>
      <c r="AO46" s="1538"/>
      <c r="AP46" s="1538"/>
      <c r="AQ46" s="1538"/>
      <c r="AR46" s="1538"/>
      <c r="AS46" s="1538"/>
      <c r="AT46" s="1538"/>
      <c r="AU46" s="1538"/>
      <c r="AV46" s="1538"/>
      <c r="AW46" s="1538"/>
      <c r="AX46" s="1538"/>
    </row>
    <row r="47" spans="1:50">
      <c r="A47" s="2741">
        <v>35</v>
      </c>
      <c r="B47" s="1790"/>
      <c r="C47" s="1538"/>
      <c r="D47" s="1538"/>
      <c r="E47" s="1974"/>
      <c r="F47" s="1538"/>
      <c r="G47" s="1538"/>
      <c r="H47" s="1538"/>
      <c r="I47" s="1538"/>
      <c r="J47" s="1538"/>
      <c r="K47" s="1538"/>
      <c r="L47" s="1538"/>
      <c r="M47" s="1538"/>
      <c r="N47" s="1538"/>
      <c r="O47" s="1538"/>
      <c r="P47" s="1538"/>
      <c r="Q47" s="1538"/>
      <c r="R47" s="1538"/>
      <c r="S47" s="1538"/>
      <c r="T47" s="1538"/>
      <c r="U47" s="1538"/>
      <c r="V47" s="1538"/>
      <c r="W47" s="1538"/>
      <c r="X47" s="1538"/>
      <c r="Y47" s="1538"/>
      <c r="Z47" s="1538"/>
      <c r="AA47" s="1538"/>
      <c r="AB47" s="1538"/>
      <c r="AC47" s="1538"/>
      <c r="AD47" s="1538"/>
      <c r="AE47" s="1538"/>
      <c r="AF47" s="1538"/>
      <c r="AG47" s="1538"/>
      <c r="AH47" s="1538"/>
      <c r="AI47" s="1538"/>
      <c r="AJ47" s="1538"/>
      <c r="AK47" s="1538"/>
      <c r="AL47" s="1538"/>
      <c r="AM47" s="1538"/>
      <c r="AN47" s="1538"/>
      <c r="AO47" s="1538"/>
      <c r="AP47" s="1538"/>
      <c r="AQ47" s="1538"/>
      <c r="AR47" s="1538"/>
      <c r="AS47" s="1538"/>
      <c r="AT47" s="1538"/>
      <c r="AU47" s="1538"/>
      <c r="AV47" s="1538"/>
      <c r="AW47" s="1538"/>
      <c r="AX47" s="1538"/>
    </row>
    <row r="48" spans="1:50">
      <c r="A48" s="2741">
        <v>36</v>
      </c>
      <c r="B48" s="1790"/>
      <c r="C48" s="1538"/>
      <c r="D48" s="1538"/>
      <c r="E48" s="1974"/>
      <c r="F48" s="1538"/>
      <c r="G48" s="1538"/>
      <c r="H48" s="1538"/>
      <c r="I48" s="1538"/>
      <c r="J48" s="1538"/>
      <c r="K48" s="1538"/>
      <c r="L48" s="1538"/>
      <c r="M48" s="1538"/>
      <c r="N48" s="1538"/>
      <c r="O48" s="1538"/>
      <c r="P48" s="1538"/>
      <c r="Q48" s="1538"/>
      <c r="R48" s="1538"/>
      <c r="S48" s="1538"/>
      <c r="T48" s="1538"/>
      <c r="U48" s="1538"/>
      <c r="V48" s="1538"/>
      <c r="W48" s="1538"/>
      <c r="X48" s="1538"/>
      <c r="Y48" s="1538"/>
      <c r="Z48" s="1538"/>
      <c r="AA48" s="1538"/>
      <c r="AB48" s="1538"/>
      <c r="AC48" s="1538"/>
      <c r="AD48" s="1538"/>
      <c r="AE48" s="1538"/>
      <c r="AF48" s="1538"/>
      <c r="AG48" s="1538"/>
      <c r="AH48" s="1538"/>
      <c r="AI48" s="1538"/>
      <c r="AJ48" s="1538"/>
      <c r="AK48" s="1538"/>
      <c r="AL48" s="1538"/>
      <c r="AM48" s="1538"/>
      <c r="AN48" s="1538"/>
      <c r="AO48" s="1538"/>
      <c r="AP48" s="1538"/>
      <c r="AQ48" s="1538"/>
      <c r="AR48" s="1538"/>
      <c r="AS48" s="1538"/>
      <c r="AT48" s="1538"/>
      <c r="AU48" s="1538"/>
      <c r="AV48" s="1538"/>
      <c r="AW48" s="1538"/>
      <c r="AX48" s="1538"/>
    </row>
    <row r="49" spans="1:50">
      <c r="A49" s="2741">
        <v>37</v>
      </c>
      <c r="B49" s="1790"/>
      <c r="C49" s="1538"/>
      <c r="D49" s="1538"/>
      <c r="E49" s="1974"/>
      <c r="F49" s="1538"/>
      <c r="G49" s="1538"/>
      <c r="H49" s="1538"/>
      <c r="I49" s="1538"/>
      <c r="J49" s="1538"/>
      <c r="K49" s="1538"/>
      <c r="L49" s="1538"/>
      <c r="M49" s="1538"/>
      <c r="N49" s="1538"/>
      <c r="O49" s="1538"/>
      <c r="P49" s="1538"/>
      <c r="Q49" s="1538"/>
      <c r="R49" s="1538"/>
      <c r="S49" s="1538"/>
      <c r="T49" s="1538"/>
      <c r="U49" s="1538"/>
      <c r="V49" s="1538"/>
      <c r="W49" s="1538"/>
      <c r="X49" s="1538"/>
      <c r="Y49" s="1538"/>
      <c r="Z49" s="1538"/>
      <c r="AA49" s="1538"/>
      <c r="AB49" s="1538"/>
      <c r="AC49" s="1538"/>
      <c r="AD49" s="1538"/>
      <c r="AE49" s="1538"/>
      <c r="AF49" s="1538"/>
      <c r="AG49" s="1538"/>
      <c r="AH49" s="1538"/>
      <c r="AI49" s="1538"/>
      <c r="AJ49" s="1538"/>
      <c r="AK49" s="1538"/>
      <c r="AL49" s="1538"/>
      <c r="AM49" s="1538"/>
      <c r="AN49" s="1538"/>
      <c r="AO49" s="1538"/>
      <c r="AP49" s="1538"/>
      <c r="AQ49" s="1538"/>
      <c r="AR49" s="1538"/>
      <c r="AS49" s="1538"/>
      <c r="AT49" s="1538"/>
      <c r="AU49" s="1538"/>
      <c r="AV49" s="1538"/>
      <c r="AW49" s="1538"/>
      <c r="AX49" s="1538"/>
    </row>
    <row r="50" spans="1:50">
      <c r="A50" s="2741">
        <v>38</v>
      </c>
      <c r="B50" s="1790"/>
      <c r="C50" s="1538"/>
      <c r="D50" s="1538"/>
      <c r="E50" s="1974"/>
      <c r="F50" s="1538"/>
      <c r="G50" s="1538"/>
      <c r="H50" s="1538"/>
      <c r="I50" s="1538"/>
      <c r="J50" s="1538"/>
      <c r="K50" s="1538"/>
      <c r="L50" s="1538"/>
      <c r="M50" s="1538"/>
      <c r="N50" s="1538"/>
      <c r="O50" s="1538"/>
      <c r="P50" s="1538"/>
      <c r="Q50" s="1538"/>
      <c r="R50" s="1538"/>
      <c r="S50" s="1538"/>
      <c r="T50" s="1538"/>
      <c r="U50" s="1538"/>
      <c r="V50" s="1538"/>
      <c r="W50" s="1538"/>
      <c r="X50" s="1538"/>
      <c r="Y50" s="1538"/>
      <c r="Z50" s="1538"/>
      <c r="AA50" s="1538"/>
      <c r="AB50" s="1538"/>
      <c r="AC50" s="1538"/>
      <c r="AD50" s="1538"/>
      <c r="AE50" s="1538"/>
      <c r="AF50" s="1538"/>
      <c r="AG50" s="1538"/>
      <c r="AH50" s="1538"/>
      <c r="AI50" s="1538"/>
      <c r="AJ50" s="1538"/>
      <c r="AK50" s="1538"/>
      <c r="AL50" s="1538"/>
      <c r="AM50" s="1538"/>
      <c r="AN50" s="1538"/>
      <c r="AO50" s="1538"/>
      <c r="AP50" s="1538"/>
      <c r="AQ50" s="1538"/>
      <c r="AR50" s="1538"/>
      <c r="AS50" s="1538"/>
      <c r="AT50" s="1538"/>
      <c r="AU50" s="1538"/>
      <c r="AV50" s="1538"/>
      <c r="AW50" s="1538"/>
      <c r="AX50" s="1538"/>
    </row>
    <row r="51" spans="1:50">
      <c r="A51" s="2741">
        <v>39</v>
      </c>
      <c r="B51" s="1790"/>
      <c r="C51" s="1538"/>
      <c r="D51" s="1538"/>
      <c r="E51" s="1974"/>
      <c r="F51" s="1538"/>
      <c r="G51" s="1538"/>
      <c r="H51" s="1538"/>
      <c r="I51" s="1538"/>
      <c r="J51" s="1538"/>
      <c r="K51" s="1538"/>
      <c r="L51" s="1538"/>
      <c r="M51" s="1538"/>
      <c r="N51" s="1538"/>
      <c r="O51" s="1538"/>
      <c r="P51" s="1538"/>
      <c r="Q51" s="1538"/>
      <c r="R51" s="1538"/>
      <c r="S51" s="1538"/>
      <c r="T51" s="1538"/>
      <c r="U51" s="1538"/>
      <c r="V51" s="1538"/>
      <c r="W51" s="1538"/>
      <c r="X51" s="1538"/>
      <c r="Y51" s="1538"/>
      <c r="Z51" s="1538"/>
      <c r="AA51" s="1538"/>
      <c r="AB51" s="1538"/>
      <c r="AC51" s="1538"/>
      <c r="AD51" s="1538"/>
      <c r="AE51" s="1538"/>
      <c r="AF51" s="1538"/>
      <c r="AG51" s="1538"/>
      <c r="AH51" s="1538"/>
      <c r="AI51" s="1538"/>
      <c r="AJ51" s="1538"/>
      <c r="AK51" s="1538"/>
      <c r="AL51" s="1538"/>
      <c r="AM51" s="1538"/>
      <c r="AN51" s="1538"/>
      <c r="AO51" s="1538"/>
      <c r="AP51" s="1538"/>
      <c r="AQ51" s="1538"/>
      <c r="AR51" s="1538"/>
      <c r="AS51" s="1538"/>
      <c r="AT51" s="1538"/>
      <c r="AU51" s="1538"/>
      <c r="AV51" s="1538"/>
      <c r="AW51" s="1538"/>
      <c r="AX51" s="1538"/>
    </row>
    <row r="52" spans="1:50">
      <c r="A52" s="2741">
        <v>40</v>
      </c>
      <c r="B52" s="1790"/>
      <c r="C52" s="1538"/>
      <c r="D52" s="1538"/>
      <c r="E52" s="1974"/>
      <c r="F52" s="1538"/>
      <c r="G52" s="1538"/>
      <c r="H52" s="1538"/>
      <c r="I52" s="1538"/>
      <c r="J52" s="1538"/>
      <c r="K52" s="1538"/>
      <c r="L52" s="1538"/>
      <c r="M52" s="1538"/>
      <c r="N52" s="1538"/>
      <c r="O52" s="1538"/>
      <c r="P52" s="1538"/>
      <c r="Q52" s="1538"/>
      <c r="R52" s="1538"/>
      <c r="S52" s="1538"/>
      <c r="T52" s="1538"/>
      <c r="U52" s="1538"/>
      <c r="V52" s="1538"/>
      <c r="W52" s="1538"/>
      <c r="X52" s="1538"/>
      <c r="Y52" s="1538"/>
      <c r="Z52" s="1538"/>
      <c r="AA52" s="1538"/>
      <c r="AB52" s="1538"/>
      <c r="AC52" s="1538"/>
      <c r="AD52" s="1538"/>
      <c r="AE52" s="1538"/>
      <c r="AF52" s="1538"/>
      <c r="AG52" s="1538"/>
      <c r="AH52" s="1538"/>
      <c r="AI52" s="1538"/>
      <c r="AJ52" s="1538"/>
      <c r="AK52" s="1538"/>
      <c r="AL52" s="1538"/>
      <c r="AM52" s="1538"/>
      <c r="AN52" s="1538"/>
      <c r="AO52" s="1538"/>
      <c r="AP52" s="1538"/>
      <c r="AQ52" s="1538"/>
      <c r="AR52" s="1538"/>
      <c r="AS52" s="1538"/>
      <c r="AT52" s="1538"/>
      <c r="AU52" s="1538"/>
      <c r="AV52" s="1538"/>
      <c r="AW52" s="1538"/>
      <c r="AX52" s="1538"/>
    </row>
    <row r="53" spans="1:50">
      <c r="A53" s="2741">
        <v>41</v>
      </c>
      <c r="B53" s="1790"/>
      <c r="C53" s="1538"/>
      <c r="D53" s="1538"/>
      <c r="E53" s="1974"/>
      <c r="F53" s="1538"/>
      <c r="G53" s="1538"/>
      <c r="H53" s="1538"/>
      <c r="I53" s="1538"/>
      <c r="J53" s="1538"/>
      <c r="K53" s="1538"/>
      <c r="L53" s="1538"/>
      <c r="M53" s="1538"/>
      <c r="N53" s="1538"/>
      <c r="O53" s="1538"/>
      <c r="P53" s="1538"/>
      <c r="Q53" s="1538"/>
      <c r="R53" s="1538"/>
      <c r="S53" s="1538"/>
      <c r="T53" s="1538"/>
      <c r="U53" s="1538"/>
      <c r="V53" s="1538"/>
      <c r="W53" s="1538"/>
      <c r="X53" s="1538"/>
      <c r="Y53" s="1538"/>
      <c r="Z53" s="1538"/>
      <c r="AA53" s="1538"/>
      <c r="AB53" s="1538"/>
      <c r="AC53" s="1538"/>
      <c r="AD53" s="1538"/>
      <c r="AE53" s="1538"/>
      <c r="AF53" s="1538"/>
      <c r="AG53" s="1538"/>
      <c r="AH53" s="1538"/>
      <c r="AI53" s="1538"/>
      <c r="AJ53" s="1538"/>
      <c r="AK53" s="1538"/>
      <c r="AL53" s="1538"/>
      <c r="AM53" s="1538"/>
      <c r="AN53" s="1538"/>
      <c r="AO53" s="1538"/>
      <c r="AP53" s="1538"/>
      <c r="AQ53" s="1538"/>
      <c r="AR53" s="1538"/>
      <c r="AS53" s="1538"/>
      <c r="AT53" s="1538"/>
      <c r="AU53" s="1538"/>
      <c r="AV53" s="1538"/>
      <c r="AW53" s="1538"/>
      <c r="AX53" s="1538"/>
    </row>
    <row r="54" spans="1:50">
      <c r="A54" s="2741">
        <v>42</v>
      </c>
      <c r="B54" s="1790"/>
      <c r="C54" s="1538"/>
      <c r="D54" s="1538"/>
      <c r="E54" s="1974"/>
      <c r="F54" s="1538"/>
      <c r="G54" s="1538"/>
      <c r="H54" s="1538"/>
      <c r="I54" s="1538"/>
      <c r="J54" s="1538"/>
      <c r="K54" s="1538"/>
      <c r="L54" s="1538"/>
      <c r="M54" s="1538"/>
      <c r="N54" s="1538"/>
      <c r="O54" s="1538"/>
      <c r="P54" s="1538"/>
      <c r="Q54" s="1538"/>
      <c r="R54" s="1538"/>
      <c r="S54" s="1538"/>
      <c r="T54" s="1538"/>
      <c r="U54" s="1538"/>
      <c r="V54" s="1538"/>
      <c r="W54" s="1538"/>
      <c r="X54" s="1538"/>
      <c r="Y54" s="1538"/>
      <c r="Z54" s="1538"/>
      <c r="AA54" s="1538"/>
      <c r="AB54" s="1538"/>
      <c r="AC54" s="1538"/>
      <c r="AD54" s="1538"/>
      <c r="AE54" s="1538"/>
      <c r="AF54" s="1538"/>
      <c r="AG54" s="1538"/>
      <c r="AH54" s="1538"/>
      <c r="AI54" s="1538"/>
      <c r="AJ54" s="1538"/>
      <c r="AK54" s="1538"/>
      <c r="AL54" s="1538"/>
      <c r="AM54" s="1538"/>
      <c r="AN54" s="1538"/>
      <c r="AO54" s="1538"/>
      <c r="AP54" s="1538"/>
      <c r="AQ54" s="1538"/>
      <c r="AR54" s="1538"/>
      <c r="AS54" s="1538"/>
      <c r="AT54" s="1538"/>
      <c r="AU54" s="1538"/>
      <c r="AV54" s="1538"/>
      <c r="AW54" s="1538"/>
      <c r="AX54" s="1538"/>
    </row>
    <row r="55" spans="1:50">
      <c r="A55" s="2741">
        <v>43</v>
      </c>
      <c r="B55" s="1790"/>
      <c r="C55" s="1538"/>
      <c r="D55" s="1538"/>
      <c r="E55" s="1974"/>
      <c r="F55" s="1538"/>
      <c r="G55" s="1538"/>
      <c r="H55" s="1538"/>
      <c r="I55" s="1538"/>
      <c r="J55" s="1538"/>
      <c r="K55" s="1538"/>
      <c r="L55" s="1538"/>
      <c r="M55" s="1538"/>
      <c r="N55" s="1538"/>
      <c r="O55" s="1538"/>
      <c r="P55" s="1538"/>
      <c r="Q55" s="1538"/>
      <c r="R55" s="1538"/>
      <c r="S55" s="1538"/>
      <c r="T55" s="1538"/>
      <c r="U55" s="1538"/>
      <c r="V55" s="1538"/>
      <c r="W55" s="1538"/>
      <c r="X55" s="1538"/>
      <c r="Y55" s="1538"/>
      <c r="Z55" s="1538"/>
      <c r="AA55" s="1538"/>
      <c r="AB55" s="1538"/>
      <c r="AC55" s="1538"/>
      <c r="AD55" s="1538"/>
      <c r="AE55" s="1538"/>
      <c r="AF55" s="1538"/>
      <c r="AG55" s="1538"/>
      <c r="AH55" s="1538"/>
      <c r="AI55" s="1538"/>
      <c r="AJ55" s="1538"/>
      <c r="AK55" s="1538"/>
      <c r="AL55" s="1538"/>
      <c r="AM55" s="1538"/>
      <c r="AN55" s="1538"/>
      <c r="AO55" s="1538"/>
      <c r="AP55" s="1538"/>
      <c r="AQ55" s="1538"/>
      <c r="AR55" s="1538"/>
      <c r="AS55" s="1538"/>
      <c r="AT55" s="1538"/>
      <c r="AU55" s="1538"/>
      <c r="AV55" s="1538"/>
      <c r="AW55" s="1538"/>
      <c r="AX55" s="1538"/>
    </row>
    <row r="56" spans="1:50">
      <c r="A56" s="1544">
        <v>44</v>
      </c>
      <c r="B56" s="1790"/>
      <c r="C56" s="1538"/>
      <c r="D56" s="1538"/>
      <c r="E56" s="1974"/>
      <c r="F56" s="1538"/>
      <c r="G56" s="1538"/>
      <c r="H56" s="1538"/>
      <c r="I56" s="1538"/>
      <c r="J56" s="1538"/>
      <c r="K56" s="1538"/>
      <c r="L56" s="1538"/>
      <c r="M56" s="1538"/>
      <c r="N56" s="1538"/>
      <c r="O56" s="1538"/>
      <c r="P56" s="1538"/>
      <c r="Q56" s="1538"/>
      <c r="R56" s="1538"/>
      <c r="S56" s="1538"/>
      <c r="T56" s="1538"/>
      <c r="U56" s="1538"/>
      <c r="V56" s="1538"/>
      <c r="W56" s="1538"/>
      <c r="X56" s="1538"/>
      <c r="Y56" s="1538"/>
      <c r="Z56" s="1538"/>
      <c r="AA56" s="1538"/>
      <c r="AB56" s="1538"/>
      <c r="AC56" s="1538"/>
      <c r="AD56" s="1538"/>
      <c r="AE56" s="1538"/>
      <c r="AF56" s="1538"/>
      <c r="AG56" s="1538"/>
      <c r="AH56" s="1538"/>
      <c r="AI56" s="1538"/>
      <c r="AJ56" s="1538"/>
      <c r="AK56" s="1538"/>
      <c r="AL56" s="1538"/>
      <c r="AM56" s="1538"/>
      <c r="AN56" s="1538"/>
      <c r="AO56" s="1538"/>
      <c r="AP56" s="1538"/>
      <c r="AQ56" s="1538"/>
      <c r="AR56" s="1538"/>
      <c r="AS56" s="1538"/>
      <c r="AT56" s="1538"/>
      <c r="AU56" s="1538"/>
      <c r="AV56" s="1538"/>
      <c r="AW56" s="1538"/>
      <c r="AX56" s="1538"/>
    </row>
    <row r="57" spans="1:50" ht="15.75" thickBot="1">
      <c r="A57" s="2145">
        <v>45</v>
      </c>
      <c r="B57" s="1968"/>
      <c r="C57" s="1968" t="s">
        <v>171</v>
      </c>
      <c r="D57" s="1968"/>
      <c r="E57" s="1964">
        <f>SUM(E13:E56)</f>
        <v>4632842</v>
      </c>
    </row>
    <row r="58" spans="1:50">
      <c r="A58" s="1538"/>
      <c r="B58" s="1538"/>
      <c r="C58" s="1538"/>
      <c r="D58" s="1538"/>
      <c r="E58" s="1538"/>
    </row>
    <row r="59" spans="1:50">
      <c r="A59" s="3568" t="s">
        <v>4671</v>
      </c>
      <c r="B59" s="3568"/>
      <c r="C59" s="1538"/>
      <c r="D59" s="1538"/>
      <c r="E59" s="1970" t="s">
        <v>3298</v>
      </c>
    </row>
    <row r="60" spans="1:50">
      <c r="A60" s="3569" t="s">
        <v>3299</v>
      </c>
      <c r="B60" s="3569"/>
      <c r="C60" s="3569"/>
      <c r="D60" s="3569"/>
      <c r="E60" s="3569"/>
    </row>
  </sheetData>
  <customSheetViews>
    <customSheetView guid="{8BA73436-2F9B-4210-BD10-5C9B0EE18A6F}" colorId="22" showPageBreaks="1" printArea="1">
      <selection activeCell="B67" sqref="B67"/>
      <pageMargins left="0.5" right="0.5" top="0.5" bottom="0.5" header="0.5" footer="0.5"/>
      <printOptions horizontalCentered="1" verticalCentered="1"/>
      <pageSetup scale="65" fitToHeight="3" orientation="portrait" horizontalDpi="300" verticalDpi="300" r:id="rId1"/>
      <headerFooter alignWithMargins="0"/>
    </customSheetView>
    <customSheetView guid="{7923C648-7509-4E75-B568-BE9D1A032E56}" colorId="22" showPageBreaks="1" printArea="1">
      <selection activeCell="B67" sqref="B67"/>
      <pageMargins left="0.5" right="0.5" top="0.5" bottom="0.5" header="0.5" footer="0.5"/>
      <printOptions horizontalCentered="1" verticalCentered="1"/>
      <pageSetup scale="65" fitToHeight="3" orientation="portrait" horizontalDpi="300" verticalDpi="300" r:id="rId2"/>
      <headerFooter alignWithMargins="0"/>
    </customSheetView>
    <customSheetView guid="{393B765C-BB60-4CEF-9B1B-1517D80E77BC}" colorId="22" showPageBreaks="1" printArea="1">
      <selection activeCell="B67" sqref="B67"/>
      <pageMargins left="0.5" right="0.5" top="0.5" bottom="0.5" header="0.5" footer="0.5"/>
      <printOptions horizontalCentered="1" verticalCentered="1"/>
      <pageSetup scale="65" fitToHeight="3" orientation="portrait" horizontalDpi="300" verticalDpi="300" r:id="rId3"/>
      <headerFooter alignWithMargins="0"/>
    </customSheetView>
    <customSheetView guid="{63051384-6030-4837-BDE8-8D47319E9310}" colorId="22" showPageBreaks="1" printArea="1">
      <selection activeCell="B67" sqref="B67"/>
      <pageMargins left="0.5" right="0.5" top="0.5" bottom="0.5" header="0.5" footer="0.5"/>
      <printOptions horizontalCentered="1" verticalCentered="1"/>
      <pageSetup scale="65" fitToHeight="3" orientation="portrait" horizontalDpi="300" verticalDpi="300" r:id="rId4"/>
      <headerFooter alignWithMargins="0"/>
    </customSheetView>
    <customSheetView guid="{4E7170B9-0E13-4551-BA0F-F43020F5D14F}" colorId="22" showPageBreaks="1" printArea="1">
      <selection activeCell="B67" sqref="B67"/>
      <pageMargins left="0.5" right="0.5" top="0.5" bottom="0.5" header="0.5" footer="0.5"/>
      <printOptions horizontalCentered="1" verticalCentered="1"/>
      <pageSetup scale="65" fitToHeight="3" orientation="portrait" horizontalDpi="300" verticalDpi="300" r:id="rId5"/>
      <headerFooter alignWithMargins="0"/>
    </customSheetView>
    <customSheetView guid="{438078D9-73AC-4065-AD12-33C545097290}" colorId="22">
      <selection activeCell="B67" sqref="B67"/>
      <pageMargins left="0.5" right="0.5" top="0.5" bottom="0.5" header="0.5" footer="0.5"/>
      <printOptions horizontalCentered="1" verticalCentered="1"/>
      <pageSetup scale="65" fitToHeight="3" orientation="portrait" horizontalDpi="300" verticalDpi="300" r:id="rId6"/>
      <headerFooter alignWithMargins="0"/>
    </customSheetView>
    <customSheetView guid="{5CF51FF9-A1DC-465C-8702-577480B671DB}" colorId="22" topLeftCell="A4">
      <selection activeCell="E20" sqref="E20"/>
      <pageMargins left="0.5" right="0.5" top="0.5" bottom="0.5" header="0.5" footer="0.5"/>
      <printOptions horizontalCentered="1" verticalCentered="1"/>
      <pageSetup scale="65" fitToHeight="3" orientation="portrait" horizontalDpi="300" verticalDpi="300" r:id="rId7"/>
      <headerFooter alignWithMargins="0"/>
    </customSheetView>
    <customSheetView guid="{B94A4E40-0E04-4C7F-92F0-F173BDD19C5E}" colorId="22">
      <selection activeCell="B67" sqref="B67"/>
      <pageMargins left="0.5" right="0.5" top="0.5" bottom="0.5" header="0.5" footer="0.5"/>
      <printOptions horizontalCentered="1" verticalCentered="1"/>
      <pageSetup scale="65" fitToHeight="3" orientation="portrait" horizontalDpi="300" verticalDpi="300" r:id="rId8"/>
      <headerFooter alignWithMargins="0"/>
    </customSheetView>
    <customSheetView guid="{8C259C24-A4E4-4974-8C90-A0F5B4CE3394}" colorId="22" showPageBreaks="1" printArea="1">
      <selection activeCell="B67" sqref="B67"/>
      <pageMargins left="0.5" right="0.5" top="0.5" bottom="0.5" header="0.5" footer="0.5"/>
      <printOptions horizontalCentered="1" verticalCentered="1"/>
      <pageSetup scale="65" fitToHeight="3" orientation="portrait" horizontalDpi="300" verticalDpi="300" r:id="rId9"/>
      <headerFooter alignWithMargins="0"/>
    </customSheetView>
    <customSheetView guid="{FA103E5D-8B2E-472D-A37D-606A91A24206}" colorId="22">
      <selection activeCell="B67" sqref="B67"/>
      <pageMargins left="0.5" right="0.5" top="0.5" bottom="0.5" header="0.5" footer="0.5"/>
      <printOptions horizontalCentered="1" verticalCentered="1"/>
      <pageSetup scale="65" fitToHeight="3" orientation="portrait" horizontalDpi="300" verticalDpi="300" r:id="rId10"/>
      <headerFooter alignWithMargins="0"/>
    </customSheetView>
    <customSheetView guid="{FD677025-12D2-4A8C-898E-C8C7B61A1761}" colorId="22" showPageBreaks="1" printArea="1">
      <selection activeCell="B67" sqref="B67"/>
      <pageMargins left="0.5" right="0.5" top="0.5" bottom="0.5" header="0.5" footer="0.5"/>
      <printOptions horizontalCentered="1" verticalCentered="1"/>
      <pageSetup scale="65" fitToHeight="3" orientation="portrait" horizontalDpi="300" verticalDpi="300" r:id="rId11"/>
      <headerFooter alignWithMargins="0"/>
    </customSheetView>
    <customSheetView guid="{8A94D2EC-B2C5-4234-9443-0DC03802E12D}" colorId="22" showPageBreaks="1" printArea="1">
      <selection activeCell="B67" sqref="B67"/>
      <pageMargins left="0.5" right="0.5" top="0.5" bottom="0.5" header="0.5" footer="0.5"/>
      <printOptions horizontalCentered="1" verticalCentered="1"/>
      <pageSetup scale="65" fitToHeight="3" orientation="portrait" horizontalDpi="300" verticalDpi="300" r:id="rId12"/>
      <headerFooter alignWithMargins="0"/>
    </customSheetView>
    <customSheetView guid="{C7AF6775-1D27-4B5E-A593-2A35D0B4D89B}" colorId="22">
      <selection activeCell="B67" sqref="B67"/>
      <pageMargins left="0.5" right="0.5" top="0.5" bottom="0.5" header="0.5" footer="0.5"/>
      <printOptions horizontalCentered="1" verticalCentered="1"/>
      <pageSetup scale="65" fitToHeight="3" orientation="portrait" horizontalDpi="300" verticalDpi="300" r:id="rId13"/>
      <headerFooter alignWithMargins="0"/>
    </customSheetView>
    <customSheetView guid="{96E61F17-B7D0-43DF-A042-AB82DEADF71D}" colorId="22" showPageBreaks="1" printArea="1">
      <selection activeCell="B67" sqref="B67"/>
      <pageMargins left="0.5" right="0.5" top="0.5" bottom="0.5" header="0.5" footer="0.5"/>
      <printOptions horizontalCentered="1" verticalCentered="1"/>
      <pageSetup scale="65" fitToHeight="3" orientation="portrait" horizontalDpi="300" verticalDpi="300" r:id="rId14"/>
      <headerFooter alignWithMargins="0"/>
    </customSheetView>
    <customSheetView guid="{0F6F7749-E5E2-402C-A332-F358E9F52431}" colorId="22" showPageBreaks="1" printArea="1">
      <selection activeCell="B67" sqref="B67"/>
      <pageMargins left="0.5" right="0.5" top="0.5" bottom="0.5" header="0.5" footer="0.5"/>
      <printOptions horizontalCentered="1" verticalCentered="1"/>
      <pageSetup scale="65" fitToHeight="3" orientation="portrait" horizontalDpi="300" verticalDpi="300" r:id="rId15"/>
      <headerFooter alignWithMargins="0"/>
    </customSheetView>
    <customSheetView guid="{665C0630-746D-4A38-99D5-558A3A80C435}" colorId="22" showPageBreaks="1" printArea="1" topLeftCell="A4">
      <selection activeCell="E20" sqref="E20"/>
      <pageMargins left="0.5" right="0.5" top="0.5" bottom="0.5" header="0.5" footer="0.5"/>
      <printOptions horizontalCentered="1" verticalCentered="1"/>
      <pageSetup scale="65" fitToHeight="3" orientation="portrait" horizontalDpi="300" verticalDpi="300" r:id="rId16"/>
      <headerFooter alignWithMargins="0"/>
    </customSheetView>
    <customSheetView guid="{7BB49942-3332-4916-8C9A-7E0718D9BD15}" colorId="22" showPageBreaks="1" printArea="1">
      <selection activeCell="B67" sqref="B67"/>
      <pageMargins left="0.5" right="0.5" top="0.5" bottom="0.5" header="0.5" footer="0.5"/>
      <printOptions horizontalCentered="1" verticalCentered="1"/>
      <pageSetup scale="65" fitToHeight="3" orientation="portrait" horizontalDpi="300" verticalDpi="300" r:id="rId17"/>
      <headerFooter alignWithMargins="0"/>
    </customSheetView>
    <customSheetView guid="{84131046-9492-4BD4-95BF-1101D54B6750}" colorId="22" showPageBreaks="1" printArea="1">
      <selection activeCell="B67" sqref="B67"/>
      <pageMargins left="0.5" right="0.5" top="0.5" bottom="0.5" header="0.5" footer="0.5"/>
      <printOptions horizontalCentered="1" verticalCentered="1"/>
      <pageSetup scale="65" fitToHeight="3" orientation="portrait" horizontalDpi="300" verticalDpi="300" r:id="rId18"/>
      <headerFooter alignWithMargins="0"/>
    </customSheetView>
    <customSheetView guid="{CDDD69AD-D96A-45A7-95A3-6DE883419332}" colorId="22" showPageBreaks="1" printArea="1">
      <selection activeCell="B67" sqref="B67"/>
      <pageMargins left="0.5" right="0.5" top="0.5" bottom="0.5" header="0.5" footer="0.5"/>
      <printOptions horizontalCentered="1" verticalCentered="1"/>
      <pageSetup scale="65" fitToHeight="3" orientation="portrait" horizontalDpi="300" verticalDpi="300" r:id="rId19"/>
      <headerFooter alignWithMargins="0"/>
    </customSheetView>
    <customSheetView guid="{4AA2BC72-2A29-463C-9964-91A7BC9A705D}" colorId="22" showPageBreaks="1" printArea="1">
      <selection activeCell="B67" sqref="B67"/>
      <pageMargins left="0.5" right="0.5" top="0.5" bottom="0.5" header="0.5" footer="0.5"/>
      <printOptions horizontalCentered="1" verticalCentered="1"/>
      <pageSetup scale="65" fitToHeight="3" orientation="portrait" horizontalDpi="300" verticalDpi="300" r:id="rId20"/>
      <headerFooter alignWithMargins="0"/>
    </customSheetView>
  </customSheetViews>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2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colorId="22" zoomScaleNormal="100" workbookViewId="0"/>
  </sheetViews>
  <sheetFormatPr defaultColWidth="9.6640625" defaultRowHeight="15"/>
  <cols>
    <col min="1" max="1" width="20.6640625" style="9" customWidth="1"/>
    <col min="2" max="2" width="75.6640625" style="9" customWidth="1"/>
    <col min="3" max="3" width="9.6640625" style="9"/>
    <col min="4" max="5" width="16.6640625" style="9" customWidth="1"/>
    <col min="6" max="16384" width="9.6640625" style="9"/>
  </cols>
  <sheetData>
    <row r="1" spans="1:5" ht="18.75" thickBot="1">
      <c r="A1" s="493" t="str">
        <f>'Data Sheet'!A64</f>
        <v>Annual Report of CENTRAL HUDSON GAS &amp; ELECTRIC CORPORATION                                                                                                                                       Year ended 12/31/2017</v>
      </c>
      <c r="B1" s="648"/>
      <c r="C1" s="648"/>
      <c r="D1" s="648"/>
      <c r="E1" s="648"/>
    </row>
    <row r="2" spans="1:5" ht="18">
      <c r="A2" s="760"/>
      <c r="B2" s="761"/>
      <c r="C2" s="761"/>
      <c r="D2" s="761"/>
      <c r="E2" s="762"/>
    </row>
    <row r="3" spans="1:5" ht="16.350000000000001" customHeight="1">
      <c r="A3" s="3403" t="s">
        <v>1781</v>
      </c>
      <c r="B3" s="3404"/>
      <c r="C3" s="3404"/>
      <c r="D3" s="3404"/>
      <c r="E3" s="3405"/>
    </row>
    <row r="4" spans="1:5" ht="16.350000000000001" customHeight="1">
      <c r="A4" s="763"/>
      <c r="B4" s="493"/>
      <c r="C4" s="493"/>
      <c r="D4" s="493"/>
      <c r="E4" s="764"/>
    </row>
    <row r="5" spans="1:5" ht="48.6" customHeight="1">
      <c r="A5" s="3400" t="s">
        <v>1782</v>
      </c>
      <c r="B5" s="3401"/>
      <c r="C5" s="3401"/>
      <c r="D5" s="3401"/>
      <c r="E5" s="3402"/>
    </row>
    <row r="6" spans="1:5" ht="15.75" thickBot="1">
      <c r="A6" s="72"/>
      <c r="B6" s="17"/>
      <c r="C6" s="17"/>
      <c r="D6" s="17"/>
      <c r="E6" s="73"/>
    </row>
    <row r="7" spans="1:5" ht="18">
      <c r="A7" s="765"/>
      <c r="B7" s="761"/>
      <c r="C7" s="761"/>
      <c r="D7" s="765"/>
      <c r="E7" s="762"/>
    </row>
    <row r="8" spans="1:5" ht="18">
      <c r="A8" s="766" t="s">
        <v>1783</v>
      </c>
      <c r="B8" s="767" t="s">
        <v>1784</v>
      </c>
      <c r="C8" s="495"/>
      <c r="D8" s="766" t="s">
        <v>1785</v>
      </c>
      <c r="E8" s="768" t="s">
        <v>1786</v>
      </c>
    </row>
    <row r="9" spans="1:5" ht="18">
      <c r="A9" s="769" t="s">
        <v>1787</v>
      </c>
      <c r="B9" s="493"/>
      <c r="C9" s="493"/>
      <c r="D9" s="769" t="s">
        <v>1787</v>
      </c>
      <c r="E9" s="770" t="s">
        <v>1787</v>
      </c>
    </row>
    <row r="10" spans="1:5" ht="18.75" thickBot="1">
      <c r="A10" s="771"/>
      <c r="B10" s="772"/>
      <c r="C10" s="772"/>
      <c r="D10" s="771"/>
      <c r="E10" s="773"/>
    </row>
    <row r="11" spans="1:5">
      <c r="A11" s="671"/>
      <c r="B11" s="5"/>
      <c r="C11" s="5"/>
      <c r="D11" s="688"/>
      <c r="E11" s="668"/>
    </row>
    <row r="12" spans="1:5">
      <c r="A12" s="671"/>
      <c r="B12" s="5"/>
      <c r="C12" s="5"/>
      <c r="D12" s="688"/>
      <c r="E12" s="668"/>
    </row>
    <row r="13" spans="1:5">
      <c r="A13" s="671"/>
      <c r="B13" s="5"/>
      <c r="C13" s="5"/>
      <c r="D13" s="688"/>
      <c r="E13" s="668"/>
    </row>
    <row r="14" spans="1:5">
      <c r="A14" s="671"/>
      <c r="B14" s="5"/>
      <c r="C14" s="5"/>
      <c r="D14" s="688"/>
      <c r="E14" s="668"/>
    </row>
    <row r="15" spans="1:5">
      <c r="A15" s="671"/>
      <c r="B15" s="5"/>
      <c r="C15" s="5"/>
      <c r="D15" s="688"/>
      <c r="E15" s="668"/>
    </row>
    <row r="16" spans="1:5">
      <c r="A16" s="671"/>
      <c r="B16" s="5"/>
      <c r="C16" s="5"/>
      <c r="D16" s="688"/>
      <c r="E16" s="668"/>
    </row>
    <row r="17" spans="1:5">
      <c r="A17" s="671"/>
      <c r="B17" s="5"/>
      <c r="C17" s="5"/>
      <c r="D17" s="688"/>
      <c r="E17" s="668"/>
    </row>
    <row r="18" spans="1:5">
      <c r="A18" s="671"/>
      <c r="B18" s="5"/>
      <c r="C18" s="5"/>
      <c r="D18" s="688"/>
      <c r="E18" s="668"/>
    </row>
    <row r="19" spans="1:5">
      <c r="A19" s="671"/>
      <c r="B19" s="5"/>
      <c r="C19" s="5"/>
      <c r="D19" s="688"/>
      <c r="E19" s="668"/>
    </row>
    <row r="20" spans="1:5">
      <c r="A20" s="671"/>
      <c r="B20" s="5"/>
      <c r="C20" s="5"/>
      <c r="D20" s="688"/>
      <c r="E20" s="668"/>
    </row>
    <row r="21" spans="1:5">
      <c r="A21" s="671"/>
      <c r="B21" s="5"/>
      <c r="C21" s="5"/>
      <c r="D21" s="688"/>
      <c r="E21" s="668"/>
    </row>
    <row r="22" spans="1:5">
      <c r="A22" s="671"/>
      <c r="B22" s="5"/>
      <c r="C22" s="5"/>
      <c r="D22" s="688"/>
      <c r="E22" s="668"/>
    </row>
    <row r="23" spans="1:5">
      <c r="A23" s="671"/>
      <c r="B23" s="5"/>
      <c r="C23" s="5"/>
      <c r="D23" s="688"/>
      <c r="E23" s="668"/>
    </row>
    <row r="24" spans="1:5">
      <c r="A24" s="671"/>
      <c r="B24" s="5"/>
      <c r="C24" s="5"/>
      <c r="D24" s="688"/>
      <c r="E24" s="668"/>
    </row>
    <row r="25" spans="1:5">
      <c r="A25" s="671"/>
      <c r="B25" s="5"/>
      <c r="C25" s="5"/>
      <c r="D25" s="688"/>
      <c r="E25" s="668"/>
    </row>
    <row r="26" spans="1:5">
      <c r="A26" s="671"/>
      <c r="B26" s="5"/>
      <c r="C26" s="5"/>
      <c r="D26" s="688"/>
      <c r="E26" s="668"/>
    </row>
    <row r="27" spans="1:5">
      <c r="A27" s="671"/>
      <c r="B27" s="5"/>
      <c r="C27" s="5"/>
      <c r="D27" s="688"/>
      <c r="E27" s="668"/>
    </row>
    <row r="28" spans="1:5">
      <c r="A28" s="671"/>
      <c r="B28" s="5"/>
      <c r="C28" s="5"/>
      <c r="D28" s="688"/>
      <c r="E28" s="668"/>
    </row>
    <row r="29" spans="1:5">
      <c r="A29" s="671"/>
      <c r="B29" s="5"/>
      <c r="C29" s="5"/>
      <c r="D29" s="688"/>
      <c r="E29" s="668"/>
    </row>
    <row r="30" spans="1:5">
      <c r="A30" s="671"/>
      <c r="B30" s="5"/>
      <c r="C30" s="5"/>
      <c r="D30" s="688"/>
      <c r="E30" s="668"/>
    </row>
    <row r="31" spans="1:5">
      <c r="A31" s="671"/>
      <c r="B31" s="5"/>
      <c r="C31" s="5"/>
      <c r="D31" s="688"/>
      <c r="E31" s="668"/>
    </row>
    <row r="32" spans="1:5">
      <c r="A32" s="671"/>
      <c r="B32" s="5"/>
      <c r="C32" s="5"/>
      <c r="D32" s="688"/>
      <c r="E32" s="668"/>
    </row>
    <row r="33" spans="1:5">
      <c r="A33" s="671"/>
      <c r="B33" s="5"/>
      <c r="C33" s="5"/>
      <c r="D33" s="688"/>
      <c r="E33" s="668"/>
    </row>
    <row r="34" spans="1:5">
      <c r="A34" s="671"/>
      <c r="B34" s="5"/>
      <c r="C34" s="5"/>
      <c r="D34" s="688"/>
      <c r="E34" s="668"/>
    </row>
    <row r="35" spans="1:5">
      <c r="A35" s="671"/>
      <c r="B35" s="5"/>
      <c r="C35" s="5"/>
      <c r="D35" s="688"/>
      <c r="E35" s="668"/>
    </row>
    <row r="36" spans="1:5">
      <c r="A36" s="671"/>
      <c r="B36" s="5"/>
      <c r="C36" s="5"/>
      <c r="D36" s="688"/>
      <c r="E36" s="668"/>
    </row>
    <row r="37" spans="1:5">
      <c r="A37" s="671"/>
      <c r="B37" s="5"/>
      <c r="C37" s="5"/>
      <c r="D37" s="688"/>
      <c r="E37" s="668"/>
    </row>
    <row r="38" spans="1:5">
      <c r="A38" s="671"/>
      <c r="B38" s="5"/>
      <c r="C38" s="5"/>
      <c r="D38" s="688"/>
      <c r="E38" s="668"/>
    </row>
    <row r="39" spans="1:5">
      <c r="A39" s="671"/>
      <c r="B39" s="5"/>
      <c r="C39" s="5"/>
      <c r="D39" s="688"/>
      <c r="E39" s="668"/>
    </row>
    <row r="40" spans="1:5">
      <c r="A40" s="671"/>
      <c r="B40" s="5"/>
      <c r="C40" s="5"/>
      <c r="D40" s="688"/>
      <c r="E40" s="668"/>
    </row>
    <row r="41" spans="1:5">
      <c r="A41" s="671"/>
      <c r="B41" s="5"/>
      <c r="C41" s="5"/>
      <c r="D41" s="688"/>
      <c r="E41" s="668"/>
    </row>
    <row r="42" spans="1:5">
      <c r="A42" s="671"/>
      <c r="B42" s="5"/>
      <c r="C42" s="5"/>
      <c r="D42" s="688"/>
      <c r="E42" s="668"/>
    </row>
    <row r="43" spans="1:5">
      <c r="A43" s="671"/>
      <c r="B43" s="5"/>
      <c r="C43" s="5"/>
      <c r="D43" s="688"/>
      <c r="E43" s="668"/>
    </row>
    <row r="44" spans="1:5">
      <c r="A44" s="671"/>
      <c r="B44" s="5"/>
      <c r="C44" s="5"/>
      <c r="D44" s="688"/>
      <c r="E44" s="668"/>
    </row>
    <row r="45" spans="1:5">
      <c r="A45" s="671"/>
      <c r="B45" s="5"/>
      <c r="C45" s="5"/>
      <c r="D45" s="688"/>
      <c r="E45" s="668"/>
    </row>
    <row r="46" spans="1:5">
      <c r="A46" s="671"/>
      <c r="B46" s="5"/>
      <c r="C46" s="5"/>
      <c r="D46" s="688"/>
      <c r="E46" s="668"/>
    </row>
    <row r="47" spans="1:5">
      <c r="A47" s="671"/>
      <c r="B47" s="5"/>
      <c r="C47" s="5"/>
      <c r="D47" s="688"/>
      <c r="E47" s="668"/>
    </row>
    <row r="48" spans="1:5">
      <c r="A48" s="671"/>
      <c r="B48" s="5"/>
      <c r="C48" s="5"/>
      <c r="D48" s="688"/>
      <c r="E48" s="668"/>
    </row>
    <row r="49" spans="1:5">
      <c r="A49" s="671"/>
      <c r="B49" s="5"/>
      <c r="C49" s="5"/>
      <c r="D49" s="688"/>
      <c r="E49" s="668"/>
    </row>
    <row r="50" spans="1:5">
      <c r="A50" s="671"/>
      <c r="B50" s="5"/>
      <c r="C50" s="5"/>
      <c r="D50" s="688"/>
      <c r="E50" s="668"/>
    </row>
    <row r="51" spans="1:5">
      <c r="A51" s="671"/>
      <c r="B51" s="5"/>
      <c r="C51" s="5"/>
      <c r="D51" s="688"/>
      <c r="E51" s="668"/>
    </row>
    <row r="52" spans="1:5">
      <c r="A52" s="671"/>
      <c r="B52" s="5"/>
      <c r="C52" s="5"/>
      <c r="D52" s="688"/>
      <c r="E52" s="668"/>
    </row>
    <row r="53" spans="1:5">
      <c r="A53" s="671"/>
      <c r="B53" s="5"/>
      <c r="C53" s="5"/>
      <c r="D53" s="688"/>
      <c r="E53" s="668"/>
    </row>
    <row r="54" spans="1:5">
      <c r="A54" s="671"/>
      <c r="B54" s="5"/>
      <c r="C54" s="5"/>
      <c r="D54" s="688"/>
      <c r="E54" s="668"/>
    </row>
    <row r="55" spans="1:5">
      <c r="A55" s="671"/>
      <c r="B55" s="5"/>
      <c r="C55" s="5"/>
      <c r="D55" s="688"/>
      <c r="E55" s="668"/>
    </row>
    <row r="56" spans="1:5">
      <c r="A56" s="671"/>
      <c r="B56" s="5"/>
      <c r="C56" s="5"/>
      <c r="D56" s="688"/>
      <c r="E56" s="668"/>
    </row>
    <row r="57" spans="1:5">
      <c r="A57" s="671"/>
      <c r="B57" s="5"/>
      <c r="C57" s="5"/>
      <c r="D57" s="688"/>
      <c r="E57" s="668"/>
    </row>
    <row r="58" spans="1:5">
      <c r="A58" s="671"/>
      <c r="B58" s="5"/>
      <c r="C58" s="5"/>
      <c r="D58" s="688"/>
      <c r="E58" s="668"/>
    </row>
    <row r="59" spans="1:5">
      <c r="A59" s="671"/>
      <c r="B59" s="5"/>
      <c r="C59" s="5"/>
      <c r="D59" s="688"/>
      <c r="E59" s="668"/>
    </row>
    <row r="60" spans="1:5">
      <c r="A60" s="671"/>
      <c r="B60" s="5"/>
      <c r="C60" s="5"/>
      <c r="D60" s="688"/>
      <c r="E60" s="668"/>
    </row>
    <row r="61" spans="1:5">
      <c r="A61" s="671"/>
      <c r="B61" s="5"/>
      <c r="C61" s="5"/>
      <c r="D61" s="688"/>
      <c r="E61" s="668"/>
    </row>
    <row r="62" spans="1:5">
      <c r="A62" s="671"/>
      <c r="B62" s="5"/>
      <c r="C62" s="5"/>
      <c r="D62" s="688"/>
      <c r="E62" s="668"/>
    </row>
    <row r="63" spans="1:5">
      <c r="A63" s="671"/>
      <c r="B63" s="5"/>
      <c r="C63" s="5"/>
      <c r="D63" s="688"/>
      <c r="E63" s="668"/>
    </row>
    <row r="64" spans="1:5">
      <c r="A64" s="671"/>
      <c r="B64" s="5"/>
      <c r="C64" s="5"/>
      <c r="D64" s="688"/>
      <c r="E64" s="668"/>
    </row>
    <row r="65" spans="1:5">
      <c r="A65" s="671"/>
      <c r="B65" s="5"/>
      <c r="C65" s="5"/>
      <c r="D65" s="688"/>
      <c r="E65" s="668"/>
    </row>
    <row r="66" spans="1:5">
      <c r="A66" s="671"/>
      <c r="B66" s="5"/>
      <c r="C66" s="5"/>
      <c r="D66" s="688"/>
      <c r="E66" s="668"/>
    </row>
    <row r="67" spans="1:5">
      <c r="A67" s="671"/>
      <c r="B67" s="5"/>
      <c r="C67" s="5"/>
      <c r="D67" s="688"/>
      <c r="E67" s="668"/>
    </row>
    <row r="68" spans="1:5">
      <c r="A68" s="671"/>
      <c r="B68" s="5"/>
      <c r="C68" s="5"/>
      <c r="D68" s="688"/>
      <c r="E68" s="668"/>
    </row>
    <row r="69" spans="1:5">
      <c r="A69" s="671"/>
      <c r="B69" s="5"/>
      <c r="C69" s="5"/>
      <c r="D69" s="688"/>
      <c r="E69" s="668"/>
    </row>
    <row r="70" spans="1:5">
      <c r="A70" s="671"/>
      <c r="B70" s="5"/>
      <c r="C70" s="5"/>
      <c r="D70" s="688"/>
      <c r="E70" s="668"/>
    </row>
    <row r="71" spans="1:5">
      <c r="A71" s="671"/>
      <c r="B71" s="5"/>
      <c r="C71" s="5"/>
      <c r="D71" s="688"/>
      <c r="E71" s="668"/>
    </row>
    <row r="72" spans="1:5">
      <c r="A72" s="671"/>
      <c r="B72" s="5"/>
      <c r="C72" s="5"/>
      <c r="D72" s="688"/>
      <c r="E72" s="668"/>
    </row>
    <row r="73" spans="1:5">
      <c r="A73" s="671"/>
      <c r="B73" s="5"/>
      <c r="C73" s="5"/>
      <c r="D73" s="688"/>
      <c r="E73" s="668"/>
    </row>
    <row r="74" spans="1:5" ht="15.75" thickBot="1">
      <c r="A74" s="689"/>
      <c r="B74" s="669"/>
      <c r="C74" s="669"/>
      <c r="D74" s="690"/>
      <c r="E74" s="670"/>
    </row>
    <row r="75" spans="1:5" ht="18">
      <c r="A75" s="69" t="s">
        <v>1788</v>
      </c>
      <c r="B75" s="495"/>
      <c r="C75" s="69"/>
      <c r="D75" s="69"/>
      <c r="E75" s="69"/>
    </row>
    <row r="81" spans="1:2">
      <c r="B81"/>
    </row>
    <row r="82" spans="1:2">
      <c r="A82" s="17"/>
      <c r="B82"/>
    </row>
    <row r="83" spans="1:2">
      <c r="B83"/>
    </row>
    <row r="84" spans="1:2">
      <c r="B84"/>
    </row>
    <row r="85" spans="1:2">
      <c r="B85"/>
    </row>
    <row r="86" spans="1:2">
      <c r="B86"/>
    </row>
    <row r="87" spans="1:2">
      <c r="B87"/>
    </row>
    <row r="88" spans="1:2">
      <c r="B88"/>
    </row>
  </sheetData>
  <customSheetViews>
    <customSheetView guid="{8BA73436-2F9B-4210-BD10-5C9B0EE18A6F}" colorId="22" fitToPage="1">
      <pageMargins left="0.5" right="0.5" top="0.5" bottom="0.5" header="0.5" footer="0.5"/>
      <printOptions horizontalCentered="1" verticalCentered="1"/>
      <pageSetup scale="57" orientation="portrait" horizontalDpi="300" verticalDpi="300" r:id="rId1"/>
      <headerFooter alignWithMargins="0"/>
    </customSheetView>
    <customSheetView guid="{7923C648-7509-4E75-B568-BE9D1A032E56}" colorId="22" fitToPage="1">
      <pageMargins left="0.5" right="0.5" top="0.5" bottom="0.5" header="0.5" footer="0.5"/>
      <printOptions horizontalCentered="1" verticalCentered="1"/>
      <pageSetup scale="47" orientation="portrait" horizontalDpi="300" verticalDpi="300" r:id="rId2"/>
      <headerFooter alignWithMargins="0"/>
    </customSheetView>
    <customSheetView guid="{393B765C-BB60-4CEF-9B1B-1517D80E77BC}" colorId="22" fitToPage="1">
      <pageMargins left="0.5" right="0.5" top="0.5" bottom="0.5" header="0.5" footer="0.5"/>
      <printOptions horizontalCentered="1" verticalCentered="1"/>
      <pageSetup scale="47" orientation="portrait" horizontalDpi="300" verticalDpi="300" r:id="rId3"/>
      <headerFooter alignWithMargins="0"/>
    </customSheetView>
    <customSheetView guid="{63051384-6030-4837-BDE8-8D47319E9310}" colorId="22" fitToPage="1">
      <pageMargins left="0.5" right="0.5" top="0.5" bottom="0.5" header="0.5" footer="0.5"/>
      <printOptions horizontalCentered="1" verticalCentered="1"/>
      <pageSetup scale="47" orientation="portrait" horizontalDpi="300" verticalDpi="300" r:id="rId4"/>
      <headerFooter alignWithMargins="0"/>
    </customSheetView>
    <customSheetView guid="{4E7170B9-0E13-4551-BA0F-F43020F5D14F}" colorId="22" fitToPage="1">
      <pageMargins left="0.5" right="0.5" top="0.5" bottom="0.5" header="0.5" footer="0.5"/>
      <printOptions horizontalCentered="1" verticalCentered="1"/>
      <pageSetup scale="57" orientation="portrait" horizontalDpi="300" verticalDpi="300" r:id="rId5"/>
      <headerFooter alignWithMargins="0"/>
    </customSheetView>
    <customSheetView guid="{438078D9-73AC-4065-AD12-33C545097290}" colorId="22" fitToPage="1">
      <pageMargins left="0.5" right="0.5" top="0.5" bottom="0.5" header="0.5" footer="0.5"/>
      <printOptions horizontalCentered="1" verticalCentered="1"/>
      <pageSetup scale="47" orientation="portrait" horizontalDpi="300" verticalDpi="300" r:id="rId6"/>
      <headerFooter alignWithMargins="0"/>
    </customSheetView>
    <customSheetView guid="{5CF51FF9-A1DC-465C-8702-577480B671DB}" colorId="22" fitToPage="1">
      <pageMargins left="0.5" right="0.5" top="0.5" bottom="0.5" header="0.5" footer="0.5"/>
      <printOptions horizontalCentered="1" verticalCentered="1"/>
      <pageSetup scale="47" orientation="portrait" horizontalDpi="300" verticalDpi="300" r:id="rId7"/>
      <headerFooter alignWithMargins="0"/>
    </customSheetView>
    <customSheetView guid="{B94A4E40-0E04-4C7F-92F0-F173BDD19C5E}" colorId="22" fitToPage="1">
      <pageMargins left="0.5" right="0.5" top="0.5" bottom="0.5" header="0.5" footer="0.5"/>
      <printOptions horizontalCentered="1" verticalCentered="1"/>
      <pageSetup scale="10" orientation="portrait" horizontalDpi="300" verticalDpi="300" r:id="rId8"/>
      <headerFooter alignWithMargins="0"/>
    </customSheetView>
    <customSheetView guid="{8C259C24-A4E4-4974-8C90-A0F5B4CE3394}" colorId="22" fitToPage="1">
      <pageMargins left="0.5" right="0.5" top="0.5" bottom="0.5" header="0.5" footer="0.5"/>
      <printOptions horizontalCentered="1" verticalCentered="1"/>
      <pageSetup scale="57" orientation="portrait" horizontalDpi="300" verticalDpi="300" r:id="rId9"/>
      <headerFooter alignWithMargins="0"/>
    </customSheetView>
    <customSheetView guid="{FA103E5D-8B2E-472D-A37D-606A91A24206}" colorId="22" fitToPage="1">
      <pageMargins left="0.5" right="0.5" top="0.5" bottom="0.5" header="0.5" footer="0.5"/>
      <printOptions horizontalCentered="1" verticalCentered="1"/>
      <pageSetup scale="57" orientation="portrait" horizontalDpi="300" verticalDpi="300" r:id="rId10"/>
      <headerFooter alignWithMargins="0"/>
    </customSheetView>
    <customSheetView guid="{FD677025-12D2-4A8C-898E-C8C7B61A1761}" colorId="22" fitToPage="1">
      <pageMargins left="0.5" right="0.5" top="0.5" bottom="0.5" header="0.5" footer="0.5"/>
      <printOptions horizontalCentered="1" verticalCentered="1"/>
      <pageSetup scale="10" orientation="portrait" horizontalDpi="300" verticalDpi="300" r:id="rId11"/>
      <headerFooter alignWithMargins="0"/>
    </customSheetView>
    <customSheetView guid="{8A94D2EC-B2C5-4234-9443-0DC03802E12D}" colorId="22" fitToPage="1">
      <pageMargins left="0.5" right="0.5" top="0.5" bottom="0.5" header="0.5" footer="0.5"/>
      <printOptions horizontalCentered="1" verticalCentered="1"/>
      <pageSetup scale="10" orientation="portrait" horizontalDpi="300" verticalDpi="300" r:id="rId12"/>
      <headerFooter alignWithMargins="0"/>
    </customSheetView>
    <customSheetView guid="{C7AF6775-1D27-4B5E-A593-2A35D0B4D89B}" colorId="22" fitToPage="1">
      <pageMargins left="0.5" right="0.5" top="0.5" bottom="0.5" header="0.5" footer="0.5"/>
      <printOptions horizontalCentered="1" verticalCentered="1"/>
      <pageSetup scale="57" orientation="portrait" horizontalDpi="300" verticalDpi="300" r:id="rId13"/>
      <headerFooter alignWithMargins="0"/>
    </customSheetView>
    <customSheetView guid="{96E61F17-B7D0-43DF-A042-AB82DEADF71D}" colorId="22" showPageBreaks="1" fitToPage="1">
      <pageMargins left="0.5" right="0.5" top="0.5" bottom="0.5" header="0.5" footer="0.5"/>
      <printOptions horizontalCentered="1" verticalCentered="1"/>
      <pageSetup scale="10" orientation="portrait" horizontalDpi="300" verticalDpi="300" r:id="rId14"/>
      <headerFooter alignWithMargins="0"/>
    </customSheetView>
    <customSheetView guid="{0F6F7749-E5E2-402C-A332-F358E9F52431}" colorId="22" fitToPage="1">
      <pageMargins left="0.5" right="0.5" top="0.5" bottom="0.5" header="0.5" footer="0.5"/>
      <printOptions horizontalCentered="1" verticalCentered="1"/>
      <pageSetup scale="57" orientation="portrait" horizontalDpi="300" verticalDpi="300" r:id="rId15"/>
      <headerFooter alignWithMargins="0"/>
    </customSheetView>
    <customSheetView guid="{665C0630-746D-4A38-99D5-558A3A80C435}" colorId="22" fitToPage="1">
      <pageMargins left="0.5" right="0.5" top="0.5" bottom="0.5" header="0.5" footer="0.5"/>
      <printOptions horizontalCentered="1" verticalCentered="1"/>
      <pageSetup scale="47" orientation="portrait" horizontalDpi="300" verticalDpi="300" r:id="rId16"/>
      <headerFooter alignWithMargins="0"/>
    </customSheetView>
    <customSheetView guid="{7BB49942-3332-4916-8C9A-7E0718D9BD15}" colorId="22" fitToPage="1">
      <pageMargins left="0.5" right="0.5" top="0.5" bottom="0.5" header="0.5" footer="0.5"/>
      <printOptions horizontalCentered="1" verticalCentered="1"/>
      <pageSetup scale="47" orientation="portrait" horizontalDpi="300" verticalDpi="300" r:id="rId17"/>
      <headerFooter alignWithMargins="0"/>
    </customSheetView>
    <customSheetView guid="{84131046-9492-4BD4-95BF-1101D54B6750}" colorId="22" fitToPage="1">
      <pageMargins left="0.5" right="0.5" top="0.5" bottom="0.5" header="0.5" footer="0.5"/>
      <printOptions horizontalCentered="1" verticalCentered="1"/>
      <pageSetup scale="57" orientation="portrait" horizontalDpi="300" verticalDpi="300" r:id="rId18"/>
      <headerFooter alignWithMargins="0"/>
    </customSheetView>
    <customSheetView guid="{CDDD69AD-D96A-45A7-95A3-6DE883419332}" colorId="22" fitToPage="1">
      <pageMargins left="0.5" right="0.5" top="0.5" bottom="0.5" header="0.5" footer="0.5"/>
      <printOptions horizontalCentered="1" verticalCentered="1"/>
      <pageSetup scale="47" orientation="portrait" horizontalDpi="300" verticalDpi="300" r:id="rId19"/>
      <headerFooter alignWithMargins="0"/>
    </customSheetView>
    <customSheetView guid="{4AA2BC72-2A29-463C-9964-91A7BC9A705D}" colorId="22" fitToPage="1">
      <pageMargins left="0.5" right="0.5" top="0.5" bottom="0.5" header="0.5" footer="0.5"/>
      <printOptions horizontalCentered="1" verticalCentered="1"/>
      <pageSetup scale="47" orientation="portrait" horizontalDpi="300" verticalDpi="300" r:id="rId20"/>
      <headerFooter alignWithMargins="0"/>
    </customSheetView>
  </customSheetViews>
  <mergeCells count="2">
    <mergeCell ref="A5:E5"/>
    <mergeCell ref="A3:E3"/>
  </mergeCells>
  <printOptions horizontalCentered="1" verticalCentered="1"/>
  <pageMargins left="0.5" right="0.5" top="0.5" bottom="0.5" header="0.5" footer="0.5"/>
  <pageSetup scale="47" orientation="portrait" horizontalDpi="300" verticalDpi="300" r:id="rId2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autoPageBreaks="0"/>
  </sheetPr>
  <dimension ref="A1:CN344"/>
  <sheetViews>
    <sheetView defaultGridColor="0" view="pageBreakPreview" topLeftCell="H127" colorId="22" zoomScale="90" zoomScaleNormal="100" zoomScaleSheetLayoutView="90" workbookViewId="0">
      <selection activeCell="K143" sqref="K143"/>
    </sheetView>
  </sheetViews>
  <sheetFormatPr defaultColWidth="9.6640625" defaultRowHeight="15"/>
  <cols>
    <col min="1" max="1" width="4.6640625" style="9" customWidth="1"/>
    <col min="2" max="2" width="58.6640625" style="9" bestFit="1" customWidth="1"/>
    <col min="3" max="3" width="21.33203125" style="9" customWidth="1"/>
    <col min="4" max="6" width="16.6640625" style="9" customWidth="1"/>
    <col min="7" max="7" width="15.6640625" style="9" customWidth="1"/>
    <col min="8" max="8" width="20.109375" style="9" bestFit="1" customWidth="1"/>
    <col min="9" max="9" width="14.6640625" style="9" customWidth="1"/>
    <col min="10" max="10" width="18.6640625" style="9" customWidth="1"/>
    <col min="11" max="11" width="14.6640625" style="9" customWidth="1"/>
    <col min="12" max="12" width="4.6640625" style="9" customWidth="1"/>
    <col min="13" max="16384" width="9.6640625" style="9"/>
  </cols>
  <sheetData>
    <row r="1" spans="1:92">
      <c r="A1" s="29" t="s">
        <v>1800</v>
      </c>
      <c r="B1" s="203"/>
      <c r="C1" s="204" t="s">
        <v>3290</v>
      </c>
      <c r="D1" s="204" t="s">
        <v>1802</v>
      </c>
      <c r="E1" s="235" t="s">
        <v>1803</v>
      </c>
      <c r="F1" s="29" t="s">
        <v>1800</v>
      </c>
      <c r="G1" s="66"/>
      <c r="H1" s="204" t="s">
        <v>3290</v>
      </c>
      <c r="I1" s="204" t="s">
        <v>1802</v>
      </c>
      <c r="J1" s="205" t="s">
        <v>1803</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CENTRAL HUDSON GAS &amp; ELECTRIC CORPORATION</v>
      </c>
      <c r="B2" s="81"/>
      <c r="C2" s="78" t="s">
        <v>5503</v>
      </c>
      <c r="D2" s="78" t="s">
        <v>3308</v>
      </c>
      <c r="E2" s="83"/>
      <c r="F2" s="72" t="str">
        <f>'Data Sheet'!$C$25</f>
        <v>CENTRAL HUDSON GAS &amp; ELECTRIC CORPORATION</v>
      </c>
      <c r="G2" s="17"/>
      <c r="H2" s="78" t="s">
        <v>5503</v>
      </c>
      <c r="I2" s="78" t="s">
        <v>3308</v>
      </c>
      <c r="J2" s="93"/>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13"/>
      <c r="C3" s="86" t="s">
        <v>2992</v>
      </c>
      <c r="D3" s="674" t="str">
        <f>'Data Sheet'!$C$40</f>
        <v>4/18/2018</v>
      </c>
      <c r="E3" s="106" t="str">
        <f>'Data Sheet'!$C$38</f>
        <v>12/31/2017</v>
      </c>
      <c r="F3" s="74"/>
      <c r="G3" s="77" t="s">
        <v>1789</v>
      </c>
      <c r="H3" s="86" t="s">
        <v>2992</v>
      </c>
      <c r="I3" s="674" t="str">
        <f>'Data Sheet'!$C$40</f>
        <v>4/18/2018</v>
      </c>
      <c r="J3" s="17" t="str">
        <f>'Data Sheet'!$C$38</f>
        <v>12/31/2017</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06" t="s">
        <v>3300</v>
      </c>
      <c r="B4" s="207"/>
      <c r="C4" s="207"/>
      <c r="D4" s="207"/>
      <c r="E4" s="208"/>
      <c r="F4" s="206" t="s">
        <v>3301</v>
      </c>
      <c r="G4" s="207"/>
      <c r="H4" s="207"/>
      <c r="I4" s="207"/>
      <c r="J4" s="207"/>
      <c r="K4" s="207"/>
      <c r="L4" s="208"/>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665" t="s">
        <v>121</v>
      </c>
      <c r="B6" s="17"/>
      <c r="C6" s="17" t="s">
        <v>129</v>
      </c>
      <c r="D6" s="17"/>
      <c r="E6" s="73"/>
      <c r="F6" s="665" t="s">
        <v>130</v>
      </c>
      <c r="G6" s="17"/>
      <c r="H6" s="17"/>
      <c r="I6" s="374" t="s">
        <v>3302</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665" t="s">
        <v>3303</v>
      </c>
      <c r="B7" s="17"/>
      <c r="C7" s="17" t="s">
        <v>3304</v>
      </c>
      <c r="D7" s="17"/>
      <c r="E7" s="73"/>
      <c r="F7" s="665" t="s">
        <v>3305</v>
      </c>
      <c r="G7" s="17"/>
      <c r="H7" s="17"/>
      <c r="I7" s="374" t="s">
        <v>3306</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665" t="s">
        <v>3307</v>
      </c>
      <c r="B8" s="17"/>
      <c r="C8" s="17" t="s">
        <v>128</v>
      </c>
      <c r="D8" s="17"/>
      <c r="E8" s="73"/>
      <c r="F8" s="665" t="s">
        <v>131</v>
      </c>
      <c r="G8" s="17"/>
      <c r="H8" s="17"/>
      <c r="I8" s="374" t="s">
        <v>136</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665" t="s">
        <v>1352</v>
      </c>
      <c r="B9" s="17"/>
      <c r="C9" s="17" t="s">
        <v>1353</v>
      </c>
      <c r="D9" s="17"/>
      <c r="E9" s="73"/>
      <c r="F9" s="665" t="s">
        <v>1354</v>
      </c>
      <c r="G9" s="17"/>
      <c r="H9" s="17"/>
      <c r="I9" s="374" t="s">
        <v>1355</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665" t="s">
        <v>122</v>
      </c>
      <c r="B10" s="17"/>
      <c r="C10" s="17" t="s">
        <v>1356</v>
      </c>
      <c r="D10" s="17"/>
      <c r="E10" s="73"/>
      <c r="F10" s="665" t="s">
        <v>1357</v>
      </c>
      <c r="G10" s="17"/>
      <c r="H10" s="17"/>
      <c r="I10" s="374" t="s">
        <v>210</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665" t="s">
        <v>211</v>
      </c>
      <c r="B11" s="17"/>
      <c r="C11" s="17" t="s">
        <v>127</v>
      </c>
      <c r="D11" s="17"/>
      <c r="E11" s="73"/>
      <c r="F11" s="665" t="s">
        <v>212</v>
      </c>
      <c r="G11" s="17"/>
      <c r="H11" s="17"/>
      <c r="I11" s="374" t="s">
        <v>194</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665" t="s">
        <v>123</v>
      </c>
      <c r="B12" s="17"/>
      <c r="C12" s="17" t="s">
        <v>195</v>
      </c>
      <c r="D12" s="17"/>
      <c r="E12" s="73"/>
      <c r="F12" s="665" t="s">
        <v>132</v>
      </c>
      <c r="G12" s="17"/>
      <c r="H12" s="17"/>
      <c r="I12" s="374" t="s">
        <v>135</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665" t="s">
        <v>2798</v>
      </c>
      <c r="B13" s="17"/>
      <c r="C13" s="17" t="s">
        <v>2799</v>
      </c>
      <c r="D13" s="17"/>
      <c r="E13" s="73"/>
      <c r="F13" s="665" t="s">
        <v>2800</v>
      </c>
      <c r="G13" s="17"/>
      <c r="H13" s="17"/>
      <c r="I13" s="374" t="s">
        <v>2801</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665" t="s">
        <v>2802</v>
      </c>
      <c r="B14" s="17"/>
      <c r="C14" s="17" t="s">
        <v>2803</v>
      </c>
      <c r="D14" s="17"/>
      <c r="E14" s="73"/>
      <c r="F14" s="665" t="s">
        <v>3309</v>
      </c>
      <c r="G14" s="17"/>
      <c r="H14" s="17"/>
      <c r="I14" s="374" t="s">
        <v>3310</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665" t="s">
        <v>124</v>
      </c>
      <c r="B15" s="17"/>
      <c r="C15" s="17" t="s">
        <v>3311</v>
      </c>
      <c r="D15" s="17"/>
      <c r="E15" s="73"/>
      <c r="F15" s="665" t="s">
        <v>3312</v>
      </c>
      <c r="G15" s="17"/>
      <c r="H15" s="17"/>
      <c r="I15" s="374" t="s">
        <v>3313</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665" t="s">
        <v>3314</v>
      </c>
      <c r="B16" s="17"/>
      <c r="C16" s="17" t="s">
        <v>126</v>
      </c>
      <c r="D16" s="17"/>
      <c r="E16" s="73"/>
      <c r="F16" s="665" t="s">
        <v>3315</v>
      </c>
      <c r="G16" s="17"/>
      <c r="H16" s="17"/>
      <c r="I16" s="374" t="s">
        <v>3316</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665" t="s">
        <v>3317</v>
      </c>
      <c r="B17" s="17"/>
      <c r="C17" s="17" t="s">
        <v>3318</v>
      </c>
      <c r="D17" s="17"/>
      <c r="E17" s="73"/>
      <c r="F17" s="665" t="s">
        <v>3319</v>
      </c>
      <c r="G17" s="17"/>
      <c r="H17" s="17"/>
      <c r="I17" s="374" t="s">
        <v>3320</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665" t="s">
        <v>3321</v>
      </c>
      <c r="B18" s="17"/>
      <c r="C18" s="17" t="s">
        <v>3322</v>
      </c>
      <c r="D18" s="17"/>
      <c r="E18" s="73"/>
      <c r="F18" s="665" t="s">
        <v>3323</v>
      </c>
      <c r="G18" s="17"/>
      <c r="H18" s="17"/>
      <c r="I18" s="374" t="s">
        <v>134</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665" t="s">
        <v>125</v>
      </c>
      <c r="B19" s="17"/>
      <c r="C19" s="17" t="s">
        <v>3324</v>
      </c>
      <c r="D19" s="17"/>
      <c r="E19" s="73"/>
      <c r="F19" s="665" t="s">
        <v>133</v>
      </c>
      <c r="G19" s="17"/>
      <c r="H19" s="17"/>
      <c r="I19" s="374" t="s">
        <v>3325</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665" t="s">
        <v>2880</v>
      </c>
      <c r="B20" s="17"/>
      <c r="C20" s="17" t="s">
        <v>2881</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665" t="s">
        <v>2882</v>
      </c>
      <c r="B21" s="17"/>
      <c r="C21" s="17" t="s">
        <v>2883</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342" t="s">
        <v>1789</v>
      </c>
      <c r="B23" s="88" t="s">
        <v>1789</v>
      </c>
      <c r="C23" s="82"/>
      <c r="D23" s="82"/>
      <c r="E23" s="85"/>
      <c r="F23" s="342" t="s">
        <v>1789</v>
      </c>
      <c r="G23" s="82"/>
      <c r="H23" s="207" t="s">
        <v>2884</v>
      </c>
      <c r="I23" s="345"/>
      <c r="J23" s="515" t="s">
        <v>2885</v>
      </c>
      <c r="K23" s="82"/>
      <c r="L23" s="91"/>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1789</v>
      </c>
      <c r="B24" s="17" t="s">
        <v>2886</v>
      </c>
      <c r="C24" s="81"/>
      <c r="D24" s="268" t="s">
        <v>2887</v>
      </c>
      <c r="E24" s="83" t="s">
        <v>2888</v>
      </c>
      <c r="F24" s="253" t="s">
        <v>2889</v>
      </c>
      <c r="G24" s="268" t="s">
        <v>1148</v>
      </c>
      <c r="H24" s="81"/>
      <c r="I24" s="82"/>
      <c r="J24" s="268" t="s">
        <v>2890</v>
      </c>
      <c r="K24" s="268" t="s">
        <v>2891</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253" t="s">
        <v>1729</v>
      </c>
      <c r="B25" s="17" t="s">
        <v>2892</v>
      </c>
      <c r="C25" s="81"/>
      <c r="D25" s="268" t="s">
        <v>3064</v>
      </c>
      <c r="E25" s="83" t="s">
        <v>2893</v>
      </c>
      <c r="F25" s="253" t="s">
        <v>2894</v>
      </c>
      <c r="G25" s="268" t="s">
        <v>3073</v>
      </c>
      <c r="H25" s="268" t="s">
        <v>2895</v>
      </c>
      <c r="I25" s="268" t="s">
        <v>2896</v>
      </c>
      <c r="J25" s="268" t="s">
        <v>2897</v>
      </c>
      <c r="K25" s="268" t="s">
        <v>1839</v>
      </c>
      <c r="L25" s="213" t="s">
        <v>1729</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253" t="s">
        <v>1732</v>
      </c>
      <c r="B26" s="17"/>
      <c r="C26" s="81"/>
      <c r="D26" s="268" t="s">
        <v>2898</v>
      </c>
      <c r="E26" s="83" t="s">
        <v>2899</v>
      </c>
      <c r="F26" s="80"/>
      <c r="G26" s="81"/>
      <c r="H26" s="81"/>
      <c r="I26" s="81"/>
      <c r="J26" s="268" t="s">
        <v>2900</v>
      </c>
      <c r="K26" s="81"/>
      <c r="L26" s="213" t="s">
        <v>1732</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268" t="s">
        <v>2901</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268" t="s">
        <v>2902</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267" t="s">
        <v>2903</v>
      </c>
      <c r="C29" s="113"/>
      <c r="D29" s="267" t="s">
        <v>3021</v>
      </c>
      <c r="E29" s="213" t="s">
        <v>3022</v>
      </c>
      <c r="F29" s="253" t="s">
        <v>3023</v>
      </c>
      <c r="G29" s="267" t="s">
        <v>2346</v>
      </c>
      <c r="H29" s="621" t="s">
        <v>2347</v>
      </c>
      <c r="I29" s="267" t="s">
        <v>2348</v>
      </c>
      <c r="J29" s="621" t="s">
        <v>2349</v>
      </c>
      <c r="K29" s="267" t="s">
        <v>2350</v>
      </c>
      <c r="L29" s="106"/>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312" t="s">
        <v>1737</v>
      </c>
      <c r="B30" s="346" t="s">
        <v>2904</v>
      </c>
      <c r="C30" s="82"/>
      <c r="D30" s="82"/>
      <c r="E30" s="85"/>
      <c r="F30" s="342"/>
      <c r="G30" s="82"/>
      <c r="H30" s="82"/>
      <c r="I30" s="82"/>
      <c r="J30" s="88"/>
      <c r="K30" s="84"/>
      <c r="L30" s="307" t="s">
        <v>1737</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253" t="s">
        <v>1738</v>
      </c>
      <c r="B31" s="17"/>
      <c r="C31" s="81"/>
      <c r="D31" s="347"/>
      <c r="E31" s="73"/>
      <c r="F31" s="80"/>
      <c r="G31" s="81"/>
      <c r="H31" s="81"/>
      <c r="I31" s="347"/>
      <c r="J31" s="347"/>
      <c r="K31" s="78"/>
      <c r="L31" s="213" t="s">
        <v>1738</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253" t="s">
        <v>1739</v>
      </c>
      <c r="B32" s="17"/>
      <c r="C32" s="81"/>
      <c r="D32" s="330"/>
      <c r="E32" s="288"/>
      <c r="F32" s="80"/>
      <c r="G32" s="81"/>
      <c r="H32" s="81"/>
      <c r="I32" s="81"/>
      <c r="J32" s="330"/>
      <c r="K32" s="294"/>
      <c r="L32" s="213" t="s">
        <v>1739</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253" t="s">
        <v>1740</v>
      </c>
      <c r="B33" s="17"/>
      <c r="C33" s="81"/>
      <c r="D33" s="330"/>
      <c r="E33" s="288"/>
      <c r="F33" s="80"/>
      <c r="G33" s="81"/>
      <c r="H33" s="81"/>
      <c r="I33" s="81"/>
      <c r="J33" s="330"/>
      <c r="K33" s="294"/>
      <c r="L33" s="213" t="s">
        <v>1740</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253" t="s">
        <v>1741</v>
      </c>
      <c r="B34" s="17"/>
      <c r="C34" s="81"/>
      <c r="D34" s="330"/>
      <c r="E34" s="288"/>
      <c r="F34" s="80"/>
      <c r="G34" s="81"/>
      <c r="H34" s="81"/>
      <c r="I34" s="330"/>
      <c r="J34" s="330"/>
      <c r="K34" s="294"/>
      <c r="L34" s="213" t="s">
        <v>1741</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253" t="s">
        <v>1742</v>
      </c>
      <c r="B35" s="17"/>
      <c r="C35" s="81"/>
      <c r="D35" s="330"/>
      <c r="E35" s="288"/>
      <c r="F35" s="80"/>
      <c r="G35" s="81"/>
      <c r="H35" s="81"/>
      <c r="I35" s="81"/>
      <c r="J35" s="330"/>
      <c r="K35" s="294"/>
      <c r="L35" s="213" t="s">
        <v>1742</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253" t="s">
        <v>1743</v>
      </c>
      <c r="B36" s="17"/>
      <c r="C36" s="81"/>
      <c r="D36" s="330"/>
      <c r="E36" s="288"/>
      <c r="F36" s="80"/>
      <c r="G36" s="81"/>
      <c r="H36" s="81"/>
      <c r="I36" s="81"/>
      <c r="J36" s="330"/>
      <c r="K36" s="294"/>
      <c r="L36" s="213" t="s">
        <v>1743</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253" t="s">
        <v>1744</v>
      </c>
      <c r="B37" s="17"/>
      <c r="C37" s="81"/>
      <c r="D37" s="330"/>
      <c r="E37" s="288"/>
      <c r="F37" s="80"/>
      <c r="G37" s="81"/>
      <c r="H37" s="81"/>
      <c r="I37" s="81"/>
      <c r="J37" s="330"/>
      <c r="K37" s="294"/>
      <c r="L37" s="213" t="s">
        <v>1744</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253" t="s">
        <v>1745</v>
      </c>
      <c r="B38" s="17"/>
      <c r="C38" s="81"/>
      <c r="D38" s="330"/>
      <c r="E38" s="288"/>
      <c r="F38" s="80"/>
      <c r="G38" s="81"/>
      <c r="H38" s="81"/>
      <c r="I38" s="81"/>
      <c r="J38" s="330"/>
      <c r="K38" s="294"/>
      <c r="L38" s="213" t="s">
        <v>1745</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253" t="s">
        <v>1746</v>
      </c>
      <c r="B39" s="17"/>
      <c r="C39" s="81"/>
      <c r="D39" s="330"/>
      <c r="E39" s="288"/>
      <c r="F39" s="80"/>
      <c r="G39" s="81"/>
      <c r="H39" s="81"/>
      <c r="I39" s="81"/>
      <c r="J39" s="330"/>
      <c r="K39" s="294"/>
      <c r="L39" s="213" t="s">
        <v>1746</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253" t="s">
        <v>1747</v>
      </c>
      <c r="B40" s="17"/>
      <c r="C40" s="81"/>
      <c r="D40" s="330"/>
      <c r="E40" s="288"/>
      <c r="F40" s="80"/>
      <c r="G40" s="81"/>
      <c r="H40" s="81"/>
      <c r="I40" s="81"/>
      <c r="J40" s="330"/>
      <c r="K40" s="294"/>
      <c r="L40" s="213" t="s">
        <v>1747</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253" t="s">
        <v>1748</v>
      </c>
      <c r="B41" s="17"/>
      <c r="C41" s="81"/>
      <c r="D41" s="330"/>
      <c r="E41" s="288"/>
      <c r="F41" s="80"/>
      <c r="G41" s="81"/>
      <c r="H41" s="81"/>
      <c r="I41" s="81"/>
      <c r="J41" s="330"/>
      <c r="K41" s="294"/>
      <c r="L41" s="213" t="s">
        <v>1748</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253" t="s">
        <v>1749</v>
      </c>
      <c r="B42" s="17"/>
      <c r="C42" s="81"/>
      <c r="D42" s="330"/>
      <c r="E42" s="288"/>
      <c r="F42" s="80"/>
      <c r="G42" s="81"/>
      <c r="H42" s="81"/>
      <c r="I42" s="81"/>
      <c r="J42" s="330"/>
      <c r="K42" s="294"/>
      <c r="L42" s="213" t="s">
        <v>1749</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253" t="s">
        <v>1750</v>
      </c>
      <c r="B43" s="17"/>
      <c r="C43" s="81"/>
      <c r="D43" s="330"/>
      <c r="E43" s="288"/>
      <c r="F43" s="80"/>
      <c r="G43" s="81"/>
      <c r="H43" s="81"/>
      <c r="I43" s="81"/>
      <c r="J43" s="330"/>
      <c r="K43" s="294"/>
      <c r="L43" s="213" t="s">
        <v>1750</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253" t="s">
        <v>1751</v>
      </c>
      <c r="B44" s="17"/>
      <c r="C44" s="81"/>
      <c r="D44" s="330"/>
      <c r="E44" s="288"/>
      <c r="F44" s="80"/>
      <c r="G44" s="81"/>
      <c r="H44" s="81"/>
      <c r="I44" s="81"/>
      <c r="J44" s="330"/>
      <c r="K44" s="294"/>
      <c r="L44" s="213" t="s">
        <v>1751</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253" t="s">
        <v>1752</v>
      </c>
      <c r="B45" s="17"/>
      <c r="C45" s="81"/>
      <c r="D45" s="330"/>
      <c r="E45" s="288"/>
      <c r="F45" s="80"/>
      <c r="G45" s="81"/>
      <c r="H45" s="81"/>
      <c r="I45" s="81"/>
      <c r="J45" s="330"/>
      <c r="K45" s="294"/>
      <c r="L45" s="213" t="s">
        <v>1752</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253" t="s">
        <v>1753</v>
      </c>
      <c r="B46" s="17"/>
      <c r="C46" s="81"/>
      <c r="D46" s="330"/>
      <c r="E46" s="288"/>
      <c r="F46" s="80"/>
      <c r="G46" s="81"/>
      <c r="H46" s="81"/>
      <c r="I46" s="81"/>
      <c r="J46" s="330"/>
      <c r="K46" s="294"/>
      <c r="L46" s="213" t="s">
        <v>1753</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253" t="s">
        <v>1754</v>
      </c>
      <c r="B47" s="17"/>
      <c r="C47" s="81"/>
      <c r="D47" s="330"/>
      <c r="E47" s="288"/>
      <c r="F47" s="80"/>
      <c r="G47" s="81"/>
      <c r="H47" s="81"/>
      <c r="I47" s="81"/>
      <c r="J47" s="330"/>
      <c r="K47" s="294"/>
      <c r="L47" s="213" t="s">
        <v>1754</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253" t="s">
        <v>1755</v>
      </c>
      <c r="B48" s="17"/>
      <c r="C48" s="81"/>
      <c r="D48" s="330"/>
      <c r="E48" s="288"/>
      <c r="F48" s="80"/>
      <c r="G48" s="81"/>
      <c r="H48" s="81"/>
      <c r="I48" s="81"/>
      <c r="J48" s="330"/>
      <c r="K48" s="294"/>
      <c r="L48" s="213" t="s">
        <v>1755</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253" t="s">
        <v>1756</v>
      </c>
      <c r="B49" s="267" t="s">
        <v>1191</v>
      </c>
      <c r="C49" s="81"/>
      <c r="D49" s="225">
        <f>SUM(D31:D48)</f>
        <v>0</v>
      </c>
      <c r="E49" s="223">
        <f>SUM(E31:E48)</f>
        <v>0</v>
      </c>
      <c r="F49" s="80"/>
      <c r="G49" s="81"/>
      <c r="H49" s="81"/>
      <c r="I49" s="81"/>
      <c r="J49" s="225">
        <f>SUM(J31:J48)</f>
        <v>0</v>
      </c>
      <c r="K49" s="225">
        <f>SUM(K31:K48)</f>
        <v>0</v>
      </c>
      <c r="L49" s="213" t="s">
        <v>1756</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253" t="s">
        <v>589</v>
      </c>
      <c r="B50" s="17"/>
      <c r="C50" s="81"/>
      <c r="D50" s="81"/>
      <c r="E50" s="73"/>
      <c r="F50" s="80"/>
      <c r="G50" s="81"/>
      <c r="H50" s="81"/>
      <c r="I50" s="81"/>
      <c r="J50" s="81"/>
      <c r="K50" s="78"/>
      <c r="L50" s="213" t="s">
        <v>589</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253" t="s">
        <v>590</v>
      </c>
      <c r="B51" s="269" t="s">
        <v>2905</v>
      </c>
      <c r="C51" s="81"/>
      <c r="D51" s="81"/>
      <c r="E51" s="73"/>
      <c r="F51" s="80"/>
      <c r="G51" s="81"/>
      <c r="H51" s="81"/>
      <c r="I51" s="81"/>
      <c r="J51" s="81"/>
      <c r="K51" s="78"/>
      <c r="L51" s="213" t="s">
        <v>590</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253" t="s">
        <v>591</v>
      </c>
      <c r="B52" s="17"/>
      <c r="C52" s="81"/>
      <c r="D52" s="347"/>
      <c r="E52" s="293"/>
      <c r="F52" s="80"/>
      <c r="G52" s="81"/>
      <c r="H52" s="81"/>
      <c r="I52" s="81"/>
      <c r="J52" s="347"/>
      <c r="K52" s="292"/>
      <c r="L52" s="213" t="s">
        <v>591</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253" t="s">
        <v>592</v>
      </c>
      <c r="B53" s="17"/>
      <c r="C53" s="81"/>
      <c r="D53" s="330"/>
      <c r="E53" s="288"/>
      <c r="F53" s="80"/>
      <c r="G53" s="81"/>
      <c r="H53" s="81"/>
      <c r="I53" s="81"/>
      <c r="J53" s="330"/>
      <c r="K53" s="294"/>
      <c r="L53" s="213" t="s">
        <v>592</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253" t="s">
        <v>593</v>
      </c>
      <c r="B54" s="17"/>
      <c r="C54" s="81"/>
      <c r="D54" s="330"/>
      <c r="E54" s="288"/>
      <c r="F54" s="80"/>
      <c r="G54" s="81"/>
      <c r="H54" s="81"/>
      <c r="I54" s="81"/>
      <c r="J54" s="330"/>
      <c r="K54" s="294"/>
      <c r="L54" s="213" t="s">
        <v>593</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253" t="s">
        <v>594</v>
      </c>
      <c r="B55" s="17"/>
      <c r="C55" s="81"/>
      <c r="D55" s="330"/>
      <c r="E55" s="288"/>
      <c r="F55" s="80"/>
      <c r="G55" s="81"/>
      <c r="H55" s="81"/>
      <c r="I55" s="81"/>
      <c r="J55" s="330"/>
      <c r="K55" s="294"/>
      <c r="L55" s="213" t="s">
        <v>594</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253" t="s">
        <v>595</v>
      </c>
      <c r="B56" s="17"/>
      <c r="C56" s="81"/>
      <c r="D56" s="330"/>
      <c r="E56" s="288"/>
      <c r="F56" s="80"/>
      <c r="G56" s="81"/>
      <c r="H56" s="81"/>
      <c r="I56" s="81"/>
      <c r="J56" s="330"/>
      <c r="K56" s="294"/>
      <c r="L56" s="213" t="s">
        <v>595</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253" t="s">
        <v>2371</v>
      </c>
      <c r="B57" s="267" t="s">
        <v>1191</v>
      </c>
      <c r="C57" s="81"/>
      <c r="D57" s="225">
        <f>SUM(D52:D56)</f>
        <v>0</v>
      </c>
      <c r="E57" s="223">
        <f>SUM(E52:E56)</f>
        <v>0</v>
      </c>
      <c r="F57" s="80"/>
      <c r="G57" s="81"/>
      <c r="H57" s="81"/>
      <c r="I57" s="81"/>
      <c r="J57" s="225">
        <f>SUM(J52:J56)</f>
        <v>0</v>
      </c>
      <c r="K57" s="225">
        <f>SUM(K52:K56)</f>
        <v>0</v>
      </c>
      <c r="L57" s="213" t="s">
        <v>2371</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253" t="s">
        <v>2372</v>
      </c>
      <c r="B58" s="17"/>
      <c r="C58" s="81"/>
      <c r="D58" s="81"/>
      <c r="E58" s="73"/>
      <c r="F58" s="80"/>
      <c r="G58" s="81"/>
      <c r="H58" s="81"/>
      <c r="I58" s="81"/>
      <c r="J58" s="81"/>
      <c r="K58" s="78"/>
      <c r="L58" s="213" t="s">
        <v>2372</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253" t="s">
        <v>2373</v>
      </c>
      <c r="B59" s="269" t="s">
        <v>1190</v>
      </c>
      <c r="C59" s="81"/>
      <c r="D59" s="81"/>
      <c r="E59" s="73"/>
      <c r="F59" s="80"/>
      <c r="G59" s="81"/>
      <c r="H59" s="81"/>
      <c r="I59" s="81"/>
      <c r="J59" s="81"/>
      <c r="K59" s="78"/>
      <c r="L59" s="213" t="s">
        <v>2373</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253" t="s">
        <v>2374</v>
      </c>
      <c r="B60" s="17" t="s">
        <v>3333</v>
      </c>
      <c r="C60" s="81"/>
      <c r="D60" s="330">
        <f>D90</f>
        <v>0</v>
      </c>
      <c r="E60" s="288">
        <f>E90</f>
        <v>0</v>
      </c>
      <c r="F60" s="80"/>
      <c r="G60" s="81"/>
      <c r="H60" s="81"/>
      <c r="I60" s="81"/>
      <c r="J60" s="330">
        <f>J90</f>
        <v>0</v>
      </c>
      <c r="K60" s="294">
        <f>K90</f>
        <v>0</v>
      </c>
      <c r="L60" s="213" t="s">
        <v>2374</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253" t="s">
        <v>2375</v>
      </c>
      <c r="B61" s="17" t="s">
        <v>3334</v>
      </c>
      <c r="C61" s="113"/>
      <c r="D61" s="330">
        <f>D126</f>
        <v>598950000</v>
      </c>
      <c r="E61" s="288">
        <f>E126</f>
        <v>6730053</v>
      </c>
      <c r="F61" s="80"/>
      <c r="G61" s="81"/>
      <c r="H61" s="81"/>
      <c r="I61" s="81"/>
      <c r="J61" s="330">
        <f>J126</f>
        <v>598950000</v>
      </c>
      <c r="K61" s="294">
        <f>K126</f>
        <v>24575250</v>
      </c>
      <c r="L61" s="213" t="s">
        <v>2375</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75" thickBot="1">
      <c r="A62" s="261" t="s">
        <v>2376</v>
      </c>
      <c r="B62" s="250" t="s">
        <v>171</v>
      </c>
      <c r="C62" s="108"/>
      <c r="D62" s="249">
        <f>D49+D57+D60+D61</f>
        <v>598950000</v>
      </c>
      <c r="E62" s="247">
        <f>E49+E57+E60+E61</f>
        <v>6730053</v>
      </c>
      <c r="F62" s="348"/>
      <c r="G62" s="310"/>
      <c r="H62" s="310"/>
      <c r="I62" s="349"/>
      <c r="J62" s="249">
        <f>J49+J57+J60+J61</f>
        <v>598950000</v>
      </c>
      <c r="K62" s="232">
        <f>K49+K57+K60+K61</f>
        <v>24575250</v>
      </c>
      <c r="L62" s="233" t="s">
        <v>2376</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3335</v>
      </c>
      <c r="B64" s="17"/>
      <c r="C64" s="17"/>
      <c r="D64" s="17"/>
      <c r="E64" s="17"/>
      <c r="F64" s="17" t="str">
        <f>A64</f>
        <v xml:space="preserve"> FERC FORM NO.1 (ED. 12-96) NYPSC Modified-96</v>
      </c>
      <c r="G64" s="17"/>
      <c r="H64" s="17"/>
      <c r="I64" s="17"/>
      <c r="J64" s="17"/>
      <c r="K64" s="17"/>
      <c r="L64" s="252" t="s">
        <v>3336</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3337</v>
      </c>
      <c r="B65" s="69"/>
      <c r="C65" s="69"/>
      <c r="D65" s="69"/>
      <c r="E65" s="69"/>
      <c r="F65" s="69" t="s">
        <v>3338</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75" thickBot="1">
      <c r="A72" s="17" t="str">
        <f>'Data Sheet'!$C$25</f>
        <v>CENTRAL HUDSON GAS &amp; ELECTRIC CORPORATION</v>
      </c>
      <c r="B72" s="17"/>
      <c r="C72" s="17"/>
      <c r="D72" s="664" t="str">
        <f>'Data Sheet'!$C$40</f>
        <v>4/18/2018</v>
      </c>
      <c r="E72" s="17" t="str">
        <f>'Data Sheet'!$C$38</f>
        <v>12/31/2017</v>
      </c>
      <c r="F72" s="17" t="str">
        <f>'Data Sheet'!$C$25</f>
        <v>CENTRAL HUDSON GAS &amp; ELECTRIC CORPORATION</v>
      </c>
      <c r="G72" s="17"/>
      <c r="H72" s="17"/>
      <c r="I72" s="664" t="str">
        <f>'Data Sheet'!$C$40</f>
        <v>4/18/2018</v>
      </c>
      <c r="J72" s="17" t="str">
        <f>'Data Sheet'!$C$38</f>
        <v>12/31/2017</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351"/>
      <c r="B73" s="352"/>
      <c r="C73" s="352"/>
      <c r="D73" s="352"/>
      <c r="E73" s="353"/>
      <c r="F73" s="351"/>
      <c r="G73" s="352"/>
      <c r="H73" s="352"/>
      <c r="I73" s="352"/>
      <c r="J73" s="352"/>
      <c r="K73" s="352"/>
      <c r="L73" s="353"/>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286" t="s">
        <v>3300</v>
      </c>
      <c r="B74" s="69"/>
      <c r="C74" s="69"/>
      <c r="D74" s="69"/>
      <c r="E74" s="70"/>
      <c r="F74" s="286"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c r="A75" s="72"/>
      <c r="B75" s="17"/>
      <c r="C75" s="17"/>
      <c r="D75" s="17"/>
      <c r="E75" s="354" t="s">
        <v>1789</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342" t="s">
        <v>1789</v>
      </c>
      <c r="B76" s="88" t="s">
        <v>1789</v>
      </c>
      <c r="C76" s="82"/>
      <c r="D76" s="82"/>
      <c r="E76" s="85"/>
      <c r="F76" s="342" t="s">
        <v>1789</v>
      </c>
      <c r="G76" s="82"/>
      <c r="H76" s="207" t="s">
        <v>2884</v>
      </c>
      <c r="I76" s="345"/>
      <c r="J76" s="515" t="s">
        <v>2885</v>
      </c>
      <c r="K76" s="82"/>
      <c r="L76" s="91"/>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1789</v>
      </c>
      <c r="B77" s="17" t="s">
        <v>2886</v>
      </c>
      <c r="C77" s="81"/>
      <c r="D77" s="268" t="s">
        <v>2887</v>
      </c>
      <c r="E77" s="83" t="s">
        <v>2888</v>
      </c>
      <c r="F77" s="253" t="s">
        <v>2889</v>
      </c>
      <c r="G77" s="268" t="s">
        <v>1148</v>
      </c>
      <c r="H77" s="81"/>
      <c r="I77" s="82"/>
      <c r="J77" s="268" t="s">
        <v>2890</v>
      </c>
      <c r="K77" s="268" t="s">
        <v>2891</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253" t="s">
        <v>1729</v>
      </c>
      <c r="B78" s="17" t="s">
        <v>2892</v>
      </c>
      <c r="C78" s="81"/>
      <c r="D78" s="268" t="s">
        <v>3064</v>
      </c>
      <c r="E78" s="83" t="s">
        <v>2893</v>
      </c>
      <c r="F78" s="253" t="s">
        <v>2894</v>
      </c>
      <c r="G78" s="268" t="s">
        <v>3073</v>
      </c>
      <c r="H78" s="268" t="s">
        <v>2895</v>
      </c>
      <c r="I78" s="268" t="s">
        <v>2896</v>
      </c>
      <c r="J78" s="268" t="s">
        <v>2897</v>
      </c>
      <c r="K78" s="268" t="s">
        <v>1839</v>
      </c>
      <c r="L78" s="213" t="s">
        <v>1729</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253" t="s">
        <v>1732</v>
      </c>
      <c r="B79" s="17"/>
      <c r="C79" s="81"/>
      <c r="D79" s="268" t="s">
        <v>2898</v>
      </c>
      <c r="E79" s="83" t="s">
        <v>2899</v>
      </c>
      <c r="F79" s="80"/>
      <c r="G79" s="81"/>
      <c r="H79" s="81"/>
      <c r="I79" s="81"/>
      <c r="J79" s="268" t="s">
        <v>2900</v>
      </c>
      <c r="K79" s="81"/>
      <c r="L79" s="213" t="s">
        <v>1732</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268" t="s">
        <v>2901</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268" t="s">
        <v>2902</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267" t="s">
        <v>2903</v>
      </c>
      <c r="C82" s="113"/>
      <c r="D82" s="267" t="s">
        <v>3021</v>
      </c>
      <c r="E82" s="213" t="s">
        <v>3022</v>
      </c>
      <c r="F82" s="253" t="s">
        <v>3023</v>
      </c>
      <c r="G82" s="267" t="s">
        <v>2346</v>
      </c>
      <c r="H82" s="621" t="s">
        <v>2347</v>
      </c>
      <c r="I82" s="267" t="s">
        <v>2348</v>
      </c>
      <c r="J82" s="621" t="s">
        <v>2349</v>
      </c>
      <c r="K82" s="267" t="s">
        <v>2350</v>
      </c>
      <c r="L82" s="106"/>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312" t="s">
        <v>1737</v>
      </c>
      <c r="B83" s="346" t="s">
        <v>3333</v>
      </c>
      <c r="C83" s="82"/>
      <c r="D83" s="82"/>
      <c r="E83" s="85"/>
      <c r="F83" s="342"/>
      <c r="G83" s="82"/>
      <c r="H83" s="82"/>
      <c r="I83" s="82"/>
      <c r="J83" s="88"/>
      <c r="K83" s="84"/>
      <c r="L83" s="638" t="s">
        <v>1737</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253" t="s">
        <v>1738</v>
      </c>
      <c r="B84" s="17"/>
      <c r="C84" s="81"/>
      <c r="D84" s="347"/>
      <c r="E84" s="73"/>
      <c r="F84" s="80"/>
      <c r="G84" s="81"/>
      <c r="H84" s="81"/>
      <c r="I84" s="347"/>
      <c r="J84" s="347"/>
      <c r="K84" s="292"/>
      <c r="L84" s="355" t="s">
        <v>1738</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253" t="s">
        <v>1739</v>
      </c>
      <c r="B85" s="17"/>
      <c r="C85" s="81"/>
      <c r="D85" s="330"/>
      <c r="E85" s="288"/>
      <c r="F85" s="80"/>
      <c r="G85" s="81"/>
      <c r="H85" s="81"/>
      <c r="I85" s="81"/>
      <c r="J85" s="330"/>
      <c r="K85" s="294"/>
      <c r="L85" s="355" t="s">
        <v>1739</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253" t="s">
        <v>1740</v>
      </c>
      <c r="B86" s="17"/>
      <c r="C86" s="81"/>
      <c r="D86" s="330"/>
      <c r="E86" s="288"/>
      <c r="F86" s="80"/>
      <c r="G86" s="81"/>
      <c r="H86" s="81"/>
      <c r="I86" s="81"/>
      <c r="J86" s="330"/>
      <c r="K86" s="294"/>
      <c r="L86" s="355" t="s">
        <v>1740</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253" t="s">
        <v>1741</v>
      </c>
      <c r="B87" s="17"/>
      <c r="C87" s="81"/>
      <c r="D87" s="330"/>
      <c r="E87" s="288"/>
      <c r="F87" s="80"/>
      <c r="G87" s="81"/>
      <c r="H87" s="81"/>
      <c r="I87" s="330"/>
      <c r="J87" s="330"/>
      <c r="K87" s="294"/>
      <c r="L87" s="355" t="s">
        <v>1741</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253" t="s">
        <v>1742</v>
      </c>
      <c r="B88" s="17"/>
      <c r="C88" s="81"/>
      <c r="D88" s="330"/>
      <c r="E88" s="288"/>
      <c r="F88" s="80"/>
      <c r="G88" s="81"/>
      <c r="H88" s="81"/>
      <c r="I88" s="81"/>
      <c r="J88" s="330"/>
      <c r="K88" s="294"/>
      <c r="L88" s="355" t="s">
        <v>1742</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253" t="s">
        <v>1743</v>
      </c>
      <c r="B89" s="17"/>
      <c r="C89" s="81"/>
      <c r="D89" s="330"/>
      <c r="E89" s="288"/>
      <c r="F89" s="80"/>
      <c r="G89" s="81"/>
      <c r="H89" s="81"/>
      <c r="I89" s="81"/>
      <c r="J89" s="330"/>
      <c r="K89" s="294"/>
      <c r="L89" s="355" t="s">
        <v>1743</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253" t="s">
        <v>1744</v>
      </c>
      <c r="B90" s="267" t="s">
        <v>1191</v>
      </c>
      <c r="C90" s="81"/>
      <c r="D90" s="225">
        <f>SUM(D84:D89)</f>
        <v>0</v>
      </c>
      <c r="E90" s="223">
        <f>SUM(E84:E89)</f>
        <v>0</v>
      </c>
      <c r="F90" s="80"/>
      <c r="G90" s="81"/>
      <c r="H90" s="81"/>
      <c r="I90" s="81"/>
      <c r="J90" s="225">
        <f>SUM(J84:J89)</f>
        <v>0</v>
      </c>
      <c r="K90" s="225">
        <f>SUM(K84:K89)</f>
        <v>0</v>
      </c>
      <c r="L90" s="355" t="s">
        <v>1744</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253" t="s">
        <v>1745</v>
      </c>
      <c r="B91" s="17"/>
      <c r="C91" s="81"/>
      <c r="D91" s="81"/>
      <c r="E91" s="73"/>
      <c r="F91" s="80"/>
      <c r="G91" s="81"/>
      <c r="H91" s="81"/>
      <c r="I91" s="81"/>
      <c r="J91" s="81"/>
      <c r="K91" s="78"/>
      <c r="L91" s="355" t="s">
        <v>1745</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253" t="s">
        <v>1746</v>
      </c>
      <c r="B92" s="269" t="s">
        <v>3334</v>
      </c>
      <c r="C92" s="81"/>
      <c r="D92" s="81"/>
      <c r="E92" s="73"/>
      <c r="F92" s="80"/>
      <c r="G92" s="81"/>
      <c r="H92" s="81"/>
      <c r="I92" s="81"/>
      <c r="J92" s="81"/>
      <c r="K92" s="78"/>
      <c r="L92" s="355" t="s">
        <v>1746</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253" t="s">
        <v>1747</v>
      </c>
      <c r="B93" s="17"/>
      <c r="C93" s="81"/>
      <c r="D93" s="347"/>
      <c r="E93" s="293"/>
      <c r="F93" s="80"/>
      <c r="G93" s="81"/>
      <c r="H93" s="81"/>
      <c r="I93" s="81"/>
      <c r="J93" s="347"/>
      <c r="K93" s="292"/>
      <c r="L93" s="355" t="s">
        <v>1747</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253" t="s">
        <v>1748</v>
      </c>
      <c r="B94" s="17" t="s">
        <v>5743</v>
      </c>
      <c r="C94" s="81"/>
      <c r="D94" s="330">
        <v>33700000</v>
      </c>
      <c r="E94" s="288">
        <v>610693</v>
      </c>
      <c r="F94" s="3364">
        <v>36375</v>
      </c>
      <c r="G94" s="3365">
        <v>49126</v>
      </c>
      <c r="H94" s="3365">
        <v>36495</v>
      </c>
      <c r="I94" s="3365">
        <v>49126</v>
      </c>
      <c r="J94" s="330">
        <v>33700000</v>
      </c>
      <c r="K94" s="294">
        <v>490313</v>
      </c>
      <c r="L94" s="355" t="s">
        <v>1748</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253" t="s">
        <v>1749</v>
      </c>
      <c r="B95" s="17"/>
      <c r="C95" s="81"/>
      <c r="D95" s="330"/>
      <c r="E95" s="288"/>
      <c r="F95" s="3364"/>
      <c r="G95" s="3365"/>
      <c r="H95" s="3365"/>
      <c r="I95" s="3365"/>
      <c r="J95" s="330"/>
      <c r="K95" s="294"/>
      <c r="L95" s="355" t="s">
        <v>1749</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253" t="s">
        <v>1750</v>
      </c>
      <c r="B96" s="17" t="s">
        <v>5744</v>
      </c>
      <c r="C96" s="81"/>
      <c r="D96" s="330">
        <v>27000000</v>
      </c>
      <c r="E96" s="288">
        <v>312108</v>
      </c>
      <c r="F96" s="3364">
        <v>38294</v>
      </c>
      <c r="G96" s="3365">
        <v>43773</v>
      </c>
      <c r="H96" s="3365">
        <v>38294</v>
      </c>
      <c r="I96" s="3365">
        <v>43773</v>
      </c>
      <c r="J96" s="330">
        <v>27000000</v>
      </c>
      <c r="K96" s="294">
        <v>1363500</v>
      </c>
      <c r="L96" s="355" t="s">
        <v>1750</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253" t="s">
        <v>1751</v>
      </c>
      <c r="B97" s="17" t="s">
        <v>5745</v>
      </c>
      <c r="C97" s="81"/>
      <c r="D97" s="330">
        <v>24000000</v>
      </c>
      <c r="E97" s="288">
        <v>299289</v>
      </c>
      <c r="F97" s="3364">
        <v>38691</v>
      </c>
      <c r="G97" s="3365">
        <v>49648</v>
      </c>
      <c r="H97" s="3365">
        <v>38691</v>
      </c>
      <c r="I97" s="3365">
        <v>49648</v>
      </c>
      <c r="J97" s="330">
        <v>24000000</v>
      </c>
      <c r="K97" s="294">
        <v>1401600</v>
      </c>
      <c r="L97" s="355" t="s">
        <v>1751</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253" t="s">
        <v>1752</v>
      </c>
      <c r="B98" s="17" t="s">
        <v>5746</v>
      </c>
      <c r="C98" s="81"/>
      <c r="D98" s="330">
        <v>27000000</v>
      </c>
      <c r="E98" s="288">
        <v>437572</v>
      </c>
      <c r="F98" s="3364">
        <v>39038</v>
      </c>
      <c r="G98" s="3365">
        <v>48169</v>
      </c>
      <c r="H98" s="3365">
        <v>39038</v>
      </c>
      <c r="I98" s="3365">
        <v>48169</v>
      </c>
      <c r="J98" s="330">
        <v>27000000</v>
      </c>
      <c r="K98" s="294">
        <v>1556280</v>
      </c>
      <c r="L98" s="355" t="s">
        <v>1752</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253" t="s">
        <v>1753</v>
      </c>
      <c r="B99" s="17" t="s">
        <v>5747</v>
      </c>
      <c r="C99" s="81"/>
      <c r="D99" s="330">
        <v>33000000</v>
      </c>
      <c r="E99" s="288">
        <v>407364</v>
      </c>
      <c r="F99" s="3364">
        <v>39164</v>
      </c>
      <c r="G99" s="3365">
        <v>50122</v>
      </c>
      <c r="H99" s="3365">
        <v>39164</v>
      </c>
      <c r="I99" s="3365">
        <v>50122</v>
      </c>
      <c r="J99" s="330">
        <v>33000000</v>
      </c>
      <c r="K99" s="294">
        <v>1915320</v>
      </c>
      <c r="L99" s="355" t="s">
        <v>1753</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s="1397" customFormat="1">
      <c r="A100" s="3366" t="s">
        <v>1754</v>
      </c>
      <c r="B100" s="1477" t="s">
        <v>5748</v>
      </c>
      <c r="C100" s="3367"/>
      <c r="D100" s="3368">
        <v>0</v>
      </c>
      <c r="E100" s="3369">
        <v>380372</v>
      </c>
      <c r="F100" s="3370">
        <v>39344</v>
      </c>
      <c r="G100" s="3371">
        <v>42979</v>
      </c>
      <c r="H100" s="3371">
        <v>39344</v>
      </c>
      <c r="I100" s="3371">
        <v>42979</v>
      </c>
      <c r="J100" s="3368">
        <v>0</v>
      </c>
      <c r="K100" s="3372">
        <v>1326160</v>
      </c>
      <c r="L100" s="2727" t="s">
        <v>1754</v>
      </c>
      <c r="M100" s="1477"/>
      <c r="N100" s="1477"/>
      <c r="O100" s="1477"/>
      <c r="P100" s="1477"/>
      <c r="Q100" s="1477"/>
      <c r="R100" s="1477"/>
      <c r="S100" s="1477"/>
      <c r="T100" s="1477"/>
      <c r="U100" s="1477"/>
      <c r="V100" s="1477"/>
      <c r="W100" s="1477"/>
      <c r="X100" s="1477"/>
      <c r="Y100" s="1477"/>
      <c r="Z100" s="1477"/>
      <c r="AA100" s="1477"/>
      <c r="AB100" s="1477"/>
      <c r="AC100" s="1477"/>
      <c r="AD100" s="1477"/>
      <c r="AE100" s="1477"/>
      <c r="AF100" s="1477"/>
      <c r="AG100" s="1477"/>
      <c r="AH100" s="1477"/>
      <c r="AI100" s="1477"/>
      <c r="AJ100" s="1477"/>
      <c r="AK100" s="1477"/>
      <c r="AL100" s="1477"/>
      <c r="AM100" s="1477"/>
      <c r="AN100" s="1477"/>
      <c r="AO100" s="1477"/>
      <c r="AP100" s="1477"/>
      <c r="AQ100" s="1477"/>
      <c r="AR100" s="1477"/>
      <c r="AS100" s="1477"/>
      <c r="AT100" s="1477"/>
      <c r="AU100" s="1477"/>
      <c r="AV100" s="1477"/>
      <c r="AW100" s="1477"/>
      <c r="AX100" s="1477"/>
      <c r="AY100" s="1477"/>
      <c r="AZ100" s="1477"/>
      <c r="BA100" s="1477"/>
      <c r="BB100" s="1477"/>
      <c r="BC100" s="1477"/>
      <c r="BD100" s="1477"/>
      <c r="BE100" s="1477"/>
      <c r="BF100" s="1477"/>
      <c r="BG100" s="1477"/>
      <c r="BH100" s="1477"/>
      <c r="BI100" s="1477"/>
      <c r="BJ100" s="1477"/>
      <c r="BK100" s="1477"/>
      <c r="BL100" s="1477"/>
      <c r="BM100" s="1477"/>
      <c r="BN100" s="1477"/>
      <c r="BO100" s="1477"/>
      <c r="BP100" s="1477"/>
      <c r="BQ100" s="1477"/>
      <c r="BR100" s="1477"/>
      <c r="BS100" s="1477"/>
      <c r="BT100" s="1477"/>
      <c r="BU100" s="1477"/>
      <c r="BV100" s="1477"/>
      <c r="BW100" s="1477"/>
      <c r="BX100" s="1477"/>
      <c r="BY100" s="1477"/>
      <c r="BZ100" s="1477"/>
      <c r="CA100" s="1477"/>
      <c r="CB100" s="1477"/>
      <c r="CC100" s="1477"/>
      <c r="CD100" s="1477"/>
      <c r="CE100" s="1477"/>
      <c r="CF100" s="1477"/>
      <c r="CG100" s="1477"/>
      <c r="CH100" s="1477"/>
      <c r="CI100" s="1477"/>
      <c r="CJ100" s="1477"/>
      <c r="CK100" s="1477"/>
      <c r="CL100" s="1477"/>
      <c r="CM100" s="1477"/>
      <c r="CN100" s="1477"/>
    </row>
    <row r="101" spans="1:92">
      <c r="A101" s="253" t="s">
        <v>1755</v>
      </c>
      <c r="B101" s="17" t="s">
        <v>5749</v>
      </c>
      <c r="C101" s="81"/>
      <c r="D101" s="330">
        <v>24000000</v>
      </c>
      <c r="E101" s="288">
        <v>325098</v>
      </c>
      <c r="F101" s="3364">
        <v>40086</v>
      </c>
      <c r="G101" s="3365">
        <v>51075</v>
      </c>
      <c r="H101" s="3365">
        <v>40086</v>
      </c>
      <c r="I101" s="3365">
        <v>51075</v>
      </c>
      <c r="J101" s="330">
        <v>24000000</v>
      </c>
      <c r="K101" s="294">
        <v>1392000</v>
      </c>
      <c r="L101" s="355" t="s">
        <v>1755</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253" t="s">
        <v>589</v>
      </c>
      <c r="B102" s="17" t="s">
        <v>5750</v>
      </c>
      <c r="C102" s="81"/>
      <c r="D102" s="330">
        <v>44150000</v>
      </c>
      <c r="E102" s="288">
        <v>517563</v>
      </c>
      <c r="F102" s="3364">
        <v>40519</v>
      </c>
      <c r="G102" s="3365">
        <v>44287</v>
      </c>
      <c r="H102" s="3365">
        <v>40519</v>
      </c>
      <c r="I102" s="3365">
        <v>44287</v>
      </c>
      <c r="J102" s="330">
        <v>44150000</v>
      </c>
      <c r="K102" s="294">
        <v>1832225</v>
      </c>
      <c r="L102" s="355" t="s">
        <v>589</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253" t="s">
        <v>590</v>
      </c>
      <c r="B103" s="17" t="s">
        <v>5751</v>
      </c>
      <c r="C103" s="81"/>
      <c r="D103" s="330">
        <v>30000000</v>
      </c>
      <c r="E103" s="288">
        <v>350682</v>
      </c>
      <c r="F103" s="3364">
        <v>40519</v>
      </c>
      <c r="G103" s="3365">
        <v>51592</v>
      </c>
      <c r="H103" s="3365">
        <v>40519</v>
      </c>
      <c r="I103" s="3365">
        <v>51592</v>
      </c>
      <c r="J103" s="330">
        <v>30000000</v>
      </c>
      <c r="K103" s="294">
        <v>1714800</v>
      </c>
      <c r="L103" s="355" t="s">
        <v>590</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253" t="s">
        <v>591</v>
      </c>
      <c r="B104" s="17" t="s">
        <v>5752</v>
      </c>
      <c r="C104" s="81"/>
      <c r="D104" s="330">
        <v>16000000</v>
      </c>
      <c r="E104" s="288">
        <v>100039</v>
      </c>
      <c r="F104" s="3364">
        <v>40442</v>
      </c>
      <c r="G104" s="3365">
        <v>44095</v>
      </c>
      <c r="H104" s="3365">
        <v>40442</v>
      </c>
      <c r="I104" s="3365">
        <v>44095</v>
      </c>
      <c r="J104" s="330">
        <v>16000000</v>
      </c>
      <c r="K104" s="294">
        <v>688008</v>
      </c>
      <c r="L104" s="355" t="s">
        <v>591</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253" t="s">
        <v>592</v>
      </c>
      <c r="B105" s="17" t="s">
        <v>5753</v>
      </c>
      <c r="C105" s="81"/>
      <c r="D105" s="330">
        <v>24000000</v>
      </c>
      <c r="E105" s="288">
        <v>150058</v>
      </c>
      <c r="F105" s="3364">
        <v>40442</v>
      </c>
      <c r="G105" s="3365">
        <v>51400</v>
      </c>
      <c r="H105" s="3365">
        <v>40442</v>
      </c>
      <c r="I105" s="3365">
        <v>51400</v>
      </c>
      <c r="J105" s="330">
        <v>24000000</v>
      </c>
      <c r="K105" s="294">
        <v>1353600</v>
      </c>
      <c r="L105" s="355" t="s">
        <v>592</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253" t="s">
        <v>593</v>
      </c>
      <c r="B106" s="17" t="s">
        <v>5754</v>
      </c>
      <c r="C106" s="81"/>
      <c r="D106" s="330">
        <v>23400000</v>
      </c>
      <c r="E106" s="288">
        <v>282489</v>
      </c>
      <c r="F106" s="3364">
        <v>40816</v>
      </c>
      <c r="G106" s="3365">
        <v>44652</v>
      </c>
      <c r="H106" s="3365">
        <v>40816</v>
      </c>
      <c r="I106" s="3365">
        <v>44652</v>
      </c>
      <c r="J106" s="330">
        <v>23400000</v>
      </c>
      <c r="K106" s="294">
        <v>790452</v>
      </c>
      <c r="L106" s="355" t="s">
        <v>593</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253" t="s">
        <v>594</v>
      </c>
      <c r="B107" s="17" t="s">
        <v>5755</v>
      </c>
      <c r="C107" s="81"/>
      <c r="D107" s="330">
        <v>10000000</v>
      </c>
      <c r="E107" s="288">
        <v>121507</v>
      </c>
      <c r="F107" s="3364">
        <v>40816</v>
      </c>
      <c r="G107" s="3365">
        <v>51957</v>
      </c>
      <c r="H107" s="3365">
        <v>40816</v>
      </c>
      <c r="I107" s="3365">
        <v>51957</v>
      </c>
      <c r="J107" s="330">
        <v>10000000</v>
      </c>
      <c r="K107" s="294">
        <v>470700</v>
      </c>
      <c r="L107" s="355" t="s">
        <v>594</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253" t="s">
        <v>595</v>
      </c>
      <c r="B108" s="17" t="s">
        <v>5756</v>
      </c>
      <c r="C108" s="81"/>
      <c r="D108" s="330">
        <v>48000000</v>
      </c>
      <c r="E108" s="288">
        <v>606562</v>
      </c>
      <c r="F108" s="3364">
        <v>40998</v>
      </c>
      <c r="G108" s="3365">
        <v>51957</v>
      </c>
      <c r="H108" s="3365">
        <v>40998</v>
      </c>
      <c r="I108" s="3365">
        <v>51957</v>
      </c>
      <c r="J108" s="330">
        <v>48000000</v>
      </c>
      <c r="K108" s="294">
        <v>2292480</v>
      </c>
      <c r="L108" s="355" t="s">
        <v>595</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253" t="s">
        <v>2371</v>
      </c>
      <c r="B109" s="17" t="s">
        <v>5757</v>
      </c>
      <c r="C109" s="81"/>
      <c r="D109" s="330">
        <v>24000000</v>
      </c>
      <c r="E109" s="288">
        <v>358955</v>
      </c>
      <c r="F109" s="3364">
        <v>41202</v>
      </c>
      <c r="G109" s="3365">
        <v>52140</v>
      </c>
      <c r="H109" s="3365">
        <v>41202</v>
      </c>
      <c r="I109" s="3365">
        <v>52140</v>
      </c>
      <c r="J109" s="330">
        <v>24000000</v>
      </c>
      <c r="K109" s="294">
        <v>975600</v>
      </c>
      <c r="L109" s="355" t="s">
        <v>2371</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253" t="s">
        <v>2372</v>
      </c>
      <c r="B110" s="17" t="s">
        <v>5758</v>
      </c>
      <c r="C110" s="81"/>
      <c r="D110" s="330">
        <v>30000000</v>
      </c>
      <c r="E110" s="288">
        <v>151829</v>
      </c>
      <c r="F110" s="3364">
        <v>41579</v>
      </c>
      <c r="G110" s="3365">
        <v>43405</v>
      </c>
      <c r="H110" s="3365">
        <v>41579</v>
      </c>
      <c r="I110" s="3365">
        <v>43405</v>
      </c>
      <c r="J110" s="330">
        <v>30000000</v>
      </c>
      <c r="K110" s="294">
        <v>735000</v>
      </c>
      <c r="L110" s="355" t="s">
        <v>2372</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253" t="s">
        <v>2373</v>
      </c>
      <c r="B111" s="17" t="s">
        <v>5759</v>
      </c>
      <c r="C111" s="81"/>
      <c r="D111" s="330">
        <v>16700000</v>
      </c>
      <c r="E111" s="288">
        <v>156952</v>
      </c>
      <c r="F111" s="3364">
        <v>41610</v>
      </c>
      <c r="G111" s="3365">
        <v>47089</v>
      </c>
      <c r="H111" s="3365">
        <v>41610</v>
      </c>
      <c r="I111" s="3365">
        <v>47089</v>
      </c>
      <c r="J111" s="330">
        <v>16700000</v>
      </c>
      <c r="K111" s="294">
        <v>683028</v>
      </c>
      <c r="L111" s="355" t="s">
        <v>2373</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253" t="s">
        <v>2374</v>
      </c>
      <c r="B112" s="17" t="s">
        <v>5760</v>
      </c>
      <c r="C112" s="81"/>
      <c r="D112" s="330">
        <v>30000000</v>
      </c>
      <c r="E112" s="288">
        <v>200892</v>
      </c>
      <c r="F112" s="3364">
        <v>41724</v>
      </c>
      <c r="G112" s="3365">
        <v>45378</v>
      </c>
      <c r="H112" s="3365">
        <v>41724</v>
      </c>
      <c r="I112" s="3365">
        <v>45378</v>
      </c>
      <c r="J112" s="330">
        <v>30000000</v>
      </c>
      <c r="K112" s="294">
        <v>669908</v>
      </c>
      <c r="L112" s="355" t="s">
        <v>2374</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253" t="s">
        <v>2375</v>
      </c>
      <c r="B113" s="17" t="s">
        <v>5761</v>
      </c>
      <c r="C113" s="81"/>
      <c r="D113" s="330">
        <v>20000000</v>
      </c>
      <c r="E113" s="288">
        <v>156841</v>
      </c>
      <c r="F113" s="3364">
        <v>42094</v>
      </c>
      <c r="G113" s="3365">
        <v>45747</v>
      </c>
      <c r="H113" s="3365">
        <v>42094</v>
      </c>
      <c r="I113" s="3365">
        <v>45747</v>
      </c>
      <c r="J113" s="330">
        <v>20000000</v>
      </c>
      <c r="K113" s="294">
        <v>596000</v>
      </c>
      <c r="L113" s="355" t="s">
        <v>2375</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253">
        <v>33</v>
      </c>
      <c r="B114" s="17" t="s">
        <v>5762</v>
      </c>
      <c r="C114" s="81"/>
      <c r="D114" s="330">
        <v>24000000</v>
      </c>
      <c r="E114" s="288">
        <v>186860</v>
      </c>
      <c r="F114" s="3364">
        <v>42548</v>
      </c>
      <c r="G114" s="3365">
        <v>44095</v>
      </c>
      <c r="H114" s="3365">
        <v>42548</v>
      </c>
      <c r="I114" s="3365">
        <v>44095</v>
      </c>
      <c r="J114" s="330">
        <v>24000000</v>
      </c>
      <c r="K114" s="294">
        <v>521280</v>
      </c>
      <c r="L114" s="355">
        <v>33</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253">
        <v>34</v>
      </c>
      <c r="B115" s="17" t="s">
        <v>5763</v>
      </c>
      <c r="C115" s="81"/>
      <c r="D115" s="330">
        <v>10000000</v>
      </c>
      <c r="E115" s="288">
        <v>91368</v>
      </c>
      <c r="F115" s="3364">
        <v>42671</v>
      </c>
      <c r="G115" s="3365">
        <v>46323</v>
      </c>
      <c r="H115" s="3365">
        <v>42671</v>
      </c>
      <c r="I115" s="3365">
        <v>46323</v>
      </c>
      <c r="J115" s="330">
        <v>10000000</v>
      </c>
      <c r="K115" s="294">
        <v>255996</v>
      </c>
      <c r="L115" s="355">
        <v>34</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253">
        <v>35</v>
      </c>
      <c r="B116" s="17" t="s">
        <v>5764</v>
      </c>
      <c r="C116" s="81"/>
      <c r="D116" s="330">
        <v>20000000</v>
      </c>
      <c r="E116" s="288">
        <v>141368</v>
      </c>
      <c r="F116" s="3364">
        <v>42671</v>
      </c>
      <c r="G116" s="3365">
        <v>53628</v>
      </c>
      <c r="H116" s="3365">
        <v>42671</v>
      </c>
      <c r="I116" s="3365">
        <v>53628</v>
      </c>
      <c r="J116" s="330">
        <v>20000000</v>
      </c>
      <c r="K116" s="294">
        <v>726000</v>
      </c>
      <c r="L116" s="355">
        <v>35</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253">
        <v>36</v>
      </c>
      <c r="B117" s="17" t="s">
        <v>5765</v>
      </c>
      <c r="C117" s="81"/>
      <c r="D117" s="330">
        <v>30000000</v>
      </c>
      <c r="E117" s="288">
        <v>191796</v>
      </c>
      <c r="F117" s="3364">
        <v>42978</v>
      </c>
      <c r="G117" s="3365">
        <v>53935</v>
      </c>
      <c r="H117" s="3364">
        <v>42978</v>
      </c>
      <c r="I117" s="3365">
        <v>53935</v>
      </c>
      <c r="J117" s="330">
        <v>30000000</v>
      </c>
      <c r="K117" s="294">
        <v>405000</v>
      </c>
      <c r="L117" s="355">
        <v>36</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253">
        <v>37</v>
      </c>
      <c r="B118" s="17" t="s">
        <v>5766</v>
      </c>
      <c r="C118" s="81"/>
      <c r="D118" s="330">
        <v>30000000</v>
      </c>
      <c r="E118" s="288">
        <v>191796</v>
      </c>
      <c r="F118" s="3364">
        <v>42978</v>
      </c>
      <c r="G118" s="3365">
        <v>57588</v>
      </c>
      <c r="H118" s="3364">
        <v>42978</v>
      </c>
      <c r="I118" s="3365">
        <v>57588</v>
      </c>
      <c r="J118" s="330">
        <v>30000000</v>
      </c>
      <c r="K118" s="294">
        <v>420000</v>
      </c>
      <c r="L118" s="355">
        <v>37</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253">
        <v>38</v>
      </c>
      <c r="B119" s="17"/>
      <c r="C119" s="81"/>
      <c r="D119" s="330"/>
      <c r="E119" s="288"/>
      <c r="F119" s="80"/>
      <c r="G119" s="81"/>
      <c r="H119" s="81"/>
      <c r="I119" s="81"/>
      <c r="J119" s="330"/>
      <c r="K119" s="294"/>
      <c r="L119" s="355">
        <v>38</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253">
        <v>39</v>
      </c>
      <c r="B120" s="17"/>
      <c r="C120" s="81"/>
      <c r="D120" s="330"/>
      <c r="E120" s="288"/>
      <c r="F120" s="80"/>
      <c r="G120" s="81"/>
      <c r="H120" s="81"/>
      <c r="I120" s="81"/>
      <c r="J120" s="330"/>
      <c r="K120" s="294"/>
      <c r="L120" s="355">
        <v>39</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253">
        <v>40</v>
      </c>
      <c r="B121" s="17"/>
      <c r="C121" s="81"/>
      <c r="D121" s="330"/>
      <c r="E121" s="288"/>
      <c r="F121" s="80"/>
      <c r="G121" s="81"/>
      <c r="H121" s="81"/>
      <c r="I121" s="81"/>
      <c r="J121" s="330"/>
      <c r="K121" s="294"/>
      <c r="L121" s="355">
        <v>40</v>
      </c>
    </row>
    <row r="122" spans="1:92">
      <c r="A122" s="253">
        <v>41</v>
      </c>
      <c r="B122" s="17"/>
      <c r="C122" s="81"/>
      <c r="D122" s="330"/>
      <c r="E122" s="288"/>
      <c r="F122" s="80"/>
      <c r="G122" s="81"/>
      <c r="H122" s="81"/>
      <c r="I122" s="81"/>
      <c r="J122" s="330"/>
      <c r="K122" s="294"/>
      <c r="L122" s="355">
        <v>41</v>
      </c>
    </row>
    <row r="123" spans="1:92">
      <c r="A123" s="253">
        <v>42</v>
      </c>
      <c r="B123" s="17"/>
      <c r="C123" s="81"/>
      <c r="D123" s="330"/>
      <c r="E123" s="288"/>
      <c r="F123" s="80"/>
      <c r="G123" s="81"/>
      <c r="H123" s="81"/>
      <c r="I123" s="81"/>
      <c r="J123" s="330"/>
      <c r="K123" s="294"/>
      <c r="L123" s="355">
        <v>42</v>
      </c>
    </row>
    <row r="124" spans="1:92">
      <c r="A124" s="253">
        <v>43</v>
      </c>
      <c r="B124" s="17"/>
      <c r="C124" s="81"/>
      <c r="D124" s="330"/>
      <c r="E124" s="288"/>
      <c r="F124" s="80"/>
      <c r="G124" s="81"/>
      <c r="H124" s="81"/>
      <c r="I124" s="81"/>
      <c r="J124" s="330"/>
      <c r="K124" s="294"/>
      <c r="L124" s="355">
        <v>43</v>
      </c>
    </row>
    <row r="125" spans="1:92">
      <c r="A125" s="253">
        <v>44</v>
      </c>
      <c r="B125" s="17"/>
      <c r="C125" s="81"/>
      <c r="D125" s="330"/>
      <c r="E125" s="288"/>
      <c r="F125" s="80"/>
      <c r="G125" s="81"/>
      <c r="H125" s="81"/>
      <c r="I125" s="81"/>
      <c r="J125" s="330"/>
      <c r="K125" s="294"/>
      <c r="L125" s="355">
        <v>44</v>
      </c>
    </row>
    <row r="126" spans="1:92">
      <c r="A126" s="253">
        <v>45</v>
      </c>
      <c r="B126" s="267" t="s">
        <v>1191</v>
      </c>
      <c r="C126" s="81"/>
      <c r="D126" s="225">
        <f>SUM(D93:D125)</f>
        <v>598950000</v>
      </c>
      <c r="E126" s="223">
        <f>SUM(E93:E125)</f>
        <v>6730053</v>
      </c>
      <c r="F126" s="80"/>
      <c r="G126" s="81"/>
      <c r="H126" s="81"/>
      <c r="I126" s="81"/>
      <c r="J126" s="225">
        <f>SUM(J93:J125)</f>
        <v>598950000</v>
      </c>
      <c r="K126" s="225">
        <f>SUM(K93:K125)</f>
        <v>24575250</v>
      </c>
      <c r="L126" s="355">
        <v>45</v>
      </c>
    </row>
    <row r="127" spans="1:92">
      <c r="A127" s="253">
        <v>46</v>
      </c>
      <c r="B127" s="17"/>
      <c r="C127" s="81"/>
      <c r="D127" s="81"/>
      <c r="E127" s="73"/>
      <c r="F127" s="80"/>
      <c r="G127" s="81"/>
      <c r="H127" s="81"/>
      <c r="I127" s="81"/>
      <c r="J127" s="81"/>
      <c r="K127" s="78"/>
      <c r="L127" s="355">
        <v>46</v>
      </c>
    </row>
    <row r="128" spans="1:92">
      <c r="A128" s="253">
        <v>47</v>
      </c>
      <c r="B128" s="17"/>
      <c r="C128" s="81"/>
      <c r="D128" s="81"/>
      <c r="E128" s="73"/>
      <c r="F128" s="80"/>
      <c r="G128" s="81"/>
      <c r="H128" s="81"/>
      <c r="I128" s="81"/>
      <c r="J128" s="81"/>
      <c r="K128" s="78"/>
      <c r="L128" s="355">
        <v>47</v>
      </c>
    </row>
    <row r="129" spans="1:12" ht="15.75" thickBot="1">
      <c r="A129" s="261">
        <v>48</v>
      </c>
      <c r="B129" s="108"/>
      <c r="C129" s="108"/>
      <c r="D129" s="285"/>
      <c r="E129" s="265"/>
      <c r="F129" s="348"/>
      <c r="G129" s="310"/>
      <c r="H129" s="310"/>
      <c r="I129" s="349"/>
      <c r="J129" s="285"/>
      <c r="K129" s="285"/>
      <c r="L129" s="356">
        <v>48</v>
      </c>
    </row>
    <row r="130" spans="1:12">
      <c r="A130" s="17" t="str">
        <f>A64</f>
        <v xml:space="preserve"> FERC FORM NO.1 (ED. 12-96) NYPSC Modified-96</v>
      </c>
      <c r="B130" s="17"/>
      <c r="C130" s="17"/>
      <c r="D130" s="17"/>
      <c r="E130" s="17"/>
      <c r="F130" s="17" t="str">
        <f>A64</f>
        <v xml:space="preserve"> FERC FORM NO.1 (ED. 12-96) NYPSC Modified-96</v>
      </c>
      <c r="G130" s="17"/>
      <c r="H130" s="17"/>
      <c r="I130" s="17"/>
      <c r="J130" s="17"/>
      <c r="K130" s="17"/>
      <c r="L130" s="17"/>
    </row>
    <row r="131" spans="1:12">
      <c r="A131" s="69" t="s">
        <v>3339</v>
      </c>
      <c r="B131" s="69"/>
      <c r="C131" s="69"/>
      <c r="D131" s="69"/>
      <c r="E131" s="69"/>
      <c r="F131" s="69" t="s">
        <v>3340</v>
      </c>
      <c r="G131" s="69"/>
      <c r="H131" s="69"/>
      <c r="I131" s="69"/>
      <c r="J131" s="69"/>
      <c r="K131" s="69"/>
      <c r="L131" s="69"/>
    </row>
    <row r="132" spans="1:12" ht="15.75" thickBot="1">
      <c r="A132" s="17" t="str">
        <f>'Data Sheet'!$C$25</f>
        <v>CENTRAL HUDSON GAS &amp; ELECTRIC CORPORATION</v>
      </c>
      <c r="B132" s="69"/>
      <c r="C132" s="69"/>
      <c r="D132" s="664" t="str">
        <f>'Data Sheet'!$C$40</f>
        <v>4/18/2018</v>
      </c>
      <c r="E132" s="17" t="str">
        <f>'Data Sheet'!$C$38</f>
        <v>12/31/2017</v>
      </c>
      <c r="F132" s="17" t="str">
        <f>'Data Sheet'!$C$25</f>
        <v>CENTRAL HUDSON GAS &amp; ELECTRIC CORPORATION</v>
      </c>
      <c r="G132" s="69"/>
      <c r="H132" s="69"/>
      <c r="I132" s="664" t="str">
        <f>'Data Sheet'!$C$40</f>
        <v>4/18/2018</v>
      </c>
      <c r="J132" s="17" t="str">
        <f>'Data Sheet'!$C$38</f>
        <v>12/31/2017</v>
      </c>
      <c r="K132" s="69"/>
      <c r="L132" s="69"/>
    </row>
    <row r="133" spans="1:12">
      <c r="A133" s="351"/>
      <c r="B133" s="352"/>
      <c r="C133" s="352"/>
      <c r="D133" s="352"/>
      <c r="E133" s="353"/>
      <c r="F133" s="351"/>
      <c r="G133" s="352"/>
      <c r="H133" s="352"/>
      <c r="I133" s="352"/>
      <c r="J133" s="352"/>
      <c r="K133" s="352"/>
      <c r="L133" s="353"/>
    </row>
    <row r="134" spans="1:12">
      <c r="A134" s="286" t="s">
        <v>3300</v>
      </c>
      <c r="B134" s="69"/>
      <c r="C134" s="69"/>
      <c r="D134" s="69"/>
      <c r="E134" s="70"/>
      <c r="F134" s="286" t="str">
        <f>F4</f>
        <v>LONG-TERM DEBT (Accounts 221, 222, 223, and 224) (Continued)</v>
      </c>
      <c r="G134" s="69"/>
      <c r="H134" s="69"/>
      <c r="I134" s="69"/>
      <c r="J134" s="69"/>
      <c r="K134" s="69"/>
      <c r="L134" s="70"/>
    </row>
    <row r="135" spans="1:12">
      <c r="A135" s="72"/>
      <c r="B135" s="17"/>
      <c r="C135" s="17"/>
      <c r="D135" s="17"/>
      <c r="E135" s="354" t="s">
        <v>1789</v>
      </c>
      <c r="F135" s="72"/>
      <c r="G135" s="17"/>
      <c r="H135" s="17"/>
      <c r="I135" s="17"/>
      <c r="J135" s="17"/>
      <c r="K135" s="17"/>
      <c r="L135" s="73"/>
    </row>
    <row r="136" spans="1:12">
      <c r="A136" s="342" t="s">
        <v>1789</v>
      </c>
      <c r="B136" s="88" t="s">
        <v>1789</v>
      </c>
      <c r="C136" s="82"/>
      <c r="D136" s="82"/>
      <c r="E136" s="85"/>
      <c r="F136" s="342" t="s">
        <v>1789</v>
      </c>
      <c r="G136" s="82"/>
      <c r="H136" s="207" t="s">
        <v>2884</v>
      </c>
      <c r="I136" s="345"/>
      <c r="J136" s="515" t="s">
        <v>2885</v>
      </c>
      <c r="K136" s="82"/>
      <c r="L136" s="91"/>
    </row>
    <row r="137" spans="1:12">
      <c r="A137" s="80" t="s">
        <v>1789</v>
      </c>
      <c r="B137" s="17" t="s">
        <v>2886</v>
      </c>
      <c r="C137" s="81"/>
      <c r="D137" s="268" t="s">
        <v>2887</v>
      </c>
      <c r="E137" s="83" t="s">
        <v>2888</v>
      </c>
      <c r="F137" s="253" t="s">
        <v>2889</v>
      </c>
      <c r="G137" s="268" t="s">
        <v>1148</v>
      </c>
      <c r="H137" s="81"/>
      <c r="I137" s="82"/>
      <c r="J137" s="268" t="s">
        <v>2890</v>
      </c>
      <c r="K137" s="268" t="s">
        <v>2891</v>
      </c>
      <c r="L137" s="83"/>
    </row>
    <row r="138" spans="1:12">
      <c r="A138" s="253" t="s">
        <v>1729</v>
      </c>
      <c r="B138" s="17" t="s">
        <v>2892</v>
      </c>
      <c r="C138" s="81"/>
      <c r="D138" s="268" t="s">
        <v>3064</v>
      </c>
      <c r="E138" s="83" t="s">
        <v>2893</v>
      </c>
      <c r="F138" s="253" t="s">
        <v>2894</v>
      </c>
      <c r="G138" s="268" t="s">
        <v>3073</v>
      </c>
      <c r="H138" s="268" t="s">
        <v>2895</v>
      </c>
      <c r="I138" s="268" t="s">
        <v>2896</v>
      </c>
      <c r="J138" s="268" t="s">
        <v>2897</v>
      </c>
      <c r="K138" s="268" t="s">
        <v>1839</v>
      </c>
      <c r="L138" s="213" t="s">
        <v>1729</v>
      </c>
    </row>
    <row r="139" spans="1:12">
      <c r="A139" s="253" t="s">
        <v>1732</v>
      </c>
      <c r="B139" s="17"/>
      <c r="C139" s="81"/>
      <c r="D139" s="268" t="s">
        <v>2898</v>
      </c>
      <c r="E139" s="83" t="s">
        <v>2899</v>
      </c>
      <c r="F139" s="80"/>
      <c r="G139" s="81"/>
      <c r="H139" s="81"/>
      <c r="I139" s="81"/>
      <c r="J139" s="268" t="s">
        <v>2900</v>
      </c>
      <c r="K139" s="81"/>
      <c r="L139" s="213" t="s">
        <v>1732</v>
      </c>
    </row>
    <row r="140" spans="1:12">
      <c r="A140" s="80"/>
      <c r="B140" s="17"/>
      <c r="C140" s="81"/>
      <c r="D140" s="81"/>
      <c r="E140" s="83"/>
      <c r="F140" s="80"/>
      <c r="G140" s="81"/>
      <c r="H140" s="81"/>
      <c r="I140" s="81"/>
      <c r="J140" s="268" t="s">
        <v>2901</v>
      </c>
      <c r="K140" s="81"/>
      <c r="L140" s="83"/>
    </row>
    <row r="141" spans="1:12">
      <c r="A141" s="80"/>
      <c r="B141" s="17"/>
      <c r="C141" s="81"/>
      <c r="D141" s="81"/>
      <c r="E141" s="83"/>
      <c r="F141" s="80"/>
      <c r="G141" s="81"/>
      <c r="H141" s="81"/>
      <c r="I141" s="81"/>
      <c r="J141" s="268" t="s">
        <v>2902</v>
      </c>
      <c r="K141" s="81"/>
      <c r="L141" s="83"/>
    </row>
    <row r="142" spans="1:12">
      <c r="A142" s="80"/>
      <c r="B142" s="267" t="s">
        <v>2903</v>
      </c>
      <c r="C142" s="113"/>
      <c r="D142" s="267" t="s">
        <v>3021</v>
      </c>
      <c r="E142" s="213" t="s">
        <v>3022</v>
      </c>
      <c r="F142" s="253" t="s">
        <v>3023</v>
      </c>
      <c r="G142" s="267" t="s">
        <v>2346</v>
      </c>
      <c r="H142" s="621" t="s">
        <v>2347</v>
      </c>
      <c r="I142" s="267" t="s">
        <v>2348</v>
      </c>
      <c r="J142" s="621" t="s">
        <v>2349</v>
      </c>
      <c r="K142" s="267" t="s">
        <v>2350</v>
      </c>
      <c r="L142" s="106"/>
    </row>
    <row r="143" spans="1:12">
      <c r="A143" s="312" t="s">
        <v>1737</v>
      </c>
      <c r="B143" s="346"/>
      <c r="C143" s="82"/>
      <c r="D143" s="357"/>
      <c r="E143" s="358"/>
      <c r="F143" s="359"/>
      <c r="G143" s="357"/>
      <c r="H143" s="357"/>
      <c r="I143" s="357"/>
      <c r="J143" s="360"/>
      <c r="K143" s="361"/>
      <c r="L143" s="638" t="s">
        <v>1737</v>
      </c>
    </row>
    <row r="144" spans="1:12">
      <c r="A144" s="253" t="s">
        <v>1738</v>
      </c>
      <c r="B144" s="17"/>
      <c r="C144" s="81"/>
      <c r="D144" s="347"/>
      <c r="E144" s="73"/>
      <c r="F144" s="80"/>
      <c r="G144" s="81"/>
      <c r="H144" s="81"/>
      <c r="I144" s="347"/>
      <c r="J144" s="347"/>
      <c r="K144" s="292"/>
      <c r="L144" s="355" t="s">
        <v>1738</v>
      </c>
    </row>
    <row r="145" spans="1:12">
      <c r="A145" s="253" t="s">
        <v>1739</v>
      </c>
      <c r="B145" s="17"/>
      <c r="C145" s="81"/>
      <c r="D145" s="330"/>
      <c r="E145" s="288"/>
      <c r="F145" s="80"/>
      <c r="G145" s="81"/>
      <c r="H145" s="81"/>
      <c r="I145" s="81"/>
      <c r="J145" s="330"/>
      <c r="K145" s="294"/>
      <c r="L145" s="355" t="s">
        <v>1739</v>
      </c>
    </row>
    <row r="146" spans="1:12">
      <c r="A146" s="253" t="s">
        <v>1740</v>
      </c>
      <c r="B146" s="17"/>
      <c r="C146" s="81"/>
      <c r="D146" s="330"/>
      <c r="E146" s="288"/>
      <c r="F146" s="80"/>
      <c r="G146" s="81"/>
      <c r="H146" s="81"/>
      <c r="I146" s="81"/>
      <c r="J146" s="330"/>
      <c r="K146" s="294"/>
      <c r="L146" s="355" t="s">
        <v>1740</v>
      </c>
    </row>
    <row r="147" spans="1:12">
      <c r="A147" s="253" t="s">
        <v>1741</v>
      </c>
      <c r="B147" s="17"/>
      <c r="C147" s="81"/>
      <c r="D147" s="330"/>
      <c r="E147" s="288"/>
      <c r="F147" s="80"/>
      <c r="G147" s="81"/>
      <c r="H147" s="81"/>
      <c r="I147" s="330"/>
      <c r="J147" s="330"/>
      <c r="K147" s="294"/>
      <c r="L147" s="355" t="s">
        <v>1741</v>
      </c>
    </row>
    <row r="148" spans="1:12">
      <c r="A148" s="253" t="s">
        <v>1742</v>
      </c>
      <c r="B148" s="17"/>
      <c r="C148" s="81"/>
      <c r="D148" s="330"/>
      <c r="E148" s="288"/>
      <c r="F148" s="80"/>
      <c r="G148" s="81"/>
      <c r="H148" s="81"/>
      <c r="I148" s="81"/>
      <c r="J148" s="330"/>
      <c r="K148" s="294"/>
      <c r="L148" s="355" t="s">
        <v>1742</v>
      </c>
    </row>
    <row r="149" spans="1:12">
      <c r="A149" s="253" t="s">
        <v>1743</v>
      </c>
      <c r="B149" s="17"/>
      <c r="C149" s="81"/>
      <c r="D149" s="330"/>
      <c r="E149" s="288"/>
      <c r="F149" s="80"/>
      <c r="G149" s="81"/>
      <c r="H149" s="81"/>
      <c r="I149" s="81"/>
      <c r="J149" s="330"/>
      <c r="K149" s="294"/>
      <c r="L149" s="355" t="s">
        <v>1743</v>
      </c>
    </row>
    <row r="150" spans="1:12">
      <c r="A150" s="253" t="s">
        <v>1744</v>
      </c>
      <c r="B150" s="267" t="s">
        <v>1191</v>
      </c>
      <c r="C150" s="81"/>
      <c r="D150" s="225">
        <f>SUM(D144:D149)</f>
        <v>0</v>
      </c>
      <c r="E150" s="223">
        <f>SUM(E144:E149)</f>
        <v>0</v>
      </c>
      <c r="F150" s="80"/>
      <c r="G150" s="81"/>
      <c r="H150" s="81"/>
      <c r="I150" s="81"/>
      <c r="J150" s="225">
        <f>SUM(J144:J149)</f>
        <v>0</v>
      </c>
      <c r="K150" s="225">
        <f>SUM(K144:K149)</f>
        <v>0</v>
      </c>
      <c r="L150" s="355" t="s">
        <v>1744</v>
      </c>
    </row>
    <row r="151" spans="1:12">
      <c r="A151" s="253" t="s">
        <v>1745</v>
      </c>
      <c r="B151" s="17"/>
      <c r="C151" s="81"/>
      <c r="D151" s="362"/>
      <c r="E151" s="363"/>
      <c r="F151" s="364"/>
      <c r="G151" s="362"/>
      <c r="H151" s="362"/>
      <c r="I151" s="362"/>
      <c r="J151" s="362"/>
      <c r="K151" s="365"/>
      <c r="L151" s="355" t="s">
        <v>1745</v>
      </c>
    </row>
    <row r="152" spans="1:12">
      <c r="A152" s="253" t="s">
        <v>1746</v>
      </c>
      <c r="B152" s="269"/>
      <c r="C152" s="81"/>
      <c r="D152" s="362"/>
      <c r="E152" s="363"/>
      <c r="F152" s="364"/>
      <c r="G152" s="362"/>
      <c r="H152" s="362"/>
      <c r="I152" s="362"/>
      <c r="J152" s="362"/>
      <c r="K152" s="365"/>
      <c r="L152" s="355" t="s">
        <v>1746</v>
      </c>
    </row>
    <row r="153" spans="1:12">
      <c r="A153" s="253" t="s">
        <v>1747</v>
      </c>
      <c r="B153" s="17"/>
      <c r="C153" s="81"/>
      <c r="D153" s="347"/>
      <c r="E153" s="293"/>
      <c r="F153" s="80"/>
      <c r="G153" s="81"/>
      <c r="H153" s="81"/>
      <c r="I153" s="81"/>
      <c r="J153" s="347"/>
      <c r="K153" s="292"/>
      <c r="L153" s="355" t="s">
        <v>1747</v>
      </c>
    </row>
    <row r="154" spans="1:12">
      <c r="A154" s="253" t="s">
        <v>1748</v>
      </c>
      <c r="B154" s="17"/>
      <c r="C154" s="81"/>
      <c r="D154" s="330"/>
      <c r="E154" s="288"/>
      <c r="F154" s="80"/>
      <c r="G154" s="81"/>
      <c r="H154" s="81"/>
      <c r="I154" s="81"/>
      <c r="J154" s="330"/>
      <c r="K154" s="294"/>
      <c r="L154" s="355" t="s">
        <v>1748</v>
      </c>
    </row>
    <row r="155" spans="1:12">
      <c r="A155" s="253" t="s">
        <v>1749</v>
      </c>
      <c r="B155" s="17"/>
      <c r="C155" s="81"/>
      <c r="D155" s="330"/>
      <c r="E155" s="288"/>
      <c r="F155" s="80"/>
      <c r="G155" s="81"/>
      <c r="H155" s="81"/>
      <c r="I155" s="81"/>
      <c r="J155" s="330"/>
      <c r="K155" s="294"/>
      <c r="L155" s="355" t="s">
        <v>1749</v>
      </c>
    </row>
    <row r="156" spans="1:12">
      <c r="A156" s="253" t="s">
        <v>1750</v>
      </c>
      <c r="B156" s="17"/>
      <c r="C156" s="81"/>
      <c r="D156" s="330"/>
      <c r="E156" s="288"/>
      <c r="F156" s="80"/>
      <c r="G156" s="81"/>
      <c r="H156" s="81"/>
      <c r="I156" s="81"/>
      <c r="J156" s="330"/>
      <c r="K156" s="294"/>
      <c r="L156" s="355" t="s">
        <v>1750</v>
      </c>
    </row>
    <row r="157" spans="1:12">
      <c r="A157" s="253" t="s">
        <v>1751</v>
      </c>
      <c r="B157" s="17"/>
      <c r="C157" s="81"/>
      <c r="D157" s="330"/>
      <c r="E157" s="288"/>
      <c r="F157" s="80"/>
      <c r="G157" s="81"/>
      <c r="H157" s="81"/>
      <c r="I157" s="81"/>
      <c r="J157" s="330"/>
      <c r="K157" s="294"/>
      <c r="L157" s="355" t="s">
        <v>1751</v>
      </c>
    </row>
    <row r="158" spans="1:12">
      <c r="A158" s="253" t="s">
        <v>1752</v>
      </c>
      <c r="B158" s="17"/>
      <c r="C158" s="81"/>
      <c r="D158" s="330"/>
      <c r="E158" s="288"/>
      <c r="F158" s="80"/>
      <c r="G158" s="81"/>
      <c r="H158" s="81"/>
      <c r="I158" s="81"/>
      <c r="J158" s="330"/>
      <c r="K158" s="294"/>
      <c r="L158" s="355" t="s">
        <v>1752</v>
      </c>
    </row>
    <row r="159" spans="1:12">
      <c r="A159" s="253" t="s">
        <v>1753</v>
      </c>
      <c r="B159" s="17"/>
      <c r="C159" s="81"/>
      <c r="D159" s="330"/>
      <c r="E159" s="288"/>
      <c r="F159" s="80"/>
      <c r="G159" s="81"/>
      <c r="H159" s="81"/>
      <c r="I159" s="81"/>
      <c r="J159" s="330"/>
      <c r="K159" s="294"/>
      <c r="L159" s="355" t="s">
        <v>1753</v>
      </c>
    </row>
    <row r="160" spans="1:12">
      <c r="A160" s="253" t="s">
        <v>1754</v>
      </c>
      <c r="B160" s="17"/>
      <c r="C160" s="81"/>
      <c r="D160" s="330"/>
      <c r="E160" s="288"/>
      <c r="F160" s="80"/>
      <c r="G160" s="81"/>
      <c r="H160" s="81"/>
      <c r="I160" s="81"/>
      <c r="J160" s="330"/>
      <c r="K160" s="294"/>
      <c r="L160" s="355" t="s">
        <v>1754</v>
      </c>
    </row>
    <row r="161" spans="1:12">
      <c r="A161" s="253" t="s">
        <v>1755</v>
      </c>
      <c r="B161" s="17"/>
      <c r="C161" s="81"/>
      <c r="D161" s="330"/>
      <c r="E161" s="288"/>
      <c r="F161" s="80"/>
      <c r="G161" s="81"/>
      <c r="H161" s="81"/>
      <c r="I161" s="81"/>
      <c r="J161" s="330"/>
      <c r="K161" s="294"/>
      <c r="L161" s="355" t="s">
        <v>1755</v>
      </c>
    </row>
    <row r="162" spans="1:12">
      <c r="A162" s="253" t="s">
        <v>1756</v>
      </c>
      <c r="B162" s="17"/>
      <c r="C162" s="81"/>
      <c r="D162" s="330"/>
      <c r="E162" s="288"/>
      <c r="F162" s="80"/>
      <c r="G162" s="81"/>
      <c r="H162" s="81"/>
      <c r="I162" s="81"/>
      <c r="J162" s="330"/>
      <c r="K162" s="294"/>
      <c r="L162" s="355" t="s">
        <v>1756</v>
      </c>
    </row>
    <row r="163" spans="1:12">
      <c r="A163" s="253" t="s">
        <v>589</v>
      </c>
      <c r="B163" s="17"/>
      <c r="C163" s="81"/>
      <c r="D163" s="330"/>
      <c r="E163" s="288"/>
      <c r="F163" s="80"/>
      <c r="G163" s="81"/>
      <c r="H163" s="81"/>
      <c r="I163" s="81"/>
      <c r="J163" s="330"/>
      <c r="K163" s="294"/>
      <c r="L163" s="355" t="s">
        <v>589</v>
      </c>
    </row>
    <row r="164" spans="1:12">
      <c r="A164" s="253" t="s">
        <v>590</v>
      </c>
      <c r="B164" s="17"/>
      <c r="C164" s="81"/>
      <c r="D164" s="330"/>
      <c r="E164" s="288"/>
      <c r="F164" s="80"/>
      <c r="G164" s="81"/>
      <c r="H164" s="81"/>
      <c r="I164" s="81"/>
      <c r="J164" s="330"/>
      <c r="K164" s="294"/>
      <c r="L164" s="355" t="s">
        <v>590</v>
      </c>
    </row>
    <row r="165" spans="1:12">
      <c r="A165" s="253" t="s">
        <v>591</v>
      </c>
      <c r="B165" s="17"/>
      <c r="C165" s="81"/>
      <c r="D165" s="330"/>
      <c r="E165" s="288"/>
      <c r="F165" s="80"/>
      <c r="G165" s="81"/>
      <c r="H165" s="81"/>
      <c r="I165" s="81"/>
      <c r="J165" s="330"/>
      <c r="K165" s="294"/>
      <c r="L165" s="355" t="s">
        <v>591</v>
      </c>
    </row>
    <row r="166" spans="1:12">
      <c r="A166" s="253" t="s">
        <v>592</v>
      </c>
      <c r="B166" s="17"/>
      <c r="C166" s="81"/>
      <c r="D166" s="330"/>
      <c r="E166" s="288"/>
      <c r="F166" s="80"/>
      <c r="G166" s="81"/>
      <c r="H166" s="81"/>
      <c r="I166" s="81"/>
      <c r="J166" s="330"/>
      <c r="K166" s="294"/>
      <c r="L166" s="355" t="s">
        <v>592</v>
      </c>
    </row>
    <row r="167" spans="1:12">
      <c r="A167" s="253" t="s">
        <v>593</v>
      </c>
      <c r="B167" s="17"/>
      <c r="C167" s="81"/>
      <c r="D167" s="330"/>
      <c r="E167" s="288"/>
      <c r="F167" s="80"/>
      <c r="G167" s="81"/>
      <c r="H167" s="81"/>
      <c r="I167" s="81"/>
      <c r="J167" s="330"/>
      <c r="K167" s="294"/>
      <c r="L167" s="355" t="s">
        <v>593</v>
      </c>
    </row>
    <row r="168" spans="1:12">
      <c r="A168" s="253" t="s">
        <v>594</v>
      </c>
      <c r="B168" s="17"/>
      <c r="C168" s="81"/>
      <c r="D168" s="330"/>
      <c r="E168" s="288"/>
      <c r="F168" s="80"/>
      <c r="G168" s="81"/>
      <c r="H168" s="81"/>
      <c r="I168" s="81"/>
      <c r="J168" s="330"/>
      <c r="K168" s="294"/>
      <c r="L168" s="355" t="s">
        <v>594</v>
      </c>
    </row>
    <row r="169" spans="1:12">
      <c r="A169" s="253" t="s">
        <v>595</v>
      </c>
      <c r="B169" s="17"/>
      <c r="C169" s="81"/>
      <c r="D169" s="330"/>
      <c r="E169" s="288"/>
      <c r="F169" s="80"/>
      <c r="G169" s="81"/>
      <c r="H169" s="81"/>
      <c r="I169" s="81"/>
      <c r="J169" s="330"/>
      <c r="K169" s="294"/>
      <c r="L169" s="355" t="s">
        <v>595</v>
      </c>
    </row>
    <row r="170" spans="1:12">
      <c r="A170" s="253" t="s">
        <v>2371</v>
      </c>
      <c r="B170" s="17"/>
      <c r="C170" s="81"/>
      <c r="D170" s="330"/>
      <c r="E170" s="288"/>
      <c r="F170" s="80"/>
      <c r="G170" s="81"/>
      <c r="H170" s="81"/>
      <c r="I170" s="81"/>
      <c r="J170" s="330"/>
      <c r="K170" s="294"/>
      <c r="L170" s="355" t="s">
        <v>2371</v>
      </c>
    </row>
    <row r="171" spans="1:12">
      <c r="A171" s="253" t="s">
        <v>2372</v>
      </c>
      <c r="B171" s="17"/>
      <c r="C171" s="81"/>
      <c r="D171" s="330"/>
      <c r="E171" s="288"/>
      <c r="F171" s="80"/>
      <c r="G171" s="81"/>
      <c r="H171" s="81"/>
      <c r="I171" s="81"/>
      <c r="J171" s="330"/>
      <c r="K171" s="294"/>
      <c r="L171" s="355" t="s">
        <v>2372</v>
      </c>
    </row>
    <row r="172" spans="1:12">
      <c r="A172" s="253" t="s">
        <v>2373</v>
      </c>
      <c r="B172" s="17"/>
      <c r="C172" s="81"/>
      <c r="D172" s="330"/>
      <c r="E172" s="288"/>
      <c r="F172" s="80"/>
      <c r="G172" s="81"/>
      <c r="H172" s="81"/>
      <c r="I172" s="81"/>
      <c r="J172" s="330"/>
      <c r="K172" s="294"/>
      <c r="L172" s="355" t="s">
        <v>2373</v>
      </c>
    </row>
    <row r="173" spans="1:12">
      <c r="A173" s="253" t="s">
        <v>2374</v>
      </c>
      <c r="B173" s="17"/>
      <c r="C173" s="81"/>
      <c r="D173" s="330"/>
      <c r="E173" s="288"/>
      <c r="F173" s="80"/>
      <c r="G173" s="81"/>
      <c r="H173" s="81"/>
      <c r="I173" s="81"/>
      <c r="J173" s="330"/>
      <c r="K173" s="294"/>
      <c r="L173" s="355" t="s">
        <v>2374</v>
      </c>
    </row>
    <row r="174" spans="1:12">
      <c r="A174" s="253" t="s">
        <v>2375</v>
      </c>
      <c r="B174" s="17"/>
      <c r="C174" s="81"/>
      <c r="D174" s="330"/>
      <c r="E174" s="288"/>
      <c r="F174" s="80"/>
      <c r="G174" s="81"/>
      <c r="H174" s="81"/>
      <c r="I174" s="81"/>
      <c r="J174" s="330"/>
      <c r="K174" s="294"/>
      <c r="L174" s="355" t="s">
        <v>2375</v>
      </c>
    </row>
    <row r="175" spans="1:12">
      <c r="A175" s="253">
        <v>33</v>
      </c>
      <c r="B175" s="17"/>
      <c r="C175" s="81"/>
      <c r="D175" s="330"/>
      <c r="E175" s="288"/>
      <c r="F175" s="80"/>
      <c r="G175" s="81"/>
      <c r="H175" s="81"/>
      <c r="I175" s="81"/>
      <c r="J175" s="330"/>
      <c r="K175" s="294"/>
      <c r="L175" s="355">
        <v>33</v>
      </c>
    </row>
    <row r="176" spans="1:12">
      <c r="A176" s="253">
        <v>34</v>
      </c>
      <c r="B176" s="17"/>
      <c r="C176" s="81"/>
      <c r="D176" s="330"/>
      <c r="E176" s="288"/>
      <c r="F176" s="80"/>
      <c r="G176" s="81"/>
      <c r="H176" s="81"/>
      <c r="I176" s="81"/>
      <c r="J176" s="330"/>
      <c r="K176" s="294"/>
      <c r="L176" s="355">
        <v>34</v>
      </c>
    </row>
    <row r="177" spans="1:12">
      <c r="A177" s="253">
        <v>35</v>
      </c>
      <c r="B177" s="17"/>
      <c r="C177" s="81"/>
      <c r="D177" s="330"/>
      <c r="E177" s="288"/>
      <c r="F177" s="80"/>
      <c r="G177" s="81"/>
      <c r="H177" s="81"/>
      <c r="I177" s="81"/>
      <c r="J177" s="330"/>
      <c r="K177" s="294"/>
      <c r="L177" s="355">
        <v>35</v>
      </c>
    </row>
    <row r="178" spans="1:12">
      <c r="A178" s="253">
        <v>36</v>
      </c>
      <c r="B178" s="17"/>
      <c r="C178" s="81"/>
      <c r="D178" s="330"/>
      <c r="E178" s="288"/>
      <c r="F178" s="80"/>
      <c r="G178" s="81"/>
      <c r="H178" s="81"/>
      <c r="I178" s="81"/>
      <c r="J178" s="330"/>
      <c r="K178" s="294"/>
      <c r="L178" s="355">
        <v>36</v>
      </c>
    </row>
    <row r="179" spans="1:12">
      <c r="A179" s="253">
        <v>37</v>
      </c>
      <c r="B179" s="17"/>
      <c r="C179" s="81"/>
      <c r="D179" s="330"/>
      <c r="E179" s="288"/>
      <c r="F179" s="80"/>
      <c r="G179" s="81"/>
      <c r="H179" s="81"/>
      <c r="I179" s="81"/>
      <c r="J179" s="330"/>
      <c r="K179" s="294"/>
      <c r="L179" s="355">
        <v>37</v>
      </c>
    </row>
    <row r="180" spans="1:12">
      <c r="A180" s="253">
        <v>38</v>
      </c>
      <c r="B180" s="17"/>
      <c r="C180" s="81"/>
      <c r="D180" s="330"/>
      <c r="E180" s="288"/>
      <c r="F180" s="80"/>
      <c r="G180" s="81"/>
      <c r="H180" s="81"/>
      <c r="I180" s="81"/>
      <c r="J180" s="330"/>
      <c r="K180" s="294"/>
      <c r="L180" s="355">
        <v>38</v>
      </c>
    </row>
    <row r="181" spans="1:12">
      <c r="A181" s="253">
        <v>39</v>
      </c>
      <c r="B181" s="17"/>
      <c r="C181" s="81"/>
      <c r="D181" s="330"/>
      <c r="E181" s="288"/>
      <c r="F181" s="80"/>
      <c r="G181" s="81"/>
      <c r="H181" s="81"/>
      <c r="I181" s="81"/>
      <c r="J181" s="330"/>
      <c r="K181" s="294"/>
      <c r="L181" s="355">
        <v>39</v>
      </c>
    </row>
    <row r="182" spans="1:12">
      <c r="A182" s="253">
        <v>40</v>
      </c>
      <c r="B182" s="17"/>
      <c r="C182" s="81"/>
      <c r="D182" s="330"/>
      <c r="E182" s="288"/>
      <c r="F182" s="80"/>
      <c r="G182" s="81"/>
      <c r="H182" s="81"/>
      <c r="I182" s="81"/>
      <c r="J182" s="330"/>
      <c r="K182" s="294"/>
      <c r="L182" s="355">
        <v>40</v>
      </c>
    </row>
    <row r="183" spans="1:12">
      <c r="A183" s="253">
        <v>41</v>
      </c>
      <c r="B183" s="17"/>
      <c r="C183" s="81"/>
      <c r="D183" s="330"/>
      <c r="E183" s="288"/>
      <c r="F183" s="80"/>
      <c r="G183" s="81"/>
      <c r="H183" s="81"/>
      <c r="I183" s="81"/>
      <c r="J183" s="330"/>
      <c r="K183" s="294"/>
      <c r="L183" s="355">
        <v>41</v>
      </c>
    </row>
    <row r="184" spans="1:12">
      <c r="A184" s="253">
        <v>42</v>
      </c>
      <c r="B184" s="17"/>
      <c r="C184" s="81"/>
      <c r="D184" s="330"/>
      <c r="E184" s="288"/>
      <c r="F184" s="80"/>
      <c r="G184" s="81"/>
      <c r="H184" s="81"/>
      <c r="I184" s="81"/>
      <c r="J184" s="330"/>
      <c r="K184" s="294"/>
      <c r="L184" s="355">
        <v>42</v>
      </c>
    </row>
    <row r="185" spans="1:12">
      <c r="A185" s="253">
        <v>43</v>
      </c>
      <c r="B185" s="17"/>
      <c r="C185" s="81"/>
      <c r="D185" s="330"/>
      <c r="E185" s="288"/>
      <c r="F185" s="80"/>
      <c r="G185" s="81"/>
      <c r="H185" s="81"/>
      <c r="I185" s="81"/>
      <c r="J185" s="330"/>
      <c r="K185" s="294"/>
      <c r="L185" s="355">
        <v>43</v>
      </c>
    </row>
    <row r="186" spans="1:12">
      <c r="A186" s="253">
        <v>44</v>
      </c>
      <c r="B186" s="17"/>
      <c r="C186" s="81"/>
      <c r="D186" s="330"/>
      <c r="E186" s="288"/>
      <c r="F186" s="80"/>
      <c r="G186" s="81"/>
      <c r="H186" s="81"/>
      <c r="I186" s="81"/>
      <c r="J186" s="330"/>
      <c r="K186" s="294"/>
      <c r="L186" s="355">
        <v>44</v>
      </c>
    </row>
    <row r="187" spans="1:12">
      <c r="A187" s="253">
        <v>45</v>
      </c>
      <c r="B187" s="267" t="s">
        <v>1191</v>
      </c>
      <c r="C187" s="81"/>
      <c r="D187" s="225">
        <f>SUM(D153:D186)</f>
        <v>0</v>
      </c>
      <c r="E187" s="223">
        <f>SUM(E153:E186)</f>
        <v>0</v>
      </c>
      <c r="F187" s="80"/>
      <c r="G187" s="81"/>
      <c r="H187" s="81"/>
      <c r="I187" s="81"/>
      <c r="J187" s="225">
        <f>SUM(J153:J186)</f>
        <v>0</v>
      </c>
      <c r="K187" s="225">
        <f>SUM(K153:K186)</f>
        <v>0</v>
      </c>
      <c r="L187" s="355">
        <v>45</v>
      </c>
    </row>
    <row r="188" spans="1:12">
      <c r="A188" s="253">
        <v>46</v>
      </c>
      <c r="B188" s="17"/>
      <c r="C188" s="81"/>
      <c r="D188" s="81"/>
      <c r="E188" s="73"/>
      <c r="F188" s="80"/>
      <c r="G188" s="81"/>
      <c r="H188" s="81"/>
      <c r="I188" s="81"/>
      <c r="J188" s="81"/>
      <c r="K188" s="78"/>
      <c r="L188" s="355">
        <v>46</v>
      </c>
    </row>
    <row r="189" spans="1:12">
      <c r="A189" s="253">
        <v>47</v>
      </c>
      <c r="B189" s="17"/>
      <c r="C189" s="81"/>
      <c r="D189" s="81"/>
      <c r="E189" s="73"/>
      <c r="F189" s="80"/>
      <c r="G189" s="81"/>
      <c r="H189" s="81"/>
      <c r="I189" s="81"/>
      <c r="J189" s="81"/>
      <c r="K189" s="78"/>
      <c r="L189" s="355">
        <v>47</v>
      </c>
    </row>
    <row r="190" spans="1:12" ht="15.75" thickBot="1">
      <c r="A190" s="261">
        <v>48</v>
      </c>
      <c r="B190" s="108"/>
      <c r="C190" s="108"/>
      <c r="D190" s="285"/>
      <c r="E190" s="265"/>
      <c r="F190" s="348"/>
      <c r="G190" s="310"/>
      <c r="H190" s="310"/>
      <c r="I190" s="349"/>
      <c r="J190" s="285"/>
      <c r="K190" s="285"/>
      <c r="L190" s="356">
        <v>48</v>
      </c>
    </row>
    <row r="191" spans="1:12">
      <c r="A191" s="17" t="str">
        <f>A64</f>
        <v xml:space="preserve"> FERC FORM NO.1 (ED. 12-96) NYPSC Modified-96</v>
      </c>
      <c r="B191" s="17"/>
      <c r="C191" s="17"/>
      <c r="D191" s="17"/>
      <c r="E191" s="17"/>
      <c r="F191" s="17" t="str">
        <f>A64</f>
        <v xml:space="preserve"> FERC FORM NO.1 (ED. 12-96) NYPSC Modified-96</v>
      </c>
      <c r="G191" s="17"/>
      <c r="H191" s="17"/>
      <c r="I191" s="17"/>
      <c r="J191" s="17"/>
      <c r="K191" s="17"/>
      <c r="L191" s="17"/>
    </row>
    <row r="192" spans="1:12">
      <c r="A192" s="69" t="s">
        <v>3341</v>
      </c>
      <c r="B192" s="69"/>
      <c r="C192" s="69"/>
      <c r="D192" s="69"/>
      <c r="E192" s="69"/>
      <c r="F192" s="69" t="s">
        <v>3342</v>
      </c>
      <c r="G192" s="69"/>
      <c r="H192" s="69"/>
      <c r="I192" s="69"/>
      <c r="J192" s="69"/>
      <c r="K192" s="69"/>
      <c r="L192" s="69"/>
    </row>
    <row r="193" spans="1:12">
      <c r="A193" s="17"/>
      <c r="B193" s="17"/>
      <c r="C193" s="17"/>
      <c r="D193" s="17"/>
      <c r="E193" s="17"/>
      <c r="F193" s="17"/>
      <c r="G193" s="17"/>
      <c r="H193" s="17"/>
      <c r="I193" s="17"/>
      <c r="J193" s="17"/>
      <c r="K193" s="17"/>
      <c r="L193" s="17"/>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sheetData>
  <customSheetViews>
    <customSheetView guid="{8BA73436-2F9B-4210-BD10-5C9B0EE18A6F}" colorId="22" showPageBreaks="1" view="pageBreakPreview">
      <selection activeCell="F166" sqref="F166"/>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
      <headerFooter alignWithMargins="0"/>
    </customSheetView>
    <customSheetView guid="{7923C648-7509-4E75-B568-BE9D1A032E56}" colorId="22" topLeftCell="A28">
      <selection activeCell="E62" sqref="E62"/>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2"/>
      <headerFooter alignWithMargins="0"/>
    </customSheetView>
    <customSheetView guid="{393B765C-BB60-4CEF-9B1B-1517D80E77BC}" colorId="22" topLeftCell="F1">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3"/>
      <headerFooter alignWithMargins="0"/>
    </customSheetView>
    <customSheetView guid="{63051384-6030-4837-BDE8-8D47319E9310}"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4"/>
      <headerFooter alignWithMargins="0"/>
    </customSheetView>
    <customSheetView guid="{4E7170B9-0E13-4551-BA0F-F43020F5D14F}"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5"/>
      <headerFooter alignWithMargins="0"/>
    </customSheetView>
    <customSheetView guid="{438078D9-73AC-4065-AD12-33C545097290}"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6"/>
      <headerFooter alignWithMargins="0"/>
    </customSheetView>
    <customSheetView guid="{5CF51FF9-A1DC-465C-8702-577480B671DB}"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7"/>
      <headerFooter alignWithMargins="0"/>
    </customSheetView>
    <customSheetView guid="{B94A4E40-0E04-4C7F-92F0-F173BDD19C5E}"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8"/>
      <headerFooter alignWithMargins="0"/>
    </customSheetView>
    <customSheetView guid="{8C259C24-A4E4-4974-8C90-A0F5B4CE3394}"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9"/>
      <headerFooter alignWithMargins="0"/>
    </customSheetView>
    <customSheetView guid="{FA103E5D-8B2E-472D-A37D-606A91A24206}"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0"/>
      <headerFooter alignWithMargins="0"/>
    </customSheetView>
    <customSheetView guid="{FD677025-12D2-4A8C-898E-C8C7B61A1761}"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1"/>
      <headerFooter alignWithMargins="0"/>
    </customSheetView>
    <customSheetView guid="{8A94D2EC-B2C5-4234-9443-0DC03802E12D}"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2"/>
      <headerFooter alignWithMargins="0"/>
    </customSheetView>
    <customSheetView guid="{C7AF6775-1D27-4B5E-A593-2A35D0B4D89B}"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3"/>
      <headerFooter alignWithMargins="0"/>
    </customSheetView>
    <customSheetView guid="{96E61F17-B7D0-43DF-A042-AB82DEADF71D}" colorId="22" showPageBreaks="1"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4"/>
      <headerFooter alignWithMargins="0"/>
    </customSheetView>
    <customSheetView guid="{0F6F7749-E5E2-402C-A332-F358E9F52431}"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5"/>
      <headerFooter alignWithMargins="0"/>
    </customSheetView>
    <customSheetView guid="{665C0630-746D-4A38-99D5-558A3A80C435}"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6"/>
      <headerFooter alignWithMargins="0"/>
    </customSheetView>
    <customSheetView guid="{7BB49942-3332-4916-8C9A-7E0718D9BD15}"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7"/>
      <headerFooter alignWithMargins="0"/>
    </customSheetView>
    <customSheetView guid="{84131046-9492-4BD4-95BF-1101D54B6750}"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8"/>
      <headerFooter alignWithMargins="0"/>
    </customSheetView>
    <customSheetView guid="{CDDD69AD-D96A-45A7-95A3-6DE883419332}"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9"/>
      <headerFooter alignWithMargins="0"/>
    </customSheetView>
    <customSheetView guid="{4AA2BC72-2A29-463C-9964-91A7BC9A705D}" colorId="22" topLeftCell="F126">
      <selection activeCell="K143" sqref="K143"/>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20"/>
      <headerFooter alignWithMargins="0"/>
    </customSheetView>
  </customSheetViews>
  <printOptions horizontalCentered="1" verticalCentered="1"/>
  <pageMargins left="0.5" right="0.5" top="0.5" bottom="0.5" header="0.5" footer="0.5"/>
  <pageSetup scale="67" fitToWidth="2" fitToHeight="3" pageOrder="overThenDown" orientation="portrait" horizontalDpi="300" verticalDpi="300" r:id="rId21"/>
  <headerFooter alignWithMargins="0"/>
  <rowBreaks count="2" manualBreakCount="2">
    <brk id="68" max="16383" man="1"/>
    <brk id="131" max="16383" man="1"/>
  </rowBreaks>
  <colBreaks count="1" manualBreakCount="1">
    <brk id="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212"/>
  <sheetViews>
    <sheetView defaultGridColor="0" colorId="22" zoomScaleNormal="100" zoomScaleSheetLayoutView="50" workbookViewId="0">
      <selection activeCell="E134" sqref="E134"/>
    </sheetView>
  </sheetViews>
  <sheetFormatPr defaultColWidth="9.6640625" defaultRowHeight="15"/>
  <cols>
    <col min="1" max="1" width="4.6640625" style="9" customWidth="1"/>
    <col min="2" max="2" width="3.33203125" style="9" customWidth="1"/>
    <col min="3" max="3" width="45.109375" style="9" customWidth="1"/>
    <col min="4" max="4" width="20.6640625" style="9" customWidth="1"/>
    <col min="5" max="5" width="17.5546875" style="9" customWidth="1"/>
    <col min="6" max="6" width="18.6640625" style="9" customWidth="1"/>
    <col min="7" max="16384" width="9.6640625" style="9"/>
  </cols>
  <sheetData>
    <row r="1" spans="1:6">
      <c r="A1" s="29" t="s">
        <v>1800</v>
      </c>
      <c r="B1" s="66"/>
      <c r="C1" s="66"/>
      <c r="D1" s="204" t="s">
        <v>1345</v>
      </c>
      <c r="E1" s="66" t="s">
        <v>1802</v>
      </c>
      <c r="F1" s="235" t="s">
        <v>1803</v>
      </c>
    </row>
    <row r="2" spans="1:6">
      <c r="A2" s="72" t="str">
        <f>'Data Sheet'!$C$25</f>
        <v>CENTRAL HUDSON GAS &amp; ELECTRIC CORPORATION</v>
      </c>
      <c r="B2" s="17"/>
      <c r="C2" s="17"/>
      <c r="D2" s="78" t="s">
        <v>5251</v>
      </c>
      <c r="E2" s="17" t="s">
        <v>3308</v>
      </c>
      <c r="F2" s="83"/>
    </row>
    <row r="3" spans="1:6" ht="15" customHeight="1">
      <c r="A3" s="74"/>
      <c r="B3" s="77"/>
      <c r="C3" s="77"/>
      <c r="D3" s="78" t="s">
        <v>1158</v>
      </c>
      <c r="E3" s="674" t="str">
        <f>'Data Sheet'!$C$40</f>
        <v>4/18/2018</v>
      </c>
      <c r="F3" s="106" t="str">
        <f>'Data Sheet'!$C$38</f>
        <v>12/31/2017</v>
      </c>
    </row>
    <row r="4" spans="1:6" ht="15" customHeight="1">
      <c r="A4" s="212"/>
      <c r="B4" s="17"/>
      <c r="C4" s="17"/>
      <c r="D4" s="88"/>
      <c r="E4" s="88"/>
      <c r="F4" s="85"/>
    </row>
    <row r="5" spans="1:6">
      <c r="A5" s="286" t="s">
        <v>3343</v>
      </c>
      <c r="B5" s="69"/>
      <c r="C5" s="69"/>
      <c r="D5" s="69"/>
      <c r="E5" s="69"/>
      <c r="F5" s="70"/>
    </row>
    <row r="6" spans="1:6">
      <c r="A6" s="214"/>
      <c r="B6" s="17"/>
      <c r="C6" s="17"/>
      <c r="D6" s="17"/>
      <c r="E6" s="17"/>
      <c r="F6" s="73"/>
    </row>
    <row r="7" spans="1:6">
      <c r="A7" s="214" t="s">
        <v>3344</v>
      </c>
      <c r="B7" s="17"/>
      <c r="C7" s="17" t="s">
        <v>3345</v>
      </c>
      <c r="D7" s="17"/>
      <c r="E7" s="17"/>
      <c r="F7" s="73"/>
    </row>
    <row r="8" spans="1:6">
      <c r="A8" s="214"/>
      <c r="B8" s="17"/>
      <c r="C8" s="17" t="s">
        <v>2557</v>
      </c>
      <c r="D8" s="17"/>
      <c r="E8" s="17"/>
      <c r="F8" s="73"/>
    </row>
    <row r="9" spans="1:6">
      <c r="A9" s="214"/>
      <c r="B9" s="17"/>
      <c r="C9" s="17" t="s">
        <v>2558</v>
      </c>
      <c r="D9" s="17"/>
      <c r="E9" s="17"/>
      <c r="F9" s="73"/>
    </row>
    <row r="10" spans="1:6">
      <c r="A10" s="214"/>
      <c r="B10" s="17"/>
      <c r="C10" s="17" t="s">
        <v>2559</v>
      </c>
      <c r="D10" s="17"/>
      <c r="E10" s="17"/>
      <c r="F10" s="73"/>
    </row>
    <row r="11" spans="1:6">
      <c r="A11" s="214" t="s">
        <v>2315</v>
      </c>
      <c r="B11" s="17"/>
      <c r="C11" s="17" t="s">
        <v>3636</v>
      </c>
      <c r="D11" s="17"/>
      <c r="E11" s="17"/>
      <c r="F11" s="73"/>
    </row>
    <row r="12" spans="1:6">
      <c r="A12" s="214"/>
      <c r="B12" s="17"/>
      <c r="C12" s="17" t="s">
        <v>3637</v>
      </c>
      <c r="D12" s="17"/>
      <c r="E12" s="17"/>
      <c r="F12" s="73"/>
    </row>
    <row r="13" spans="1:6">
      <c r="A13" s="214"/>
      <c r="B13" s="17"/>
      <c r="C13" s="17" t="s">
        <v>2572</v>
      </c>
      <c r="D13" s="17"/>
      <c r="E13" s="17"/>
      <c r="F13" s="73"/>
    </row>
    <row r="14" spans="1:6">
      <c r="A14" s="214"/>
      <c r="B14" s="17"/>
      <c r="C14" s="17" t="s">
        <v>2573</v>
      </c>
      <c r="D14" s="17"/>
      <c r="E14" s="17"/>
      <c r="F14" s="73"/>
    </row>
    <row r="15" spans="1:6">
      <c r="A15" s="214" t="s">
        <v>2316</v>
      </c>
      <c r="B15" s="17"/>
      <c r="C15" s="17" t="s">
        <v>2574</v>
      </c>
      <c r="D15" s="17"/>
      <c r="E15" s="17"/>
      <c r="F15" s="73"/>
    </row>
    <row r="16" spans="1:6">
      <c r="A16" s="214"/>
      <c r="B16" s="17"/>
      <c r="C16" s="17" t="s">
        <v>2575</v>
      </c>
      <c r="D16" s="17"/>
      <c r="E16" s="17"/>
      <c r="F16" s="73"/>
    </row>
    <row r="17" spans="1:6">
      <c r="A17" s="215"/>
      <c r="B17" s="77"/>
      <c r="C17" s="77" t="s">
        <v>2576</v>
      </c>
      <c r="D17" s="77"/>
      <c r="E17" s="77"/>
      <c r="F17" s="76"/>
    </row>
    <row r="18" spans="1:6">
      <c r="A18" s="214" t="s">
        <v>1729</v>
      </c>
      <c r="B18" s="93"/>
      <c r="C18" s="69" t="s">
        <v>2577</v>
      </c>
      <c r="D18" s="69"/>
      <c r="E18" s="69"/>
      <c r="F18" s="366" t="s">
        <v>1839</v>
      </c>
    </row>
    <row r="19" spans="1:6">
      <c r="A19" s="214" t="s">
        <v>2578</v>
      </c>
      <c r="B19" s="93"/>
      <c r="C19" s="69" t="s">
        <v>3020</v>
      </c>
      <c r="D19" s="69"/>
      <c r="E19" s="69"/>
      <c r="F19" s="366" t="s">
        <v>3021</v>
      </c>
    </row>
    <row r="20" spans="1:6">
      <c r="A20" s="215"/>
      <c r="B20" s="100"/>
      <c r="C20" s="77"/>
      <c r="D20" s="77"/>
      <c r="E20" s="77"/>
      <c r="F20" s="106"/>
    </row>
    <row r="21" spans="1:6">
      <c r="A21" s="215">
        <v>1</v>
      </c>
      <c r="B21" s="100"/>
      <c r="C21" s="77" t="s">
        <v>2579</v>
      </c>
      <c r="D21" s="77"/>
      <c r="E21" s="77"/>
      <c r="F21" s="3069">
        <v>55036125</v>
      </c>
    </row>
    <row r="22" spans="1:6">
      <c r="A22" s="215">
        <v>2</v>
      </c>
      <c r="B22" s="100"/>
      <c r="C22" s="77" t="s">
        <v>409</v>
      </c>
      <c r="D22" s="77"/>
      <c r="E22" s="77"/>
      <c r="F22" s="368"/>
    </row>
    <row r="23" spans="1:6">
      <c r="A23" s="215">
        <v>3</v>
      </c>
      <c r="B23" s="100"/>
      <c r="C23" s="77"/>
      <c r="D23" s="77"/>
      <c r="E23" s="77"/>
      <c r="F23" s="369"/>
    </row>
    <row r="24" spans="1:6">
      <c r="A24" s="215">
        <v>4</v>
      </c>
      <c r="B24" s="100"/>
      <c r="C24" s="77" t="s">
        <v>410</v>
      </c>
      <c r="D24" s="77"/>
      <c r="E24" s="77"/>
      <c r="F24" s="370"/>
    </row>
    <row r="25" spans="1:6">
      <c r="A25" s="215">
        <v>5</v>
      </c>
      <c r="B25" s="100"/>
      <c r="C25" s="77" t="s">
        <v>5253</v>
      </c>
      <c r="D25" s="77"/>
      <c r="E25" s="77"/>
      <c r="F25" s="371">
        <v>8291000</v>
      </c>
    </row>
    <row r="26" spans="1:6">
      <c r="A26" s="215">
        <v>6</v>
      </c>
      <c r="B26" s="100"/>
      <c r="C26" s="77"/>
      <c r="D26" s="77"/>
      <c r="E26" s="77"/>
      <c r="F26" s="260"/>
    </row>
    <row r="27" spans="1:6">
      <c r="A27" s="215">
        <v>7</v>
      </c>
      <c r="B27" s="100"/>
      <c r="C27" s="77"/>
      <c r="D27" s="77"/>
      <c r="E27" s="77"/>
      <c r="F27" s="260"/>
    </row>
    <row r="28" spans="1:6">
      <c r="A28" s="215">
        <v>8</v>
      </c>
      <c r="B28" s="100"/>
      <c r="C28" s="77"/>
      <c r="D28" s="77"/>
      <c r="E28" s="77"/>
      <c r="F28" s="259"/>
    </row>
    <row r="29" spans="1:6">
      <c r="A29" s="215">
        <v>9</v>
      </c>
      <c r="B29" s="100"/>
      <c r="C29" s="372" t="s">
        <v>411</v>
      </c>
      <c r="D29" s="77"/>
      <c r="E29" s="77"/>
      <c r="F29" s="246"/>
    </row>
    <row r="30" spans="1:6">
      <c r="A30" s="215">
        <v>10</v>
      </c>
      <c r="B30" s="100"/>
      <c r="C30" s="372" t="s">
        <v>5253</v>
      </c>
      <c r="D30" s="77"/>
      <c r="E30" s="77"/>
      <c r="F30" s="260">
        <v>68342299</v>
      </c>
    </row>
    <row r="31" spans="1:6">
      <c r="A31" s="215">
        <v>11</v>
      </c>
      <c r="B31" s="100"/>
      <c r="C31" s="372" t="s">
        <v>5253</v>
      </c>
      <c r="D31" s="77"/>
      <c r="E31" s="77"/>
      <c r="F31" s="260">
        <v>27433726</v>
      </c>
    </row>
    <row r="32" spans="1:6">
      <c r="A32" s="215">
        <v>12</v>
      </c>
      <c r="B32" s="100"/>
      <c r="C32" s="372"/>
      <c r="D32" s="77"/>
      <c r="E32" s="77"/>
      <c r="F32" s="260"/>
    </row>
    <row r="33" spans="1:6">
      <c r="A33" s="215">
        <v>13</v>
      </c>
      <c r="B33" s="100"/>
      <c r="C33" s="372"/>
      <c r="D33" s="77"/>
      <c r="E33" s="77"/>
      <c r="F33" s="259"/>
    </row>
    <row r="34" spans="1:6">
      <c r="A34" s="215">
        <v>14</v>
      </c>
      <c r="B34" s="100"/>
      <c r="C34" s="372" t="s">
        <v>412</v>
      </c>
      <c r="D34" s="77"/>
      <c r="E34" s="77"/>
      <c r="F34" s="373"/>
    </row>
    <row r="35" spans="1:6">
      <c r="A35" s="215">
        <v>15</v>
      </c>
      <c r="B35" s="100"/>
      <c r="C35" s="372" t="s">
        <v>5253</v>
      </c>
      <c r="D35" s="77"/>
      <c r="E35" s="77"/>
      <c r="F35" s="260">
        <v>23840000</v>
      </c>
    </row>
    <row r="36" spans="1:6">
      <c r="A36" s="215">
        <v>16</v>
      </c>
      <c r="B36" s="100"/>
      <c r="C36" s="372"/>
      <c r="D36" s="77"/>
      <c r="E36" s="77"/>
      <c r="F36" s="260"/>
    </row>
    <row r="37" spans="1:6">
      <c r="A37" s="215">
        <v>17</v>
      </c>
      <c r="B37" s="100"/>
      <c r="C37" s="372"/>
      <c r="D37" s="77"/>
      <c r="E37" s="77"/>
      <c r="F37" s="260"/>
    </row>
    <row r="38" spans="1:6">
      <c r="A38" s="215">
        <v>18</v>
      </c>
      <c r="B38" s="100"/>
      <c r="C38" s="372"/>
      <c r="D38" s="77"/>
      <c r="E38" s="77"/>
      <c r="F38" s="260"/>
    </row>
    <row r="39" spans="1:6">
      <c r="A39" s="215">
        <v>19</v>
      </c>
      <c r="B39" s="100"/>
      <c r="C39" s="372" t="s">
        <v>413</v>
      </c>
      <c r="D39" s="77"/>
      <c r="E39" s="77"/>
      <c r="F39" s="373"/>
    </row>
    <row r="40" spans="1:6">
      <c r="A40" s="215">
        <v>20</v>
      </c>
      <c r="B40" s="100"/>
      <c r="C40" s="372" t="s">
        <v>5253</v>
      </c>
      <c r="D40" s="77"/>
      <c r="E40" s="77"/>
      <c r="F40" s="371">
        <v>131286500</v>
      </c>
    </row>
    <row r="41" spans="1:6">
      <c r="A41" s="215">
        <v>21</v>
      </c>
      <c r="B41" s="100"/>
      <c r="C41" s="372"/>
      <c r="D41" s="77"/>
      <c r="E41" s="77"/>
      <c r="F41" s="260"/>
    </row>
    <row r="42" spans="1:6">
      <c r="A42" s="215">
        <v>22</v>
      </c>
      <c r="B42" s="100"/>
      <c r="C42" s="372"/>
      <c r="D42" s="77"/>
      <c r="E42" s="77"/>
      <c r="F42" s="260"/>
    </row>
    <row r="43" spans="1:6">
      <c r="A43" s="215">
        <v>23</v>
      </c>
      <c r="B43" s="100"/>
      <c r="C43" s="372"/>
      <c r="D43" s="77"/>
      <c r="E43" s="77"/>
      <c r="F43" s="260"/>
    </row>
    <row r="44" spans="1:6">
      <c r="A44" s="215">
        <v>24</v>
      </c>
      <c r="B44" s="100"/>
      <c r="C44" s="372"/>
      <c r="D44" s="77"/>
      <c r="E44" s="77"/>
      <c r="F44" s="260"/>
    </row>
    <row r="45" spans="1:6">
      <c r="A45" s="215">
        <v>25</v>
      </c>
      <c r="B45" s="100"/>
      <c r="C45" s="372"/>
      <c r="D45" s="77"/>
      <c r="E45" s="77"/>
      <c r="F45" s="242"/>
    </row>
    <row r="46" spans="1:6">
      <c r="A46" s="215">
        <v>26</v>
      </c>
      <c r="B46" s="100"/>
      <c r="C46" s="372"/>
      <c r="D46" s="77"/>
      <c r="E46" s="77"/>
      <c r="F46" s="260"/>
    </row>
    <row r="47" spans="1:6">
      <c r="A47" s="215">
        <v>27</v>
      </c>
      <c r="B47" s="100"/>
      <c r="C47" s="372" t="s">
        <v>414</v>
      </c>
      <c r="D47" s="77"/>
      <c r="E47" s="77"/>
      <c r="F47" s="3069">
        <v>3976650</v>
      </c>
    </row>
    <row r="48" spans="1:6">
      <c r="A48" s="214">
        <v>28</v>
      </c>
      <c r="B48" s="93"/>
      <c r="C48" s="374" t="s">
        <v>415</v>
      </c>
      <c r="D48" s="17"/>
      <c r="E48" s="17"/>
      <c r="F48" s="259"/>
    </row>
    <row r="49" spans="1:6">
      <c r="A49" s="214">
        <v>29</v>
      </c>
      <c r="B49" s="93"/>
      <c r="C49" s="374"/>
      <c r="D49" s="17"/>
      <c r="E49" s="17"/>
      <c r="F49" s="259"/>
    </row>
    <row r="50" spans="1:6">
      <c r="A50" s="214">
        <v>30</v>
      </c>
      <c r="B50" s="93"/>
      <c r="C50" s="374" t="s">
        <v>5254</v>
      </c>
      <c r="D50" s="17"/>
      <c r="E50" s="17"/>
      <c r="F50" s="3059">
        <v>1391355</v>
      </c>
    </row>
    <row r="51" spans="1:6">
      <c r="A51" s="214">
        <v>31</v>
      </c>
      <c r="B51" s="93"/>
      <c r="C51" s="374"/>
      <c r="D51" s="17"/>
      <c r="E51" s="17" t="s">
        <v>1789</v>
      </c>
      <c r="F51" s="259"/>
    </row>
    <row r="52" spans="1:6">
      <c r="A52" s="214">
        <v>32</v>
      </c>
      <c r="B52" s="93"/>
      <c r="C52" s="374"/>
      <c r="D52" s="17"/>
      <c r="E52" s="17" t="s">
        <v>1789</v>
      </c>
      <c r="F52" s="259"/>
    </row>
    <row r="53" spans="1:6">
      <c r="A53" s="214">
        <v>33</v>
      </c>
      <c r="B53" s="93"/>
      <c r="C53" s="374"/>
      <c r="D53" s="17"/>
      <c r="E53" s="17"/>
      <c r="F53" s="259"/>
    </row>
    <row r="54" spans="1:6">
      <c r="A54" s="214">
        <v>34</v>
      </c>
      <c r="B54" s="93"/>
      <c r="C54" s="374"/>
      <c r="D54" s="17"/>
      <c r="E54" s="17"/>
      <c r="F54" s="259"/>
    </row>
    <row r="55" spans="1:6">
      <c r="A55" s="214">
        <v>35</v>
      </c>
      <c r="B55" s="93"/>
      <c r="C55" s="374"/>
      <c r="D55" s="17"/>
      <c r="E55" s="17"/>
      <c r="F55" s="259"/>
    </row>
    <row r="56" spans="1:6">
      <c r="A56" s="214">
        <v>36</v>
      </c>
      <c r="B56" s="93"/>
      <c r="C56" s="374"/>
      <c r="D56" s="17"/>
      <c r="E56" s="17"/>
      <c r="F56" s="259"/>
    </row>
    <row r="57" spans="1:6">
      <c r="A57" s="214">
        <v>37</v>
      </c>
      <c r="B57" s="93"/>
      <c r="C57" s="374"/>
      <c r="D57" s="17"/>
      <c r="E57" s="17"/>
      <c r="F57" s="259"/>
    </row>
    <row r="58" spans="1:6">
      <c r="A58" s="214">
        <v>38</v>
      </c>
      <c r="B58" s="93"/>
      <c r="C58" s="374"/>
      <c r="D58" s="17"/>
      <c r="E58" s="17"/>
      <c r="F58" s="259"/>
    </row>
    <row r="59" spans="1:6">
      <c r="A59" s="214">
        <v>39</v>
      </c>
      <c r="B59" s="93"/>
      <c r="C59" s="374"/>
      <c r="D59" s="17"/>
      <c r="E59" s="17"/>
      <c r="F59" s="259"/>
    </row>
    <row r="60" spans="1:6">
      <c r="A60" s="214">
        <v>40</v>
      </c>
      <c r="B60" s="93"/>
      <c r="C60" s="374"/>
      <c r="D60" s="17"/>
      <c r="E60" s="17"/>
      <c r="F60" s="259"/>
    </row>
    <row r="61" spans="1:6">
      <c r="A61" s="214">
        <v>41</v>
      </c>
      <c r="B61" s="93"/>
      <c r="C61" s="374"/>
      <c r="D61" s="17"/>
      <c r="E61" s="17"/>
      <c r="F61" s="259"/>
    </row>
    <row r="62" spans="1:6">
      <c r="A62" s="214">
        <v>42</v>
      </c>
      <c r="B62" s="93"/>
      <c r="C62" s="374"/>
      <c r="D62" s="17"/>
      <c r="E62" s="17"/>
      <c r="F62" s="259"/>
    </row>
    <row r="63" spans="1:6">
      <c r="A63" s="214">
        <v>43</v>
      </c>
      <c r="B63" s="93"/>
      <c r="C63" s="374"/>
      <c r="D63" s="17"/>
      <c r="E63" s="17"/>
      <c r="F63" s="259"/>
    </row>
    <row r="64" spans="1:6" ht="15.75" thickBot="1">
      <c r="A64" s="309">
        <v>44</v>
      </c>
      <c r="B64" s="301"/>
      <c r="C64" s="375"/>
      <c r="D64" s="108"/>
      <c r="E64" s="108"/>
      <c r="F64" s="271"/>
    </row>
    <row r="65" spans="1:6">
      <c r="A65" s="17"/>
      <c r="B65" s="17"/>
      <c r="C65" s="17"/>
      <c r="D65" s="17"/>
      <c r="E65" s="17"/>
      <c r="F65" s="17"/>
    </row>
    <row r="66" spans="1:6">
      <c r="A66" s="17" t="s">
        <v>416</v>
      </c>
      <c r="B66" s="17"/>
      <c r="C66" s="17"/>
      <c r="D66" s="17"/>
      <c r="E66" s="17"/>
      <c r="F66" s="69"/>
    </row>
    <row r="67" spans="1:6">
      <c r="A67" s="69" t="s">
        <v>417</v>
      </c>
      <c r="B67" s="69"/>
      <c r="C67" s="69"/>
      <c r="D67" s="69"/>
      <c r="E67" s="69"/>
      <c r="F67" s="69"/>
    </row>
    <row r="68" spans="1:6">
      <c r="A68" s="17"/>
      <c r="B68" s="17"/>
      <c r="C68" s="17"/>
      <c r="D68" s="17"/>
      <c r="E68" s="17"/>
      <c r="F68" s="17"/>
    </row>
    <row r="69" spans="1:6">
      <c r="A69" s="17"/>
      <c r="B69" s="17"/>
      <c r="C69" s="17"/>
      <c r="D69" s="17"/>
      <c r="E69" s="17"/>
      <c r="F69" s="17"/>
    </row>
    <row r="70" spans="1:6" ht="15.75">
      <c r="A70" s="71" t="s">
        <v>418</v>
      </c>
      <c r="B70" s="69"/>
      <c r="C70" s="69"/>
      <c r="D70" s="69"/>
      <c r="E70" s="69"/>
      <c r="F70" s="69"/>
    </row>
    <row r="71" spans="1:6">
      <c r="A71" s="17"/>
      <c r="B71" s="17"/>
      <c r="C71" s="17"/>
      <c r="D71" s="17"/>
      <c r="E71" s="17"/>
      <c r="F71" s="17"/>
    </row>
    <row r="72" spans="1:6" ht="15.75" thickBot="1">
      <c r="A72" s="17" t="str">
        <f>'Data Sheet'!$C$25</f>
        <v>CENTRAL HUDSON GAS &amp; ELECTRIC CORPORATION</v>
      </c>
      <c r="B72" s="17"/>
      <c r="C72" s="17"/>
      <c r="D72" s="17"/>
      <c r="E72" s="664" t="str">
        <f>'Data Sheet'!$C$40</f>
        <v>4/18/2018</v>
      </c>
      <c r="F72" s="9" t="str">
        <f>'Data Sheet'!$C$38</f>
        <v>12/31/2017</v>
      </c>
    </row>
    <row r="73" spans="1:6">
      <c r="A73" s="376"/>
      <c r="B73" s="66"/>
      <c r="C73" s="66"/>
      <c r="D73" s="66"/>
      <c r="E73" s="66"/>
      <c r="F73" s="67"/>
    </row>
    <row r="74" spans="1:6">
      <c r="A74" s="286" t="s">
        <v>3343</v>
      </c>
      <c r="B74" s="69"/>
      <c r="C74" s="69"/>
      <c r="D74" s="69"/>
      <c r="E74" s="69"/>
      <c r="F74" s="70"/>
    </row>
    <row r="75" spans="1:6">
      <c r="A75" s="215"/>
      <c r="B75" s="77"/>
      <c r="C75" s="77"/>
      <c r="D75" s="77"/>
      <c r="E75" s="77"/>
      <c r="F75" s="76"/>
    </row>
    <row r="76" spans="1:6">
      <c r="A76" s="3313"/>
      <c r="B76" s="17"/>
      <c r="C76" s="69" t="s">
        <v>2577</v>
      </c>
      <c r="D76" s="69"/>
      <c r="E76" s="69"/>
      <c r="F76" s="366" t="s">
        <v>1839</v>
      </c>
    </row>
    <row r="77" spans="1:6">
      <c r="A77" s="215"/>
      <c r="B77" s="77"/>
      <c r="C77" s="75" t="s">
        <v>3020</v>
      </c>
      <c r="D77" s="75"/>
      <c r="E77" s="75"/>
      <c r="F77" s="377" t="s">
        <v>3021</v>
      </c>
    </row>
    <row r="78" spans="1:6" ht="15.75">
      <c r="A78" s="788"/>
      <c r="B78" s="3055"/>
      <c r="C78" s="660" t="s">
        <v>5630</v>
      </c>
      <c r="D78" s="3055"/>
      <c r="E78" s="3055"/>
      <c r="F78" s="3315"/>
    </row>
    <row r="79" spans="1:6">
      <c r="A79" s="3313"/>
      <c r="B79" s="3055"/>
      <c r="C79" s="3056" t="s">
        <v>5625</v>
      </c>
      <c r="D79" s="3057"/>
      <c r="E79" s="3057"/>
      <c r="F79" s="3058">
        <v>3135000</v>
      </c>
    </row>
    <row r="80" spans="1:6">
      <c r="A80" s="3313"/>
      <c r="B80" s="3055"/>
      <c r="C80" s="3056" t="s">
        <v>5255</v>
      </c>
      <c r="D80" s="3055"/>
      <c r="E80" s="3055"/>
      <c r="F80" s="259">
        <v>741000</v>
      </c>
    </row>
    <row r="81" spans="1:6">
      <c r="A81" s="3313"/>
      <c r="B81" s="3055"/>
      <c r="C81" s="3056" t="s">
        <v>5624</v>
      </c>
      <c r="D81" s="3055"/>
      <c r="E81" s="3055"/>
      <c r="F81" s="259">
        <v>421000</v>
      </c>
    </row>
    <row r="82" spans="1:6">
      <c r="A82" s="3313"/>
      <c r="B82" s="3055"/>
      <c r="C82" s="17" t="s">
        <v>5256</v>
      </c>
      <c r="D82" s="3055"/>
      <c r="E82" s="3055"/>
      <c r="F82" s="259">
        <v>2199000</v>
      </c>
    </row>
    <row r="83" spans="1:6">
      <c r="A83" s="3313"/>
      <c r="B83" s="3055"/>
      <c r="C83" s="17" t="s">
        <v>4764</v>
      </c>
      <c r="D83" s="3055"/>
      <c r="E83" s="3055"/>
      <c r="F83" s="2782">
        <v>1795000</v>
      </c>
    </row>
    <row r="84" spans="1:6" ht="15.75" thickBot="1">
      <c r="A84" s="788"/>
      <c r="B84" s="3055"/>
      <c r="C84" s="17" t="s">
        <v>5257</v>
      </c>
      <c r="D84" s="3055"/>
      <c r="E84" s="3055"/>
      <c r="F84" s="3062">
        <v>8291000</v>
      </c>
    </row>
    <row r="85" spans="1:6" ht="16.5" thickTop="1">
      <c r="A85" s="788"/>
      <c r="B85" s="3055"/>
      <c r="C85" s="660" t="s">
        <v>5631</v>
      </c>
      <c r="D85" s="3055"/>
      <c r="E85" s="3292"/>
      <c r="F85" s="3316"/>
    </row>
    <row r="86" spans="1:6">
      <c r="A86" s="788"/>
      <c r="B86" s="3055"/>
      <c r="C86" s="17" t="s">
        <v>5258</v>
      </c>
      <c r="D86" s="3055"/>
      <c r="E86" s="3055"/>
      <c r="F86" s="3059">
        <v>3456299</v>
      </c>
    </row>
    <row r="87" spans="1:6">
      <c r="A87" s="3313"/>
      <c r="B87" s="3055"/>
      <c r="C87" s="3056" t="s">
        <v>5259</v>
      </c>
      <c r="D87" s="3054"/>
      <c r="E87" s="3054"/>
      <c r="F87" s="259">
        <v>814000</v>
      </c>
    </row>
    <row r="88" spans="1:6">
      <c r="A88" s="3313"/>
      <c r="B88" s="3055"/>
      <c r="C88" s="3056" t="s">
        <v>5260</v>
      </c>
      <c r="D88" s="3055"/>
      <c r="E88" s="3055"/>
      <c r="F88" s="259">
        <v>2561000</v>
      </c>
    </row>
    <row r="89" spans="1:6">
      <c r="A89" s="3313"/>
      <c r="B89" s="3055"/>
      <c r="C89" s="17" t="s">
        <v>5261</v>
      </c>
      <c r="D89" s="3055"/>
      <c r="E89" s="3055"/>
      <c r="F89" s="259">
        <v>1369000</v>
      </c>
    </row>
    <row r="90" spans="1:6">
      <c r="A90" s="3313"/>
      <c r="B90" s="3055"/>
      <c r="C90" s="3056" t="s">
        <v>5262</v>
      </c>
      <c r="D90" s="3055"/>
      <c r="E90" s="3055"/>
      <c r="F90" s="259">
        <v>1141000</v>
      </c>
    </row>
    <row r="91" spans="1:6">
      <c r="A91" s="3313"/>
      <c r="B91" s="3055"/>
      <c r="C91" s="17" t="s">
        <v>5263</v>
      </c>
      <c r="D91" s="3055"/>
      <c r="E91" s="3055"/>
      <c r="F91" s="259">
        <v>3566000</v>
      </c>
    </row>
    <row r="92" spans="1:6">
      <c r="A92" s="3313"/>
      <c r="B92" s="3055"/>
      <c r="C92" s="3056" t="s">
        <v>4767</v>
      </c>
      <c r="D92" s="3055"/>
      <c r="E92" s="3055"/>
      <c r="F92" s="259">
        <v>1048000</v>
      </c>
    </row>
    <row r="93" spans="1:6">
      <c r="A93" s="3313"/>
      <c r="B93" s="3055"/>
      <c r="C93" s="3056" t="s">
        <v>5264</v>
      </c>
      <c r="D93" s="3055"/>
      <c r="E93" s="3055"/>
      <c r="F93" s="259">
        <v>2376000</v>
      </c>
    </row>
    <row r="94" spans="1:6">
      <c r="A94" s="3313"/>
      <c r="B94" s="3055"/>
      <c r="C94" s="3056" t="s">
        <v>5265</v>
      </c>
      <c r="D94" s="3055"/>
      <c r="E94" s="3055"/>
      <c r="F94" s="259">
        <v>2152000</v>
      </c>
    </row>
    <row r="95" spans="1:6">
      <c r="A95" s="3313"/>
      <c r="B95" s="3055"/>
      <c r="C95" s="3056" t="s">
        <v>4799</v>
      </c>
      <c r="D95" s="3055"/>
      <c r="E95" s="3055"/>
      <c r="F95" s="259">
        <v>167000</v>
      </c>
    </row>
    <row r="96" spans="1:6">
      <c r="A96" s="3313"/>
      <c r="B96" s="3055"/>
      <c r="C96" s="3056" t="s">
        <v>5266</v>
      </c>
      <c r="D96" s="3055"/>
      <c r="E96" s="3055"/>
      <c r="F96" s="259">
        <v>3000</v>
      </c>
    </row>
    <row r="97" spans="1:6">
      <c r="A97" s="3313"/>
      <c r="B97" s="3055"/>
      <c r="C97" s="3056" t="s">
        <v>5267</v>
      </c>
      <c r="D97" s="3055"/>
      <c r="E97" s="3055"/>
      <c r="F97" s="259">
        <v>1684000</v>
      </c>
    </row>
    <row r="98" spans="1:6">
      <c r="A98" s="3313"/>
      <c r="B98" s="3055"/>
      <c r="C98" s="3056" t="s">
        <v>5626</v>
      </c>
      <c r="D98" s="3055"/>
      <c r="E98" s="3055"/>
      <c r="F98" s="259">
        <v>100000</v>
      </c>
    </row>
    <row r="99" spans="1:6">
      <c r="A99" s="3313"/>
      <c r="B99" s="3055"/>
      <c r="C99" s="3056" t="s">
        <v>5268</v>
      </c>
      <c r="D99" s="3055"/>
      <c r="E99" s="3055"/>
      <c r="F99" s="259">
        <v>31102000</v>
      </c>
    </row>
    <row r="100" spans="1:6">
      <c r="A100" s="3313"/>
      <c r="B100" s="3055"/>
      <c r="C100" s="3056" t="s">
        <v>5269</v>
      </c>
      <c r="D100" s="3055"/>
      <c r="E100" s="3055"/>
      <c r="F100" s="259">
        <v>1882000</v>
      </c>
    </row>
    <row r="101" spans="1:6">
      <c r="A101" s="3313"/>
      <c r="B101" s="3055"/>
      <c r="C101" s="3060" t="s">
        <v>5270</v>
      </c>
      <c r="D101" s="3055"/>
      <c r="E101" s="3055"/>
      <c r="F101" s="259">
        <v>218000</v>
      </c>
    </row>
    <row r="102" spans="1:6">
      <c r="A102" s="3313"/>
      <c r="B102" s="3055"/>
      <c r="C102" s="3056" t="s">
        <v>5271</v>
      </c>
      <c r="D102" s="3057"/>
      <c r="E102" s="3057"/>
      <c r="F102" s="259">
        <v>261000</v>
      </c>
    </row>
    <row r="103" spans="1:6">
      <c r="A103" s="3313"/>
      <c r="B103" s="3055"/>
      <c r="C103" s="3056" t="s">
        <v>5272</v>
      </c>
      <c r="D103" s="3057"/>
      <c r="E103" s="3057"/>
      <c r="F103" s="259">
        <v>239000</v>
      </c>
    </row>
    <row r="104" spans="1:6">
      <c r="A104" s="3313"/>
      <c r="B104" s="3055"/>
      <c r="C104" s="790" t="s">
        <v>5273</v>
      </c>
      <c r="D104" s="3055"/>
      <c r="E104" s="3055"/>
      <c r="F104" s="259">
        <v>26000</v>
      </c>
    </row>
    <row r="105" spans="1:6">
      <c r="A105" s="3313"/>
      <c r="B105" s="3055"/>
      <c r="C105" s="3291" t="s">
        <v>5274</v>
      </c>
      <c r="D105" s="3055"/>
      <c r="E105" s="3055"/>
      <c r="F105" s="259">
        <v>4984000</v>
      </c>
    </row>
    <row r="106" spans="1:6">
      <c r="A106" s="3313"/>
      <c r="B106" s="3055"/>
      <c r="C106" s="3056" t="s">
        <v>5275</v>
      </c>
      <c r="D106" s="3055"/>
      <c r="E106" s="3055"/>
      <c r="F106" s="259">
        <v>847000</v>
      </c>
    </row>
    <row r="107" spans="1:6">
      <c r="A107" s="3313"/>
      <c r="B107" s="3055"/>
      <c r="C107" s="3056" t="s">
        <v>5276</v>
      </c>
      <c r="D107" s="3055"/>
      <c r="E107" s="3055"/>
      <c r="F107" s="259">
        <v>54000</v>
      </c>
    </row>
    <row r="108" spans="1:6">
      <c r="A108" s="3313"/>
      <c r="B108" s="3055"/>
      <c r="C108" s="3061" t="s">
        <v>5277</v>
      </c>
      <c r="D108" s="3057"/>
      <c r="E108" s="3057"/>
      <c r="F108" s="259">
        <v>60000</v>
      </c>
    </row>
    <row r="109" spans="1:6">
      <c r="A109" s="3313"/>
      <c r="B109" s="3055"/>
      <c r="C109" s="3056" t="s">
        <v>5278</v>
      </c>
      <c r="D109" s="3055"/>
      <c r="E109" s="3055"/>
      <c r="F109" s="259">
        <v>5608000</v>
      </c>
    </row>
    <row r="110" spans="1:6">
      <c r="A110" s="3313"/>
      <c r="B110" s="3055"/>
      <c r="C110" s="3056" t="s">
        <v>5279</v>
      </c>
      <c r="D110" s="3055"/>
      <c r="E110" s="3055"/>
      <c r="F110" s="259">
        <v>173000</v>
      </c>
    </row>
    <row r="111" spans="1:6">
      <c r="A111" s="3313"/>
      <c r="B111" s="3055"/>
      <c r="C111" s="3056" t="s">
        <v>4776</v>
      </c>
      <c r="D111" s="3055"/>
      <c r="E111" s="3055"/>
      <c r="F111" s="259">
        <v>221000</v>
      </c>
    </row>
    <row r="112" spans="1:6">
      <c r="A112" s="3313"/>
      <c r="B112" s="3055"/>
      <c r="C112" s="3056" t="s">
        <v>5280</v>
      </c>
      <c r="D112" s="3057"/>
      <c r="E112" s="3057"/>
      <c r="F112" s="259">
        <v>2221000</v>
      </c>
    </row>
    <row r="113" spans="1:6">
      <c r="A113" s="3313"/>
      <c r="B113" s="3055"/>
      <c r="C113" s="3056" t="s">
        <v>5281</v>
      </c>
      <c r="D113" s="3057"/>
      <c r="E113" s="3057"/>
      <c r="F113" s="259">
        <v>9000</v>
      </c>
    </row>
    <row r="114" spans="1:6" ht="15.75" thickBot="1">
      <c r="A114" s="788"/>
      <c r="B114" s="3055"/>
      <c r="C114" s="3056" t="s">
        <v>5282</v>
      </c>
      <c r="D114" s="3055"/>
      <c r="E114" s="3055"/>
      <c r="F114" s="3062">
        <v>68342299</v>
      </c>
    </row>
    <row r="115" spans="1:6" ht="15.75" thickTop="1">
      <c r="A115" s="788"/>
      <c r="B115" s="3055"/>
      <c r="C115" s="3055"/>
      <c r="D115" s="3055"/>
      <c r="E115" s="3292"/>
      <c r="F115" s="3317"/>
    </row>
    <row r="116" spans="1:6" ht="15.75">
      <c r="A116" s="788"/>
      <c r="B116" s="3055"/>
      <c r="C116" s="3063" t="s">
        <v>5283</v>
      </c>
      <c r="D116" s="3055"/>
      <c r="E116" s="3292"/>
      <c r="F116" s="3316"/>
    </row>
    <row r="117" spans="1:6">
      <c r="A117" s="788"/>
      <c r="B117" s="3055"/>
      <c r="C117" s="3056" t="s">
        <v>5284</v>
      </c>
      <c r="D117" s="3055"/>
      <c r="E117" s="3055"/>
      <c r="F117" s="3059">
        <v>-450645</v>
      </c>
    </row>
    <row r="118" spans="1:6">
      <c r="A118" s="788"/>
      <c r="B118" s="3055"/>
      <c r="C118" s="3056" t="s">
        <v>5285</v>
      </c>
      <c r="D118" s="3055"/>
      <c r="E118" s="3055"/>
      <c r="F118" s="259">
        <v>-12000</v>
      </c>
    </row>
    <row r="119" spans="1:6">
      <c r="A119" s="788"/>
      <c r="B119" s="3055"/>
      <c r="C119" s="3056" t="s">
        <v>5286</v>
      </c>
      <c r="D119" s="3055"/>
      <c r="E119" s="3055"/>
      <c r="F119" s="259">
        <v>52716871</v>
      </c>
    </row>
    <row r="120" spans="1:6">
      <c r="A120" s="788"/>
      <c r="B120" s="3055"/>
      <c r="C120" s="3056" t="s">
        <v>5287</v>
      </c>
      <c r="D120" s="3055"/>
      <c r="E120" s="3055"/>
      <c r="F120" s="259">
        <v>-24783500</v>
      </c>
    </row>
    <row r="121" spans="1:6">
      <c r="A121" s="788"/>
      <c r="B121" s="3055"/>
      <c r="C121" s="3056" t="s">
        <v>5288</v>
      </c>
      <c r="D121" s="3055"/>
      <c r="E121" s="3055"/>
      <c r="F121" s="260">
        <v>-37000</v>
      </c>
    </row>
    <row r="122" spans="1:6" ht="15.75" thickBot="1">
      <c r="A122" s="788"/>
      <c r="B122" s="3055"/>
      <c r="C122" s="3056" t="s">
        <v>5289</v>
      </c>
      <c r="D122" s="3055"/>
      <c r="E122" s="3055"/>
      <c r="F122" s="3062">
        <v>27433726</v>
      </c>
    </row>
    <row r="123" spans="1:6" ht="15.75" thickTop="1">
      <c r="A123" s="788"/>
      <c r="B123" s="3055"/>
      <c r="C123" s="3055"/>
      <c r="D123" s="3055"/>
      <c r="E123" s="3292"/>
      <c r="F123" s="3317"/>
    </row>
    <row r="124" spans="1:6" ht="15.75">
      <c r="A124" s="788"/>
      <c r="B124" s="3055"/>
      <c r="C124" s="3063" t="s">
        <v>5290</v>
      </c>
      <c r="D124" s="3055"/>
      <c r="E124" s="3292"/>
      <c r="F124" s="3316"/>
    </row>
    <row r="125" spans="1:6">
      <c r="A125" s="3313"/>
      <c r="B125" s="3055"/>
      <c r="C125" s="3056" t="s">
        <v>5291</v>
      </c>
      <c r="D125" s="3055"/>
      <c r="E125" s="3055"/>
      <c r="F125" s="3059">
        <v>2456000</v>
      </c>
    </row>
    <row r="126" spans="1:6">
      <c r="A126" s="3313"/>
      <c r="B126" s="3055"/>
      <c r="C126" s="3056" t="s">
        <v>5292</v>
      </c>
      <c r="D126" s="3055"/>
      <c r="E126" s="3055"/>
      <c r="F126" s="259">
        <v>16531000</v>
      </c>
    </row>
    <row r="127" spans="1:6">
      <c r="A127" s="3313"/>
      <c r="B127" s="3055"/>
      <c r="C127" s="3056" t="s">
        <v>5293</v>
      </c>
      <c r="D127" s="3055"/>
      <c r="E127" s="3055"/>
      <c r="F127" s="259">
        <v>657000</v>
      </c>
    </row>
    <row r="128" spans="1:6">
      <c r="A128" s="3313"/>
      <c r="B128" s="3055"/>
      <c r="C128" s="3060" t="s">
        <v>5294</v>
      </c>
      <c r="D128" s="3055"/>
      <c r="E128" s="3055"/>
      <c r="F128" s="259">
        <v>7000</v>
      </c>
    </row>
    <row r="129" spans="1:6">
      <c r="A129" s="3313"/>
      <c r="B129" s="3055"/>
      <c r="C129" s="3064" t="s">
        <v>5295</v>
      </c>
      <c r="D129" s="3055"/>
      <c r="E129" s="3055"/>
      <c r="F129" s="259">
        <v>959000</v>
      </c>
    </row>
    <row r="130" spans="1:6">
      <c r="A130" s="3313"/>
      <c r="B130" s="3055"/>
      <c r="C130" s="3056" t="s">
        <v>5627</v>
      </c>
      <c r="D130" s="3055"/>
      <c r="E130" s="3055"/>
      <c r="F130" s="259">
        <v>765000</v>
      </c>
    </row>
    <row r="131" spans="1:6">
      <c r="A131" s="3313"/>
      <c r="B131" s="3055"/>
      <c r="C131" s="3060" t="s">
        <v>5296</v>
      </c>
      <c r="D131" s="3055"/>
      <c r="E131" s="3055"/>
      <c r="F131" s="259">
        <v>1335000</v>
      </c>
    </row>
    <row r="132" spans="1:6">
      <c r="A132" s="3313"/>
      <c r="B132" s="3055"/>
      <c r="C132" s="3056" t="s">
        <v>5297</v>
      </c>
      <c r="D132" s="3055"/>
      <c r="E132" s="3055"/>
      <c r="F132" s="259">
        <v>1130000</v>
      </c>
    </row>
    <row r="133" spans="1:6" ht="15.75" thickBot="1">
      <c r="A133" s="788"/>
      <c r="B133" s="3055"/>
      <c r="C133" s="3056" t="s">
        <v>5298</v>
      </c>
      <c r="D133" s="3055"/>
      <c r="E133" s="3055"/>
      <c r="F133" s="3062">
        <v>23840000</v>
      </c>
    </row>
    <row r="134" spans="1:6" ht="15.75" thickTop="1">
      <c r="A134" s="788"/>
      <c r="B134" s="3055"/>
      <c r="C134" s="3055"/>
      <c r="D134" s="3055"/>
      <c r="E134" s="3292"/>
      <c r="F134" s="3317"/>
    </row>
    <row r="135" spans="1:6" ht="15.75">
      <c r="A135" s="788"/>
      <c r="B135" s="3055"/>
      <c r="C135" s="3063"/>
      <c r="D135" s="3055"/>
      <c r="E135" s="3292"/>
      <c r="F135" s="3316"/>
    </row>
    <row r="136" spans="1:6">
      <c r="A136" s="3313"/>
      <c r="B136" s="3055"/>
      <c r="C136" s="3056"/>
      <c r="D136" s="3055"/>
      <c r="E136" s="3055"/>
      <c r="F136" s="3059"/>
    </row>
    <row r="137" spans="1:6">
      <c r="A137" s="3313"/>
      <c r="B137" s="3055"/>
      <c r="C137" s="3056"/>
      <c r="D137" s="3057"/>
      <c r="E137" s="3057"/>
      <c r="F137" s="259"/>
    </row>
    <row r="138" spans="1:6">
      <c r="A138" s="3313"/>
      <c r="B138" s="3055"/>
      <c r="C138" s="3060"/>
      <c r="D138" s="3055"/>
      <c r="E138" s="3055"/>
      <c r="F138" s="259"/>
    </row>
    <row r="139" spans="1:6">
      <c r="A139" s="3313"/>
      <c r="B139" s="3055"/>
      <c r="C139" s="3056"/>
      <c r="D139" s="3055"/>
      <c r="E139" s="3055"/>
      <c r="F139" s="259"/>
    </row>
    <row r="140" spans="1:6">
      <c r="A140" s="3313"/>
      <c r="B140" s="3055"/>
      <c r="C140" s="3056"/>
      <c r="D140" s="3055"/>
      <c r="E140" s="3055"/>
      <c r="F140" s="259"/>
    </row>
    <row r="141" spans="1:6" ht="15.75" thickBot="1">
      <c r="A141" s="309"/>
      <c r="B141" s="108"/>
      <c r="C141" s="375"/>
      <c r="D141" s="108"/>
      <c r="E141" s="108"/>
      <c r="F141" s="271"/>
    </row>
    <row r="142" spans="1:6">
      <c r="A142" s="17"/>
      <c r="B142" s="17"/>
      <c r="C142" s="17"/>
      <c r="D142" s="17"/>
      <c r="E142" s="17"/>
      <c r="F142" s="17"/>
    </row>
    <row r="143" spans="1:6">
      <c r="A143" s="17" t="s">
        <v>419</v>
      </c>
      <c r="B143" s="17"/>
      <c r="C143" s="17"/>
      <c r="D143" s="17"/>
      <c r="E143" s="17"/>
      <c r="F143" s="69"/>
    </row>
    <row r="144" spans="1:6">
      <c r="A144" s="69" t="s">
        <v>420</v>
      </c>
      <c r="B144" s="69"/>
      <c r="C144" s="69"/>
      <c r="D144" s="69"/>
      <c r="E144" s="69"/>
      <c r="F144" s="69"/>
    </row>
    <row r="145" spans="1:6" ht="15.75" thickBot="1">
      <c r="A145" s="17" t="str">
        <f>'Data Sheet'!$C$25</f>
        <v>CENTRAL HUDSON GAS &amp; ELECTRIC CORPORATION</v>
      </c>
      <c r="B145" s="69"/>
      <c r="C145" s="69"/>
      <c r="D145" s="69"/>
      <c r="E145" s="664" t="str">
        <f>'Data Sheet'!$C$40</f>
        <v>4/18/2018</v>
      </c>
      <c r="F145" s="9" t="str">
        <f>'Data Sheet'!$C$38</f>
        <v>12/31/2017</v>
      </c>
    </row>
    <row r="146" spans="1:6">
      <c r="A146" s="376"/>
      <c r="B146" s="66"/>
      <c r="C146" s="66"/>
      <c r="D146" s="66"/>
      <c r="E146" s="66"/>
      <c r="F146" s="67"/>
    </row>
    <row r="147" spans="1:6">
      <c r="A147" s="286" t="s">
        <v>3343</v>
      </c>
      <c r="B147" s="69"/>
      <c r="C147" s="69"/>
      <c r="D147" s="69"/>
      <c r="E147" s="69"/>
      <c r="F147" s="70"/>
    </row>
    <row r="148" spans="1:6">
      <c r="A148" s="215"/>
      <c r="B148" s="77"/>
      <c r="C148" s="77"/>
      <c r="D148" s="77"/>
      <c r="E148" s="77"/>
      <c r="F148" s="76"/>
    </row>
    <row r="149" spans="1:6">
      <c r="A149" s="3312"/>
      <c r="B149" s="93"/>
      <c r="C149" s="69" t="s">
        <v>2577</v>
      </c>
      <c r="D149" s="69"/>
      <c r="E149" s="69"/>
      <c r="F149" s="366" t="s">
        <v>1839</v>
      </c>
    </row>
    <row r="150" spans="1:6">
      <c r="A150" s="215"/>
      <c r="B150" s="100"/>
      <c r="C150" s="75" t="s">
        <v>3020</v>
      </c>
      <c r="D150" s="75"/>
      <c r="E150" s="75"/>
      <c r="F150" s="377" t="s">
        <v>3021</v>
      </c>
    </row>
    <row r="151" spans="1:6">
      <c r="A151" s="3313"/>
      <c r="B151" s="17"/>
      <c r="C151" s="17"/>
      <c r="D151" s="17"/>
      <c r="E151" s="17"/>
      <c r="F151" s="259"/>
    </row>
    <row r="152" spans="1:6" ht="15.75">
      <c r="A152" s="3313"/>
      <c r="B152" s="17"/>
      <c r="C152" s="3063" t="s">
        <v>5629</v>
      </c>
      <c r="D152" s="3310"/>
      <c r="E152" s="3292"/>
      <c r="F152" s="3316"/>
    </row>
    <row r="153" spans="1:6" ht="15.75">
      <c r="A153" s="3313"/>
      <c r="B153" s="660"/>
      <c r="C153" s="3311" t="s">
        <v>5299</v>
      </c>
      <c r="D153" s="3310"/>
      <c r="E153" s="3310"/>
      <c r="F153" s="3059">
        <v>38919000</v>
      </c>
    </row>
    <row r="154" spans="1:6">
      <c r="A154" s="3313"/>
      <c r="B154" s="17"/>
      <c r="C154" s="3311" t="s">
        <v>5300</v>
      </c>
      <c r="D154" s="3057"/>
      <c r="E154" s="3057"/>
      <c r="F154" s="259">
        <v>784000</v>
      </c>
    </row>
    <row r="155" spans="1:6">
      <c r="A155" s="3313"/>
      <c r="B155" s="3055"/>
      <c r="C155" s="3060" t="s">
        <v>5301</v>
      </c>
      <c r="D155" s="3310"/>
      <c r="E155" s="3310"/>
      <c r="F155" s="259">
        <v>7056000</v>
      </c>
    </row>
    <row r="156" spans="1:6">
      <c r="A156" s="3313"/>
      <c r="B156" s="17"/>
      <c r="C156" s="3311" t="s">
        <v>5302</v>
      </c>
      <c r="D156" s="3310"/>
      <c r="E156" s="3310"/>
      <c r="F156" s="259">
        <v>469000</v>
      </c>
    </row>
    <row r="157" spans="1:6">
      <c r="A157" s="3313"/>
      <c r="B157" s="3055"/>
      <c r="C157" s="3311" t="s">
        <v>5303</v>
      </c>
      <c r="D157" s="3310"/>
      <c r="E157" s="3310"/>
      <c r="F157" s="259">
        <v>1131000</v>
      </c>
    </row>
    <row r="158" spans="1:6">
      <c r="A158" s="3313"/>
      <c r="B158" s="3055"/>
      <c r="C158" s="3060" t="s">
        <v>4769</v>
      </c>
      <c r="D158" s="3310"/>
      <c r="E158" s="3310"/>
      <c r="F158" s="259">
        <v>279000</v>
      </c>
    </row>
    <row r="159" spans="1:6">
      <c r="A159" s="3313"/>
      <c r="B159" s="3055"/>
      <c r="C159" s="3311" t="s">
        <v>5304</v>
      </c>
      <c r="D159" s="3310"/>
      <c r="E159" s="3310"/>
      <c r="F159" s="259">
        <v>329000</v>
      </c>
    </row>
    <row r="160" spans="1:6">
      <c r="A160" s="3313"/>
      <c r="B160" s="3055"/>
      <c r="C160" s="3311" t="s">
        <v>5305</v>
      </c>
      <c r="D160" s="3310"/>
      <c r="E160" s="3310"/>
      <c r="F160" s="259">
        <v>567000</v>
      </c>
    </row>
    <row r="161" spans="1:6">
      <c r="A161" s="3313"/>
      <c r="B161" s="3055"/>
      <c r="C161" s="3311" t="s">
        <v>5306</v>
      </c>
      <c r="D161" s="3310"/>
      <c r="E161" s="3310"/>
      <c r="F161" s="259">
        <v>2367000</v>
      </c>
    </row>
    <row r="162" spans="1:6">
      <c r="A162" s="3313"/>
      <c r="B162" s="3055"/>
      <c r="C162" s="3060" t="s">
        <v>5307</v>
      </c>
      <c r="D162" s="3310"/>
      <c r="E162" s="3310"/>
      <c r="F162" s="259">
        <v>3763000</v>
      </c>
    </row>
    <row r="163" spans="1:6">
      <c r="A163" s="3313"/>
      <c r="B163" s="3055"/>
      <c r="C163" s="3311" t="s">
        <v>5308</v>
      </c>
      <c r="D163" s="3310"/>
      <c r="E163" s="3310"/>
      <c r="F163" s="259">
        <v>183000</v>
      </c>
    </row>
    <row r="164" spans="1:6">
      <c r="A164" s="3313"/>
      <c r="B164" s="3055"/>
      <c r="C164" s="3314" t="s">
        <v>5309</v>
      </c>
      <c r="D164" s="3310"/>
      <c r="E164" s="3310"/>
      <c r="F164" s="259">
        <v>1023000</v>
      </c>
    </row>
    <row r="165" spans="1:6">
      <c r="A165" s="3313"/>
      <c r="B165" s="3055"/>
      <c r="C165" s="3291" t="s">
        <v>5310</v>
      </c>
      <c r="D165" s="3310"/>
      <c r="E165" s="3310"/>
      <c r="F165" s="259">
        <v>97000</v>
      </c>
    </row>
    <row r="166" spans="1:6">
      <c r="A166" s="3313"/>
      <c r="B166" s="3055"/>
      <c r="C166" s="3311" t="s">
        <v>5311</v>
      </c>
      <c r="D166" s="3310"/>
      <c r="E166" s="3310"/>
      <c r="F166" s="259">
        <v>1049000</v>
      </c>
    </row>
    <row r="167" spans="1:6">
      <c r="A167" s="3313"/>
      <c r="B167" s="3055"/>
      <c r="C167" s="3311" t="s">
        <v>5312</v>
      </c>
      <c r="D167" s="3310"/>
      <c r="E167" s="3310"/>
      <c r="F167" s="259">
        <v>174000</v>
      </c>
    </row>
    <row r="168" spans="1:6">
      <c r="A168" s="3313"/>
      <c r="B168" s="3055"/>
      <c r="C168" s="3311" t="s">
        <v>5313</v>
      </c>
      <c r="D168" s="3310"/>
      <c r="E168" s="3310"/>
      <c r="F168" s="259">
        <v>47903500</v>
      </c>
    </row>
    <row r="169" spans="1:6">
      <c r="A169" s="3313"/>
      <c r="B169" s="3055"/>
      <c r="C169" s="3311" t="s">
        <v>5314</v>
      </c>
      <c r="D169" s="3310"/>
      <c r="E169" s="3310"/>
      <c r="F169" s="259">
        <v>10804000</v>
      </c>
    </row>
    <row r="170" spans="1:6">
      <c r="A170" s="3313"/>
      <c r="B170" s="3055"/>
      <c r="C170" s="3311" t="s">
        <v>5315</v>
      </c>
      <c r="D170" s="3310"/>
      <c r="E170" s="3310"/>
      <c r="F170" s="259">
        <v>854000</v>
      </c>
    </row>
    <row r="171" spans="1:6">
      <c r="A171" s="3313"/>
      <c r="B171" s="17"/>
      <c r="C171" s="3311" t="s">
        <v>5316</v>
      </c>
      <c r="D171" s="3310"/>
      <c r="E171" s="3310"/>
      <c r="F171" s="259">
        <v>130000</v>
      </c>
    </row>
    <row r="172" spans="1:6">
      <c r="A172" s="3313"/>
      <c r="B172" s="17"/>
      <c r="C172" s="3311" t="s">
        <v>5317</v>
      </c>
      <c r="D172" s="3310"/>
      <c r="E172" s="3310"/>
      <c r="F172" s="259">
        <v>28000</v>
      </c>
    </row>
    <row r="173" spans="1:6">
      <c r="A173" s="3313"/>
      <c r="B173" s="17"/>
      <c r="C173" s="3311" t="s">
        <v>5318</v>
      </c>
      <c r="D173" s="3310"/>
      <c r="E173" s="3310"/>
      <c r="F173" s="259">
        <v>8876000</v>
      </c>
    </row>
    <row r="174" spans="1:6">
      <c r="A174" s="3313"/>
      <c r="B174" s="17"/>
      <c r="C174" s="3311" t="s">
        <v>5319</v>
      </c>
      <c r="D174" s="3310"/>
      <c r="E174" s="3310"/>
      <c r="F174" s="259">
        <v>3776000</v>
      </c>
    </row>
    <row r="175" spans="1:6">
      <c r="A175" s="3313"/>
      <c r="B175" s="17"/>
      <c r="C175" s="3311" t="s">
        <v>5320</v>
      </c>
      <c r="D175" s="3057"/>
      <c r="E175" s="3057"/>
      <c r="F175" s="259">
        <v>725000</v>
      </c>
    </row>
    <row r="176" spans="1:6" ht="15.75" thickBot="1">
      <c r="A176" s="3313"/>
      <c r="B176" s="17"/>
      <c r="C176" s="3311" t="s">
        <v>5321</v>
      </c>
      <c r="D176" s="3310"/>
      <c r="E176" s="3310"/>
      <c r="F176" s="3062">
        <v>131286500</v>
      </c>
    </row>
    <row r="177" spans="1:6" ht="15.75" thickTop="1">
      <c r="A177" s="3313"/>
      <c r="B177" s="3055"/>
      <c r="C177" s="3055"/>
      <c r="D177" s="3055"/>
      <c r="E177" s="3065"/>
      <c r="F177" s="3070"/>
    </row>
    <row r="178" spans="1:6">
      <c r="A178" s="3313"/>
      <c r="B178" s="17"/>
      <c r="C178" s="3055"/>
      <c r="D178" s="3055"/>
      <c r="E178" s="3065"/>
      <c r="F178" s="296"/>
    </row>
    <row r="179" spans="1:6" ht="15.75">
      <c r="A179" s="3313"/>
      <c r="B179" s="660" t="s">
        <v>5322</v>
      </c>
      <c r="C179" s="3310"/>
      <c r="D179" s="3310"/>
      <c r="E179" s="3065"/>
      <c r="F179" s="3070"/>
    </row>
    <row r="180" spans="1:6">
      <c r="A180" s="3313"/>
      <c r="B180" s="17" t="s">
        <v>5323</v>
      </c>
      <c r="C180" s="3310"/>
      <c r="D180" s="3310"/>
      <c r="E180" s="3065"/>
      <c r="F180" s="3071">
        <v>3976650</v>
      </c>
    </row>
    <row r="181" spans="1:6">
      <c r="A181" s="3313"/>
      <c r="B181" s="3310"/>
      <c r="C181" s="3310"/>
      <c r="D181" s="3310"/>
      <c r="E181" s="3065"/>
      <c r="F181" s="3070"/>
    </row>
    <row r="182" spans="1:6">
      <c r="A182" s="3313"/>
      <c r="B182" s="17" t="s">
        <v>5324</v>
      </c>
      <c r="C182" s="3310"/>
      <c r="D182" s="3310"/>
      <c r="E182" s="3065"/>
      <c r="F182" s="3070"/>
    </row>
    <row r="183" spans="1:6">
      <c r="A183" s="3313"/>
      <c r="B183" s="3310"/>
      <c r="C183" s="17" t="s">
        <v>5325</v>
      </c>
      <c r="D183" s="3310"/>
      <c r="E183" s="3065"/>
      <c r="F183" s="288">
        <v>7500</v>
      </c>
    </row>
    <row r="184" spans="1:6">
      <c r="A184" s="3313"/>
      <c r="B184" s="3310"/>
      <c r="C184" s="17" t="s">
        <v>5326</v>
      </c>
      <c r="D184" s="3310"/>
      <c r="E184" s="3065"/>
      <c r="F184" s="288">
        <v>6250</v>
      </c>
    </row>
    <row r="185" spans="1:6">
      <c r="A185" s="3313"/>
      <c r="B185" s="3310"/>
      <c r="C185" s="17" t="s">
        <v>5327</v>
      </c>
      <c r="D185" s="3310"/>
      <c r="E185" s="3065"/>
      <c r="F185" s="288">
        <v>8500</v>
      </c>
    </row>
    <row r="186" spans="1:6">
      <c r="A186" s="3313"/>
      <c r="B186" s="3310"/>
      <c r="C186" s="17" t="s">
        <v>5328</v>
      </c>
      <c r="D186" s="3310"/>
      <c r="E186" s="3065"/>
      <c r="F186" s="288">
        <v>91650</v>
      </c>
    </row>
    <row r="187" spans="1:6">
      <c r="A187" s="3313"/>
      <c r="B187" s="3310"/>
      <c r="C187" s="17" t="s">
        <v>5329</v>
      </c>
      <c r="D187" s="3057"/>
      <c r="E187" s="3066"/>
      <c r="F187" s="288">
        <v>1238161</v>
      </c>
    </row>
    <row r="188" spans="1:6">
      <c r="A188" s="3313"/>
      <c r="B188" s="3310"/>
      <c r="C188" s="17" t="s">
        <v>5330</v>
      </c>
      <c r="D188" s="3057"/>
      <c r="E188" s="3066"/>
      <c r="F188" s="3070"/>
    </row>
    <row r="189" spans="1:6">
      <c r="A189" s="3313"/>
      <c r="B189" s="3310"/>
      <c r="C189" s="3060" t="s">
        <v>5331</v>
      </c>
      <c r="D189" s="3310"/>
      <c r="E189" s="3065"/>
      <c r="F189" s="3070"/>
    </row>
    <row r="190" spans="1:6">
      <c r="A190" s="3313"/>
      <c r="B190" s="3310"/>
      <c r="C190" s="3060" t="s">
        <v>5332</v>
      </c>
      <c r="D190" s="3310"/>
      <c r="E190" s="3065"/>
      <c r="F190" s="3073"/>
    </row>
    <row r="191" spans="1:6">
      <c r="A191" s="3313"/>
      <c r="B191" s="3310"/>
      <c r="C191" s="17" t="s">
        <v>5333</v>
      </c>
      <c r="D191" s="3310"/>
      <c r="E191" s="3065"/>
      <c r="F191" s="288">
        <v>1352061</v>
      </c>
    </row>
    <row r="192" spans="1:6">
      <c r="A192" s="3313"/>
      <c r="B192" s="3310"/>
      <c r="C192" s="3310"/>
      <c r="D192" s="3310"/>
      <c r="E192" s="3065"/>
      <c r="F192" s="3070"/>
    </row>
    <row r="193" spans="1:6">
      <c r="A193" s="3313"/>
      <c r="B193" s="3310"/>
      <c r="C193" s="17" t="s">
        <v>5334</v>
      </c>
      <c r="D193" s="3310"/>
      <c r="E193" s="3065"/>
      <c r="F193" s="3070"/>
    </row>
    <row r="194" spans="1:6">
      <c r="A194" s="3313"/>
      <c r="B194" s="3310"/>
      <c r="C194" s="3310"/>
      <c r="D194" s="3310"/>
      <c r="E194" s="3065"/>
      <c r="F194" s="288">
        <v>1352061</v>
      </c>
    </row>
    <row r="195" spans="1:6">
      <c r="A195" s="3313"/>
      <c r="B195" s="3310"/>
      <c r="C195" s="17" t="s">
        <v>5335</v>
      </c>
      <c r="D195" s="3310"/>
      <c r="E195" s="3065"/>
      <c r="F195" s="296">
        <v>39294</v>
      </c>
    </row>
    <row r="196" spans="1:6">
      <c r="A196" s="3313"/>
      <c r="B196" s="3310"/>
      <c r="C196" s="3310"/>
      <c r="D196" s="3310"/>
      <c r="E196" s="3065"/>
      <c r="F196" s="3070"/>
    </row>
    <row r="197" spans="1:6">
      <c r="A197" s="3313"/>
      <c r="B197" s="17" t="s">
        <v>5336</v>
      </c>
      <c r="C197" s="3310"/>
      <c r="D197" s="3310"/>
      <c r="E197" s="3065"/>
      <c r="F197" s="288">
        <v>1391355</v>
      </c>
    </row>
    <row r="198" spans="1:6">
      <c r="A198" s="3313"/>
      <c r="B198" s="17" t="s">
        <v>5337</v>
      </c>
      <c r="C198" s="3310"/>
      <c r="D198" s="3310"/>
      <c r="E198" s="3065"/>
      <c r="F198" s="288">
        <v>-462000</v>
      </c>
    </row>
    <row r="199" spans="1:6">
      <c r="A199" s="3313"/>
      <c r="B199" s="17" t="s">
        <v>5338</v>
      </c>
      <c r="C199" s="3310"/>
      <c r="D199" s="3310"/>
      <c r="E199" s="3065"/>
      <c r="F199" s="288">
        <v>580000</v>
      </c>
    </row>
    <row r="200" spans="1:6">
      <c r="A200" s="3313"/>
      <c r="B200" s="17" t="s">
        <v>5339</v>
      </c>
      <c r="C200" s="3309"/>
      <c r="D200" s="3310"/>
      <c r="E200" s="3065"/>
      <c r="F200" s="288">
        <v>-123000</v>
      </c>
    </row>
    <row r="201" spans="1:6">
      <c r="A201" s="3313"/>
      <c r="B201" s="17" t="s">
        <v>5340</v>
      </c>
      <c r="C201" s="3309"/>
      <c r="D201" s="3310"/>
      <c r="E201" s="3065"/>
      <c r="F201" s="296">
        <v>-1808000</v>
      </c>
    </row>
    <row r="202" spans="1:6">
      <c r="A202" s="3313"/>
      <c r="B202" s="17" t="s">
        <v>5341</v>
      </c>
      <c r="C202" s="3309"/>
      <c r="D202" s="3310"/>
      <c r="E202" s="3065"/>
      <c r="F202" s="288">
        <v>-421645</v>
      </c>
    </row>
    <row r="203" spans="1:6">
      <c r="A203" s="3313"/>
      <c r="B203" s="3310"/>
      <c r="C203" s="3310"/>
      <c r="D203" s="3310"/>
      <c r="E203" s="3065"/>
      <c r="F203" s="3070"/>
    </row>
    <row r="204" spans="1:6">
      <c r="A204" s="3313"/>
      <c r="B204" s="17" t="s">
        <v>5342</v>
      </c>
      <c r="C204" s="3310"/>
      <c r="D204" s="3310"/>
      <c r="E204" s="3065"/>
      <c r="F204" s="296">
        <v>-41000</v>
      </c>
    </row>
    <row r="205" spans="1:6">
      <c r="A205" s="3313"/>
      <c r="B205" s="3310"/>
      <c r="C205" s="3310"/>
      <c r="D205" s="3310"/>
      <c r="E205" s="3065"/>
      <c r="F205" s="3070"/>
    </row>
    <row r="206" spans="1:6" ht="15.75" thickBot="1">
      <c r="A206" s="3313"/>
      <c r="B206" s="17" t="s">
        <v>5628</v>
      </c>
      <c r="C206" s="3310"/>
      <c r="D206" s="3310"/>
      <c r="E206" s="3065"/>
      <c r="F206" s="3072">
        <v>-462645</v>
      </c>
    </row>
    <row r="207" spans="1:6" ht="15.75" thickTop="1">
      <c r="A207" s="3313"/>
      <c r="B207" s="17"/>
      <c r="C207" s="374"/>
      <c r="D207" s="17"/>
      <c r="E207" s="17"/>
      <c r="F207" s="259"/>
    </row>
    <row r="208" spans="1:6">
      <c r="A208" s="3313"/>
      <c r="B208" s="17"/>
      <c r="C208" s="374"/>
      <c r="D208" s="17"/>
      <c r="E208" s="17"/>
      <c r="F208" s="259"/>
    </row>
    <row r="209" spans="1:6" ht="15.75" thickBot="1">
      <c r="A209" s="309"/>
      <c r="B209" s="108"/>
      <c r="C209" s="375"/>
      <c r="D209" s="108"/>
      <c r="E209" s="108"/>
      <c r="F209" s="271"/>
    </row>
    <row r="210" spans="1:6">
      <c r="A210" s="17"/>
      <c r="B210" s="17"/>
      <c r="C210" s="17"/>
      <c r="D210" s="17"/>
      <c r="E210" s="17"/>
      <c r="F210" s="17"/>
    </row>
    <row r="211" spans="1:6">
      <c r="A211" s="17" t="s">
        <v>419</v>
      </c>
      <c r="B211" s="17"/>
      <c r="C211" s="17"/>
      <c r="D211" s="17"/>
      <c r="E211" s="17"/>
      <c r="F211" s="69"/>
    </row>
    <row r="212" spans="1:6">
      <c r="A212" s="69" t="s">
        <v>421</v>
      </c>
      <c r="B212" s="69"/>
      <c r="C212" s="69"/>
      <c r="D212" s="69"/>
      <c r="E212" s="69"/>
      <c r="F212" s="69"/>
    </row>
  </sheetData>
  <customSheetViews>
    <customSheetView guid="{8BA73436-2F9B-4210-BD10-5C9B0EE18A6F}" colorId="22" topLeftCell="A63">
      <selection activeCell="A164" sqref="A164:XFD164"/>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
      <headerFooter alignWithMargins="0"/>
    </customSheetView>
    <customSheetView guid="{7923C648-7509-4E75-B568-BE9D1A032E56}" colorId="22">
      <selection activeCell="E134" sqref="E134"/>
      <rowBreaks count="2" manualBreakCount="2">
        <brk id="70" max="16383" man="1"/>
        <brk id="144" max="16383" man="1"/>
      </rowBreaks>
      <pageMargins left="0.5" right="0.5" top="0.5" bottom="0.5" header="0.5" footer="0.5"/>
      <printOptions horizontalCentered="1" verticalCentered="1"/>
      <pageSetup scale="64" fitToHeight="3" orientation="portrait" horizontalDpi="300" verticalDpi="300" r:id="rId2"/>
      <headerFooter alignWithMargins="0"/>
    </customSheetView>
    <customSheetView guid="{393B765C-BB60-4CEF-9B1B-1517D80E77BC}" colorId="22" showPageBreaks="1">
      <selection activeCell="E134" sqref="E134"/>
      <rowBreaks count="2" manualBreakCount="2">
        <brk id="70" max="16383" man="1"/>
        <brk id="144" max="16383" man="1"/>
      </rowBreaks>
      <pageMargins left="0.5" right="0.5" top="0.5" bottom="0.5" header="0.5" footer="0.5"/>
      <printOptions horizontalCentered="1" verticalCentered="1"/>
      <pageSetup scale="64" fitToHeight="3" orientation="portrait" horizontalDpi="300" verticalDpi="300" r:id="rId3"/>
      <headerFooter alignWithMargins="0"/>
    </customSheetView>
    <customSheetView guid="{63051384-6030-4837-BDE8-8D47319E9310}" colorId="22" topLeftCell="A63">
      <selection activeCell="A164" sqref="A164:XFD164"/>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4"/>
      <headerFooter alignWithMargins="0"/>
    </customSheetView>
    <customSheetView guid="{4E7170B9-0E13-4551-BA0F-F43020F5D14F}" colorId="22" topLeftCell="A63">
      <selection activeCell="A164" sqref="A164:XFD164"/>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5"/>
      <headerFooter alignWithMargins="0"/>
    </customSheetView>
    <customSheetView guid="{438078D9-73AC-4065-AD12-33C545097290}" colorId="22" topLeftCell="A63">
      <selection activeCell="A164" sqref="A164:XFD164"/>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6"/>
      <headerFooter alignWithMargins="0"/>
    </customSheetView>
    <customSheetView guid="{5CF51FF9-A1DC-465C-8702-577480B671DB}" colorId="22" topLeftCell="A63">
      <selection activeCell="A164" sqref="A164:XFD164"/>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7"/>
      <headerFooter alignWithMargins="0"/>
    </customSheetView>
    <customSheetView guid="{B94A4E40-0E04-4C7F-92F0-F173BDD19C5E}" colorId="22" topLeftCell="A63">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8"/>
      <headerFooter alignWithMargins="0"/>
    </customSheetView>
    <customSheetView guid="{8C259C24-A4E4-4974-8C90-A0F5B4CE3394}" colorId="22" topLeftCell="A63">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9"/>
      <headerFooter alignWithMargins="0"/>
    </customSheetView>
    <customSheetView guid="{FA103E5D-8B2E-472D-A37D-606A91A24206}" colorId="22" topLeftCell="A63">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0"/>
      <headerFooter alignWithMargins="0"/>
    </customSheetView>
    <customSheetView guid="{FD677025-12D2-4A8C-898E-C8C7B61A1761}" colorId="22" topLeftCell="A63">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1"/>
      <headerFooter alignWithMargins="0"/>
    </customSheetView>
    <customSheetView guid="{8A94D2EC-B2C5-4234-9443-0DC03802E12D}" colorId="22" topLeftCell="A63">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2"/>
      <headerFooter alignWithMargins="0"/>
    </customSheetView>
    <customSheetView guid="{C7AF6775-1D27-4B5E-A593-2A35D0B4D89B}" colorId="22" topLeftCell="A63">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3"/>
      <headerFooter alignWithMargins="0"/>
    </customSheetView>
    <customSheetView guid="{96E61F17-B7D0-43DF-A042-AB82DEADF71D}" colorId="22" showPageBreaks="1" topLeftCell="A63">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4"/>
      <headerFooter alignWithMargins="0"/>
    </customSheetView>
    <customSheetView guid="{0F6F7749-E5E2-402C-A332-F358E9F52431}" colorId="22" topLeftCell="A63">
      <selection activeCell="H159" sqref="H159"/>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5"/>
      <headerFooter alignWithMargins="0"/>
    </customSheetView>
    <customSheetView guid="{665C0630-746D-4A38-99D5-558A3A80C435}" colorId="22" topLeftCell="A63">
      <selection activeCell="A164" sqref="A164:XFD164"/>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6"/>
      <headerFooter alignWithMargins="0"/>
    </customSheetView>
    <customSheetView guid="{7BB49942-3332-4916-8C9A-7E0718D9BD15}" colorId="22" topLeftCell="A63">
      <selection activeCell="A164" sqref="A164:XFD164"/>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7"/>
      <headerFooter alignWithMargins="0"/>
    </customSheetView>
    <customSheetView guid="{84131046-9492-4BD4-95BF-1101D54B6750}" colorId="22" showPageBreaks="1" topLeftCell="A159">
      <selection activeCell="H159" sqref="H159"/>
      <rowBreaks count="2" manualBreakCount="2">
        <brk id="70" max="16383" man="1"/>
        <brk id="164" max="16383" man="1"/>
      </rowBreaks>
      <pageMargins left="0.25" right="0.25" top="0.75" bottom="0.75" header="0.3" footer="0.3"/>
      <printOptions horizontalCentered="1" verticalCentered="1"/>
      <pageSetup scale="48" fitToWidth="3" fitToHeight="3" orientation="portrait" horizontalDpi="300" verticalDpi="300" r:id="rId18"/>
      <headerFooter alignWithMargins="0"/>
    </customSheetView>
    <customSheetView guid="{CDDD69AD-D96A-45A7-95A3-6DE883419332}" colorId="22" topLeftCell="A63">
      <selection activeCell="A164" sqref="A164:XFD164"/>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19"/>
      <headerFooter alignWithMargins="0"/>
    </customSheetView>
    <customSheetView guid="{4AA2BC72-2A29-463C-9964-91A7BC9A705D}" colorId="22" hiddenRows="1" topLeftCell="A176">
      <selection activeCell="C89" sqref="C89"/>
      <rowBreaks count="2" manualBreakCount="2">
        <brk id="70" max="16383" man="1"/>
        <brk id="131" max="16383" man="1"/>
      </rowBreaks>
      <pageMargins left="0.5" right="0.5" top="0.5" bottom="0.5" header="0.5" footer="0.5"/>
      <printOptions horizontalCentered="1" verticalCentered="1"/>
      <pageSetup scale="67" fitToHeight="3" orientation="portrait" horizontalDpi="300" verticalDpi="300" r:id="rId20"/>
      <headerFooter alignWithMargins="0"/>
    </customSheetView>
  </customSheetViews>
  <printOptions horizontalCentered="1" verticalCentered="1"/>
  <pageMargins left="0.5" right="0.5" top="0.5" bottom="0.5" header="0.5" footer="0.5"/>
  <pageSetup scale="64" fitToHeight="3" orientation="portrait" horizontalDpi="300" verticalDpi="300" r:id="rId21"/>
  <headerFooter alignWithMargins="0"/>
  <rowBreaks count="2" manualBreakCount="2">
    <brk id="70" max="16383" man="1"/>
    <brk id="144" max="16383" man="1"/>
  </row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G143"/>
  <sheetViews>
    <sheetView defaultGridColor="0" colorId="22" zoomScaleNormal="100" workbookViewId="0">
      <selection activeCell="I56" sqref="I56"/>
    </sheetView>
  </sheetViews>
  <sheetFormatPr defaultColWidth="9.6640625" defaultRowHeight="15"/>
  <cols>
    <col min="1" max="1" width="4.6640625" style="9" customWidth="1"/>
    <col min="2" max="2" width="35.21875" style="9" customWidth="1"/>
    <col min="3" max="3" width="16.6640625" style="9" customWidth="1"/>
    <col min="4" max="4" width="18.6640625" style="9" customWidth="1"/>
    <col min="5" max="6" width="16.6640625" style="9" customWidth="1"/>
    <col min="7" max="7" width="24.44140625" style="9" customWidth="1"/>
    <col min="8" max="13" width="18.6640625" style="9" customWidth="1"/>
    <col min="14" max="14" width="5.6640625" style="9" customWidth="1"/>
    <col min="15" max="15" width="9.6640625" style="9"/>
    <col min="16" max="17" width="11.21875" style="9" bestFit="1" customWidth="1"/>
    <col min="18" max="16384" width="9.6640625" style="9"/>
  </cols>
  <sheetData>
    <row r="1" spans="1:241" ht="12.75" customHeight="1">
      <c r="A1" s="29" t="s">
        <v>1800</v>
      </c>
      <c r="B1" s="66"/>
      <c r="C1" s="66"/>
      <c r="D1" s="205" t="s">
        <v>5251</v>
      </c>
      <c r="E1" s="205" t="s">
        <v>3308</v>
      </c>
      <c r="F1" s="205" t="s">
        <v>1803</v>
      </c>
      <c r="G1" s="67"/>
      <c r="H1" s="29" t="s">
        <v>1800</v>
      </c>
      <c r="I1" s="203"/>
      <c r="J1" s="205" t="s">
        <v>5251</v>
      </c>
      <c r="K1" s="203"/>
      <c r="L1" s="203" t="s">
        <v>3308</v>
      </c>
      <c r="M1" s="205" t="s">
        <v>1803</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2.75" customHeight="1">
      <c r="A2" s="72" t="str">
        <f>'Data Sheet'!$C$25</f>
        <v>CENTRAL HUDSON GAS &amp; ELECTRIC CORPORATION</v>
      </c>
      <c r="B2" s="17"/>
      <c r="C2" s="17"/>
      <c r="D2" s="93" t="s">
        <v>1158</v>
      </c>
      <c r="E2" s="673" t="str">
        <f>'Data Sheet'!$C$40</f>
        <v>4/18/2018</v>
      </c>
      <c r="F2" s="100" t="str">
        <f>'Data Sheet'!$C$38</f>
        <v>12/31/2017</v>
      </c>
      <c r="G2" s="73"/>
      <c r="H2" s="72" t="str">
        <f>'Data Sheet'!$C$25</f>
        <v>CENTRAL HUDSON GAS &amp; ELECTRIC CORPORATION</v>
      </c>
      <c r="I2" s="81"/>
      <c r="J2" s="93" t="s">
        <v>1158</v>
      </c>
      <c r="K2" s="81"/>
      <c r="L2" s="674" t="str">
        <f>'Data Sheet'!$C$40</f>
        <v>4/18/2018</v>
      </c>
      <c r="M2" s="100" t="str">
        <f>'Data Sheet'!$C$38</f>
        <v>12/31/2017</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06" t="s">
        <v>422</v>
      </c>
      <c r="B3" s="207"/>
      <c r="C3" s="207"/>
      <c r="D3" s="207"/>
      <c r="E3" s="207"/>
      <c r="F3" s="207"/>
      <c r="G3" s="208"/>
      <c r="H3" s="206" t="s">
        <v>423</v>
      </c>
      <c r="I3" s="207"/>
      <c r="J3" s="207"/>
      <c r="K3" s="207"/>
      <c r="L3" s="207"/>
      <c r="M3" s="207"/>
      <c r="N3" s="208"/>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424</v>
      </c>
      <c r="C4" s="17"/>
      <c r="D4" s="17"/>
      <c r="E4" s="17"/>
      <c r="F4" s="17"/>
      <c r="G4" s="73"/>
      <c r="H4" s="378" t="s">
        <v>425</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426</v>
      </c>
      <c r="C5" s="17"/>
      <c r="D5" s="17"/>
      <c r="E5" s="17"/>
      <c r="F5" s="17"/>
      <c r="G5" s="73"/>
      <c r="H5" s="378" t="s">
        <v>427</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428</v>
      </c>
      <c r="C6" s="17"/>
      <c r="D6" s="17"/>
      <c r="E6" s="17"/>
      <c r="F6" s="17"/>
      <c r="G6" s="73"/>
      <c r="H6" s="72" t="s">
        <v>429</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430</v>
      </c>
      <c r="C7" s="17"/>
      <c r="D7" s="17"/>
      <c r="E7" s="17"/>
      <c r="F7" s="17"/>
      <c r="G7" s="73"/>
      <c r="H7" s="72" t="s">
        <v>431</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432</v>
      </c>
      <c r="C8" s="17"/>
      <c r="D8" s="17"/>
      <c r="E8" s="17"/>
      <c r="F8" s="17"/>
      <c r="G8" s="73"/>
      <c r="H8" s="72" t="s">
        <v>433</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434</v>
      </c>
      <c r="C9" s="17"/>
      <c r="D9" s="17"/>
      <c r="E9" s="17"/>
      <c r="F9" s="17"/>
      <c r="G9" s="73"/>
      <c r="H9" s="72" t="s">
        <v>435</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436</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437</v>
      </c>
      <c r="C11" s="17"/>
      <c r="D11" s="17"/>
      <c r="E11" s="17"/>
      <c r="F11" s="17"/>
      <c r="G11" s="73"/>
      <c r="H11" s="1478" t="s">
        <v>438</v>
      </c>
      <c r="I11" s="1477"/>
      <c r="J11" s="1477"/>
      <c r="K11" s="1477"/>
      <c r="L11" s="1477"/>
      <c r="M11" s="1477"/>
      <c r="N11" s="2631"/>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439</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440</v>
      </c>
      <c r="C13" s="17"/>
      <c r="D13" s="17"/>
      <c r="E13" s="17"/>
      <c r="F13" s="17"/>
      <c r="G13" s="73"/>
      <c r="H13" s="72" t="s">
        <v>441</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442</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12"/>
      <c r="B15" s="89"/>
      <c r="C15" s="306" t="s">
        <v>443</v>
      </c>
      <c r="D15" s="207"/>
      <c r="E15" s="89"/>
      <c r="F15" s="89"/>
      <c r="G15" s="91"/>
      <c r="H15" s="206" t="s">
        <v>444</v>
      </c>
      <c r="I15" s="207"/>
      <c r="J15" s="306" t="s">
        <v>445</v>
      </c>
      <c r="K15" s="207"/>
      <c r="L15" s="207"/>
      <c r="M15" s="207"/>
      <c r="N15" s="208"/>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14"/>
      <c r="B16" s="93"/>
      <c r="C16" s="93"/>
      <c r="D16" s="266" t="s">
        <v>446</v>
      </c>
      <c r="E16" s="93"/>
      <c r="F16" s="93"/>
      <c r="G16" s="83"/>
      <c r="H16" s="72"/>
      <c r="I16" s="93"/>
      <c r="J16" s="93"/>
      <c r="K16" s="93"/>
      <c r="L16" s="100"/>
      <c r="M16" s="266" t="s">
        <v>447</v>
      </c>
      <c r="N16" s="213"/>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14"/>
      <c r="B17" s="266" t="s">
        <v>448</v>
      </c>
      <c r="C17" s="266" t="s">
        <v>449</v>
      </c>
      <c r="D17" s="266" t="s">
        <v>450</v>
      </c>
      <c r="E17" s="266" t="s">
        <v>451</v>
      </c>
      <c r="F17" s="266" t="s">
        <v>452</v>
      </c>
      <c r="G17" s="83"/>
      <c r="H17" s="214" t="s">
        <v>453</v>
      </c>
      <c r="I17" s="266" t="s">
        <v>446</v>
      </c>
      <c r="J17" s="266" t="s">
        <v>2997</v>
      </c>
      <c r="K17" s="266" t="s">
        <v>2998</v>
      </c>
      <c r="L17" s="266" t="s">
        <v>454</v>
      </c>
      <c r="M17" s="266" t="s">
        <v>455</v>
      </c>
      <c r="N17" s="213"/>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14" t="s">
        <v>1729</v>
      </c>
      <c r="B18" s="266" t="s">
        <v>456</v>
      </c>
      <c r="C18" s="266" t="s">
        <v>457</v>
      </c>
      <c r="D18" s="266" t="s">
        <v>458</v>
      </c>
      <c r="E18" s="266" t="s">
        <v>523</v>
      </c>
      <c r="F18" s="266" t="s">
        <v>523</v>
      </c>
      <c r="G18" s="213" t="s">
        <v>307</v>
      </c>
      <c r="H18" s="214" t="s">
        <v>459</v>
      </c>
      <c r="I18" s="266" t="s">
        <v>460</v>
      </c>
      <c r="J18" s="266" t="s">
        <v>461</v>
      </c>
      <c r="K18" s="266" t="s">
        <v>461</v>
      </c>
      <c r="L18" s="266" t="s">
        <v>461</v>
      </c>
      <c r="M18" s="266" t="s">
        <v>461</v>
      </c>
      <c r="N18" s="213" t="s">
        <v>1729</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15" t="s">
        <v>1732</v>
      </c>
      <c r="B19" s="304" t="s">
        <v>3020</v>
      </c>
      <c r="C19" s="304" t="s">
        <v>3021</v>
      </c>
      <c r="D19" s="304" t="s">
        <v>3022</v>
      </c>
      <c r="E19" s="304" t="s">
        <v>3023</v>
      </c>
      <c r="F19" s="304" t="s">
        <v>2346</v>
      </c>
      <c r="G19" s="216" t="s">
        <v>2347</v>
      </c>
      <c r="H19" s="215" t="s">
        <v>2348</v>
      </c>
      <c r="I19" s="304" t="s">
        <v>2349</v>
      </c>
      <c r="J19" s="304" t="s">
        <v>2350</v>
      </c>
      <c r="K19" s="304" t="s">
        <v>2351</v>
      </c>
      <c r="L19" s="304" t="s">
        <v>2352</v>
      </c>
      <c r="M19" s="304" t="s">
        <v>2353</v>
      </c>
      <c r="N19" s="216" t="s">
        <v>1732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2.75" customHeight="1">
      <c r="A20" s="214"/>
      <c r="B20" s="93" t="s">
        <v>462</v>
      </c>
      <c r="C20" s="93"/>
      <c r="D20" s="93"/>
      <c r="E20" s="93"/>
      <c r="F20" s="93"/>
      <c r="G20" s="83"/>
      <c r="H20" s="72"/>
      <c r="I20" s="93"/>
      <c r="J20" s="93"/>
      <c r="K20" s="93"/>
      <c r="L20" s="93"/>
      <c r="M20" s="93"/>
      <c r="N20" s="213"/>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14">
        <v>1</v>
      </c>
      <c r="B21" s="93" t="s">
        <v>463</v>
      </c>
      <c r="C21" s="289">
        <v>-2743616</v>
      </c>
      <c r="D21" s="289"/>
      <c r="E21" s="289">
        <v>-462645</v>
      </c>
      <c r="F21" s="289">
        <v>-3038261</v>
      </c>
      <c r="G21" s="258">
        <v>168000</v>
      </c>
      <c r="H21" s="379">
        <v>0</v>
      </c>
      <c r="I21" s="289"/>
      <c r="J21" s="284">
        <v>4992451.5</v>
      </c>
      <c r="K21" s="284">
        <v>-5275096.5</v>
      </c>
      <c r="L21" s="289"/>
      <c r="M21" s="289"/>
      <c r="N21" s="213">
        <v>1</v>
      </c>
      <c r="O21" s="17"/>
      <c r="P21" s="384">
        <f>C21+E21-F21</f>
        <v>-168000</v>
      </c>
      <c r="Q21" s="384">
        <f>H21-P21</f>
        <v>168000</v>
      </c>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214">
        <v>2</v>
      </c>
      <c r="B22" s="93" t="s">
        <v>464</v>
      </c>
      <c r="C22" s="284">
        <v>184021</v>
      </c>
      <c r="D22" s="289"/>
      <c r="E22" s="284">
        <v>8236891</v>
      </c>
      <c r="F22" s="284">
        <v>8228797</v>
      </c>
      <c r="G22" s="259"/>
      <c r="H22" s="327">
        <v>192115</v>
      </c>
      <c r="I22" s="289"/>
      <c r="J22" s="284">
        <v>3980854.5</v>
      </c>
      <c r="K22" s="284">
        <v>1215942.5</v>
      </c>
      <c r="L22" s="284"/>
      <c r="M22" s="284"/>
      <c r="N22" s="213">
        <v>2</v>
      </c>
      <c r="O22" s="17"/>
      <c r="P22" s="384">
        <f>C22+E22-F22</f>
        <v>192115</v>
      </c>
      <c r="Q22" s="384">
        <f>H22-P22</f>
        <v>0</v>
      </c>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214">
        <v>3</v>
      </c>
      <c r="B23" s="93" t="s">
        <v>465</v>
      </c>
      <c r="C23" s="284">
        <v>1035</v>
      </c>
      <c r="D23" s="284"/>
      <c r="E23" s="284">
        <v>46511</v>
      </c>
      <c r="F23" s="284">
        <v>46628</v>
      </c>
      <c r="G23" s="259"/>
      <c r="H23" s="327">
        <v>918</v>
      </c>
      <c r="I23" s="284"/>
      <c r="J23" s="284">
        <v>22569</v>
      </c>
      <c r="K23" s="284">
        <v>6893.5</v>
      </c>
      <c r="L23" s="284"/>
      <c r="M23" s="284"/>
      <c r="N23" s="213">
        <v>3</v>
      </c>
      <c r="O23" s="17"/>
      <c r="P23" s="384">
        <f>C23+E23-F23</f>
        <v>918</v>
      </c>
      <c r="Q23" s="384">
        <f>H23-P23</f>
        <v>0</v>
      </c>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214">
        <v>4</v>
      </c>
      <c r="B24" s="93" t="s">
        <v>466</v>
      </c>
      <c r="C24" s="284"/>
      <c r="D24" s="284"/>
      <c r="E24" s="284"/>
      <c r="F24" s="284"/>
      <c r="G24" s="259"/>
      <c r="H24" s="327" t="s">
        <v>1789</v>
      </c>
      <c r="I24" s="284"/>
      <c r="J24" s="284"/>
      <c r="K24" s="284"/>
      <c r="L24" s="284"/>
      <c r="M24" s="284"/>
      <c r="N24" s="213">
        <v>4</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2.75" customHeight="1">
      <c r="A25" s="214">
        <v>5</v>
      </c>
      <c r="B25" s="93" t="s">
        <v>467</v>
      </c>
      <c r="C25" s="243">
        <f t="shared" ref="C25:M25" si="0">SUM(C21:C24)</f>
        <v>-2558560</v>
      </c>
      <c r="D25" s="243">
        <f t="shared" si="0"/>
        <v>0</v>
      </c>
      <c r="E25" s="243">
        <f t="shared" si="0"/>
        <v>7820757</v>
      </c>
      <c r="F25" s="243">
        <f t="shared" si="0"/>
        <v>5237164</v>
      </c>
      <c r="G25" s="242">
        <f t="shared" si="0"/>
        <v>168000</v>
      </c>
      <c r="H25" s="331">
        <f t="shared" si="0"/>
        <v>193033</v>
      </c>
      <c r="I25" s="243">
        <f t="shared" si="0"/>
        <v>0</v>
      </c>
      <c r="J25" s="243">
        <f t="shared" si="0"/>
        <v>8995875</v>
      </c>
      <c r="K25" s="243">
        <f t="shared" si="0"/>
        <v>-4052260.5</v>
      </c>
      <c r="L25" s="243">
        <f t="shared" si="0"/>
        <v>0</v>
      </c>
      <c r="M25" s="243">
        <f t="shared" si="0"/>
        <v>0</v>
      </c>
      <c r="N25" s="213">
        <v>5</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214"/>
      <c r="B26" s="93" t="s">
        <v>468</v>
      </c>
      <c r="C26" s="284"/>
      <c r="D26" s="284"/>
      <c r="E26" s="284"/>
      <c r="F26" s="284"/>
      <c r="G26" s="259"/>
      <c r="H26" s="327"/>
      <c r="I26" s="284"/>
      <c r="J26" s="284"/>
      <c r="K26" s="284"/>
      <c r="L26" s="284"/>
      <c r="M26" s="284"/>
      <c r="N26" s="213"/>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214">
        <v>6</v>
      </c>
      <c r="B27" s="93" t="s">
        <v>469</v>
      </c>
      <c r="C27" s="284">
        <v>51769</v>
      </c>
      <c r="D27" s="284"/>
      <c r="E27" s="284">
        <v>5296679</v>
      </c>
      <c r="F27" s="284">
        <v>5219982</v>
      </c>
      <c r="G27" s="259"/>
      <c r="H27" s="327">
        <v>128466</v>
      </c>
      <c r="I27" s="284"/>
      <c r="J27" s="284">
        <v>4116212</v>
      </c>
      <c r="K27" s="284">
        <v>1180467</v>
      </c>
      <c r="L27" s="284"/>
      <c r="M27" s="284"/>
      <c r="N27" s="213">
        <v>6</v>
      </c>
      <c r="O27" s="17"/>
      <c r="P27" s="384">
        <f>C27+E27-F27</f>
        <v>128466</v>
      </c>
      <c r="Q27" s="384">
        <f>H27-P27</f>
        <v>0</v>
      </c>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214">
        <v>7</v>
      </c>
      <c r="B28" s="93" t="s">
        <v>470</v>
      </c>
      <c r="C28" s="284"/>
      <c r="D28" s="284"/>
      <c r="E28" s="284"/>
      <c r="F28" s="284"/>
      <c r="G28" s="259"/>
      <c r="H28" s="327" t="s">
        <v>1789</v>
      </c>
      <c r="I28" s="284"/>
      <c r="J28" s="284"/>
      <c r="K28" s="284"/>
      <c r="L28" s="284"/>
      <c r="M28" s="284"/>
      <c r="N28" s="213">
        <v>7</v>
      </c>
      <c r="O28" s="17"/>
      <c r="P28" s="384">
        <f t="shared" ref="P28:P39" si="1">C28+E28-F28</f>
        <v>0</v>
      </c>
      <c r="Q28" s="384">
        <f t="shared" ref="Q28:Q39" si="2">H28-P28</f>
        <v>0</v>
      </c>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214">
        <v>8</v>
      </c>
      <c r="B29" s="93" t="s">
        <v>471</v>
      </c>
      <c r="C29" s="284"/>
      <c r="D29" s="284"/>
      <c r="E29" s="284"/>
      <c r="F29" s="284"/>
      <c r="G29" s="259"/>
      <c r="H29" s="327"/>
      <c r="I29" s="284"/>
      <c r="J29" s="284"/>
      <c r="K29" s="284"/>
      <c r="L29" s="284"/>
      <c r="M29" s="284"/>
      <c r="N29" s="213">
        <v>8</v>
      </c>
      <c r="O29" s="17"/>
      <c r="P29" s="384">
        <f t="shared" si="1"/>
        <v>0</v>
      </c>
      <c r="Q29" s="384">
        <f t="shared" si="2"/>
        <v>0</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2.75" customHeight="1">
      <c r="A30" s="214"/>
      <c r="B30" s="93" t="s">
        <v>472</v>
      </c>
      <c r="C30" s="284"/>
      <c r="D30" s="284"/>
      <c r="E30" s="284"/>
      <c r="F30" s="284"/>
      <c r="G30" s="259"/>
      <c r="H30" s="327"/>
      <c r="I30" s="284"/>
      <c r="J30" s="284"/>
      <c r="K30" s="284"/>
      <c r="L30" s="284"/>
      <c r="M30" s="284"/>
      <c r="N30" s="213"/>
      <c r="O30" s="17"/>
      <c r="P30" s="384">
        <f t="shared" si="1"/>
        <v>0</v>
      </c>
      <c r="Q30" s="384">
        <f t="shared" si="2"/>
        <v>0</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2.75" customHeight="1">
      <c r="A31" s="214">
        <v>9</v>
      </c>
      <c r="B31" s="93" t="s">
        <v>5343</v>
      </c>
      <c r="C31" s="284">
        <v>5601</v>
      </c>
      <c r="D31" s="284"/>
      <c r="E31" s="284">
        <v>574410</v>
      </c>
      <c r="F31" s="284">
        <v>564605</v>
      </c>
      <c r="G31" s="259" t="s">
        <v>1789</v>
      </c>
      <c r="H31" s="327">
        <v>15406</v>
      </c>
      <c r="I31" s="284"/>
      <c r="J31" s="284">
        <v>445945</v>
      </c>
      <c r="K31" s="284">
        <v>128465</v>
      </c>
      <c r="L31" s="284"/>
      <c r="M31" s="284" t="s">
        <v>1789</v>
      </c>
      <c r="N31" s="213">
        <v>9</v>
      </c>
      <c r="O31" s="17"/>
      <c r="P31" s="384">
        <f t="shared" si="1"/>
        <v>15406</v>
      </c>
      <c r="Q31" s="384">
        <f t="shared" si="2"/>
        <v>0</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214">
        <v>10</v>
      </c>
      <c r="B32" s="93" t="s">
        <v>191</v>
      </c>
      <c r="C32" s="284"/>
      <c r="D32" s="284"/>
      <c r="E32" s="284"/>
      <c r="F32" s="284"/>
      <c r="G32" s="259"/>
      <c r="H32" s="327"/>
      <c r="I32" s="284"/>
      <c r="J32" s="284"/>
      <c r="K32" s="284"/>
      <c r="L32" s="284"/>
      <c r="M32" s="284"/>
      <c r="N32" s="213">
        <v>10</v>
      </c>
      <c r="O32" s="17"/>
      <c r="P32" s="384">
        <f t="shared" si="1"/>
        <v>0</v>
      </c>
      <c r="Q32" s="384">
        <f t="shared" si="2"/>
        <v>0</v>
      </c>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214">
        <v>11</v>
      </c>
      <c r="B33" s="93" t="s">
        <v>192</v>
      </c>
      <c r="C33" s="284"/>
      <c r="D33" s="284"/>
      <c r="E33" s="284"/>
      <c r="F33" s="284"/>
      <c r="G33" s="259"/>
      <c r="H33" s="327"/>
      <c r="I33" s="284"/>
      <c r="J33" s="284"/>
      <c r="K33" s="284"/>
      <c r="L33" s="284"/>
      <c r="M33" s="284"/>
      <c r="N33" s="213">
        <v>11</v>
      </c>
      <c r="O33" s="17"/>
      <c r="P33" s="384">
        <f t="shared" si="1"/>
        <v>0</v>
      </c>
      <c r="Q33" s="384">
        <f t="shared" si="2"/>
        <v>0</v>
      </c>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214">
        <v>12</v>
      </c>
      <c r="B34" s="93" t="s">
        <v>193</v>
      </c>
      <c r="C34" s="284">
        <v>0</v>
      </c>
      <c r="D34" s="284"/>
      <c r="E34" s="284">
        <v>1267495</v>
      </c>
      <c r="F34" s="284">
        <v>1267495</v>
      </c>
      <c r="G34" s="259"/>
      <c r="H34" s="327">
        <v>0</v>
      </c>
      <c r="I34" s="284"/>
      <c r="J34" s="284">
        <v>1018505</v>
      </c>
      <c r="K34" s="284">
        <v>199513</v>
      </c>
      <c r="L34" s="284"/>
      <c r="M34" s="284"/>
      <c r="N34" s="213">
        <v>12</v>
      </c>
      <c r="O34" s="17"/>
      <c r="P34" s="384">
        <f t="shared" si="1"/>
        <v>0</v>
      </c>
      <c r="Q34" s="384">
        <f t="shared" si="2"/>
        <v>0</v>
      </c>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214">
        <v>13</v>
      </c>
      <c r="B35" s="93" t="s">
        <v>2481</v>
      </c>
      <c r="C35" s="284">
        <v>4860</v>
      </c>
      <c r="D35" s="284"/>
      <c r="E35" s="284">
        <v>153160</v>
      </c>
      <c r="F35" s="284">
        <v>154925</v>
      </c>
      <c r="G35" s="259"/>
      <c r="H35" s="327">
        <v>3095</v>
      </c>
      <c r="I35" s="284"/>
      <c r="J35" s="284">
        <v>75064</v>
      </c>
      <c r="K35" s="284">
        <v>22928</v>
      </c>
      <c r="L35" s="284"/>
      <c r="M35" s="284"/>
      <c r="N35" s="213">
        <v>13</v>
      </c>
      <c r="O35" s="17"/>
      <c r="P35" s="384">
        <f t="shared" si="1"/>
        <v>3095</v>
      </c>
      <c r="Q35" s="384">
        <f t="shared" si="2"/>
        <v>0</v>
      </c>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214">
        <v>14</v>
      </c>
      <c r="B36" s="93" t="s">
        <v>2482</v>
      </c>
      <c r="C36" s="284">
        <v>0</v>
      </c>
      <c r="D36" s="284"/>
      <c r="E36" s="284">
        <f>11277*0</f>
        <v>0</v>
      </c>
      <c r="F36" s="284">
        <f>11277*0</f>
        <v>0</v>
      </c>
      <c r="G36" s="259"/>
      <c r="H36" s="327">
        <v>0</v>
      </c>
      <c r="I36" s="284"/>
      <c r="J36" s="284">
        <f>9022*0</f>
        <v>0</v>
      </c>
      <c r="K36" s="284">
        <f>2255*0</f>
        <v>0</v>
      </c>
      <c r="L36" s="284"/>
      <c r="M36" s="284"/>
      <c r="N36" s="213">
        <v>14</v>
      </c>
      <c r="O36" s="17"/>
      <c r="P36" s="384">
        <f t="shared" si="1"/>
        <v>0</v>
      </c>
      <c r="Q36" s="384">
        <f t="shared" si="2"/>
        <v>0</v>
      </c>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214">
        <v>15</v>
      </c>
      <c r="B37" s="93" t="s">
        <v>2483</v>
      </c>
      <c r="C37" s="284">
        <v>1993048</v>
      </c>
      <c r="D37" s="284"/>
      <c r="E37" s="284">
        <v>6116652</v>
      </c>
      <c r="F37" s="284">
        <v>7414859</v>
      </c>
      <c r="G37" s="259"/>
      <c r="H37" s="327">
        <v>694841</v>
      </c>
      <c r="I37" s="284"/>
      <c r="J37" s="284">
        <v>2124825</v>
      </c>
      <c r="K37" s="284">
        <v>459327</v>
      </c>
      <c r="L37" s="284"/>
      <c r="M37" s="284"/>
      <c r="N37" s="213">
        <v>15</v>
      </c>
      <c r="O37" s="17"/>
      <c r="P37" s="384">
        <f t="shared" si="1"/>
        <v>694841</v>
      </c>
      <c r="Q37" s="384">
        <f t="shared" si="2"/>
        <v>0</v>
      </c>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214">
        <v>16</v>
      </c>
      <c r="B38" s="93" t="s">
        <v>2484</v>
      </c>
      <c r="C38" s="284"/>
      <c r="D38" s="284"/>
      <c r="E38" s="284">
        <f>49788*0</f>
        <v>0</v>
      </c>
      <c r="F38" s="284">
        <f>49788*0</f>
        <v>0</v>
      </c>
      <c r="G38" s="259"/>
      <c r="H38" s="327" t="s">
        <v>1789</v>
      </c>
      <c r="I38" s="284"/>
      <c r="J38" s="284">
        <f>39830*0</f>
        <v>0</v>
      </c>
      <c r="K38" s="284">
        <f>9958*0</f>
        <v>0</v>
      </c>
      <c r="L38" s="284"/>
      <c r="M38" s="284"/>
      <c r="N38" s="213">
        <v>16</v>
      </c>
      <c r="O38" s="17"/>
      <c r="P38" s="384">
        <f t="shared" si="1"/>
        <v>0</v>
      </c>
      <c r="Q38" s="384">
        <f t="shared" si="2"/>
        <v>0</v>
      </c>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214">
        <v>17</v>
      </c>
      <c r="B39" s="93" t="s">
        <v>5682</v>
      </c>
      <c r="C39" s="284">
        <f>-3044300+5718-1</f>
        <v>-3038583</v>
      </c>
      <c r="D39" s="284"/>
      <c r="E39" s="284">
        <v>815000</v>
      </c>
      <c r="F39" s="284">
        <v>5718</v>
      </c>
      <c r="G39" s="259"/>
      <c r="H39" s="327">
        <v>-2229300</v>
      </c>
      <c r="I39" s="284"/>
      <c r="J39" s="284">
        <v>1755000</v>
      </c>
      <c r="K39" s="284">
        <v>-1034400</v>
      </c>
      <c r="L39" s="284"/>
      <c r="M39" s="284"/>
      <c r="N39" s="213">
        <v>17</v>
      </c>
      <c r="O39" s="17"/>
      <c r="P39" s="384">
        <f t="shared" si="1"/>
        <v>-2229301</v>
      </c>
      <c r="Q39" s="384">
        <f t="shared" si="2"/>
        <v>1</v>
      </c>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2.75" customHeight="1">
      <c r="A40" s="214">
        <v>18</v>
      </c>
      <c r="B40" s="93" t="s">
        <v>467</v>
      </c>
      <c r="C40" s="243">
        <f t="shared" ref="C40:M40" si="3">SUM(C27:C39)</f>
        <v>-983305</v>
      </c>
      <c r="D40" s="243">
        <f t="shared" si="3"/>
        <v>0</v>
      </c>
      <c r="E40" s="243">
        <f t="shared" si="3"/>
        <v>14223396</v>
      </c>
      <c r="F40" s="243">
        <f t="shared" si="3"/>
        <v>14627584</v>
      </c>
      <c r="G40" s="242">
        <f t="shared" si="3"/>
        <v>0</v>
      </c>
      <c r="H40" s="331">
        <f t="shared" si="3"/>
        <v>-1387492</v>
      </c>
      <c r="I40" s="243">
        <f t="shared" si="3"/>
        <v>0</v>
      </c>
      <c r="J40" s="243">
        <f t="shared" si="3"/>
        <v>9535551</v>
      </c>
      <c r="K40" s="243">
        <f t="shared" si="3"/>
        <v>956300</v>
      </c>
      <c r="L40" s="243">
        <f t="shared" si="3"/>
        <v>0</v>
      </c>
      <c r="M40" s="243">
        <f t="shared" si="3"/>
        <v>0</v>
      </c>
      <c r="N40" s="213">
        <v>18</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214"/>
      <c r="B41" s="93" t="s">
        <v>2485</v>
      </c>
      <c r="C41" s="284"/>
      <c r="D41" s="284"/>
      <c r="E41" s="284"/>
      <c r="F41" s="284"/>
      <c r="G41" s="259"/>
      <c r="H41" s="327" t="s">
        <v>1789</v>
      </c>
      <c r="I41" s="284"/>
      <c r="J41" s="284"/>
      <c r="K41" s="284"/>
      <c r="L41" s="284"/>
      <c r="M41" s="284"/>
      <c r="N41" s="213"/>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214">
        <v>19</v>
      </c>
      <c r="B42" s="93" t="s">
        <v>2486</v>
      </c>
      <c r="C42" s="284"/>
      <c r="D42" s="284">
        <v>8350968</v>
      </c>
      <c r="E42" s="284">
        <v>25463388</v>
      </c>
      <c r="F42" s="284">
        <v>25859014</v>
      </c>
      <c r="G42" s="259"/>
      <c r="H42" s="327" t="s">
        <v>1789</v>
      </c>
      <c r="I42" s="284">
        <v>8746594</v>
      </c>
      <c r="J42" s="284">
        <v>21410899</v>
      </c>
      <c r="K42" s="284">
        <v>3954313</v>
      </c>
      <c r="L42" s="284"/>
      <c r="M42" s="284"/>
      <c r="N42" s="213">
        <v>19</v>
      </c>
      <c r="O42" s="17"/>
      <c r="P42" s="384">
        <f>D42-E42+F42</f>
        <v>8746594</v>
      </c>
      <c r="Q42" s="384">
        <f>I42-P42</f>
        <v>0</v>
      </c>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214">
        <v>20</v>
      </c>
      <c r="B43" s="93" t="s">
        <v>2487</v>
      </c>
      <c r="C43" s="284"/>
      <c r="D43" s="284">
        <v>6577909</v>
      </c>
      <c r="E43" s="284">
        <v>21216240</v>
      </c>
      <c r="F43" s="284">
        <v>21673911</v>
      </c>
      <c r="G43" s="259"/>
      <c r="H43" s="327" t="s">
        <v>1789</v>
      </c>
      <c r="I43" s="284">
        <v>7035580</v>
      </c>
      <c r="J43" s="284">
        <v>13589564</v>
      </c>
      <c r="K43" s="284">
        <v>7626676</v>
      </c>
      <c r="L43" s="284"/>
      <c r="M43" s="284"/>
      <c r="N43" s="213">
        <v>20</v>
      </c>
      <c r="O43" s="17"/>
      <c r="P43" s="384">
        <f>D43-E43+F43+C100</f>
        <v>7035580</v>
      </c>
      <c r="Q43" s="384">
        <f>I43-P43</f>
        <v>0</v>
      </c>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214">
        <v>21</v>
      </c>
      <c r="B44" s="93" t="s">
        <v>2488</v>
      </c>
      <c r="C44" s="284">
        <v>296446</v>
      </c>
      <c r="D44" s="284"/>
      <c r="E44" s="284">
        <v>1381271</v>
      </c>
      <c r="F44" s="284">
        <v>1131390</v>
      </c>
      <c r="G44" s="259"/>
      <c r="H44" s="327">
        <v>324982</v>
      </c>
      <c r="I44" s="284"/>
      <c r="J44" s="284">
        <v>914672</v>
      </c>
      <c r="K44" s="284">
        <v>466599</v>
      </c>
      <c r="L44" s="284"/>
      <c r="M44" s="284"/>
      <c r="N44" s="213">
        <v>21</v>
      </c>
      <c r="O44" s="17"/>
      <c r="P44" s="384">
        <f t="shared" ref="P44:P48" si="4">C44+E44-F44</f>
        <v>546327</v>
      </c>
      <c r="Q44" s="384">
        <f t="shared" ref="Q44:Q48" si="5">H44-P44</f>
        <v>-221345</v>
      </c>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214">
        <v>22</v>
      </c>
      <c r="B45" s="93" t="s">
        <v>1061</v>
      </c>
      <c r="C45" s="284"/>
      <c r="D45" s="284"/>
      <c r="E45" s="284"/>
      <c r="F45" s="284"/>
      <c r="G45" s="259"/>
      <c r="H45" s="327" t="s">
        <v>1789</v>
      </c>
      <c r="I45" s="284"/>
      <c r="J45" s="284"/>
      <c r="K45" s="284"/>
      <c r="L45" s="284"/>
      <c r="M45" s="284"/>
      <c r="N45" s="213">
        <v>22</v>
      </c>
      <c r="O45" s="17"/>
      <c r="P45" s="384">
        <f t="shared" si="4"/>
        <v>0</v>
      </c>
      <c r="Q45" s="384">
        <f t="shared" si="5"/>
        <v>0</v>
      </c>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214">
        <v>23</v>
      </c>
      <c r="B46" s="93" t="s">
        <v>1062</v>
      </c>
      <c r="C46" s="284"/>
      <c r="D46" s="284"/>
      <c r="E46" s="284"/>
      <c r="F46" s="284"/>
      <c r="G46" s="259"/>
      <c r="H46" s="327" t="s">
        <v>1789</v>
      </c>
      <c r="I46" s="284"/>
      <c r="J46" s="284"/>
      <c r="K46" s="284"/>
      <c r="L46" s="284"/>
      <c r="M46" s="284"/>
      <c r="N46" s="213">
        <v>23</v>
      </c>
      <c r="O46" s="17"/>
      <c r="P46" s="384">
        <f t="shared" si="4"/>
        <v>0</v>
      </c>
      <c r="Q46" s="384">
        <f t="shared" si="5"/>
        <v>0</v>
      </c>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214">
        <v>24</v>
      </c>
      <c r="B47" s="93" t="s">
        <v>2483</v>
      </c>
      <c r="C47" s="284"/>
      <c r="D47" s="284"/>
      <c r="E47" s="284"/>
      <c r="F47" s="284"/>
      <c r="G47" s="259"/>
      <c r="H47" s="327" t="s">
        <v>1789</v>
      </c>
      <c r="I47" s="284"/>
      <c r="J47" s="284"/>
      <c r="K47" s="284"/>
      <c r="L47" s="284"/>
      <c r="M47" s="284"/>
      <c r="N47" s="213">
        <v>24</v>
      </c>
      <c r="O47" s="17"/>
      <c r="P47" s="384">
        <f t="shared" si="4"/>
        <v>0</v>
      </c>
      <c r="Q47" s="384">
        <f t="shared" si="5"/>
        <v>0</v>
      </c>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214">
        <v>25</v>
      </c>
      <c r="B48" s="93" t="s">
        <v>466</v>
      </c>
      <c r="C48" s="284"/>
      <c r="D48" s="284"/>
      <c r="E48" s="284"/>
      <c r="F48" s="284"/>
      <c r="G48" s="259"/>
      <c r="H48" s="327" t="s">
        <v>1789</v>
      </c>
      <c r="I48" s="284"/>
      <c r="J48" s="284"/>
      <c r="K48" s="284"/>
      <c r="L48" s="284"/>
      <c r="M48" s="284"/>
      <c r="N48" s="213">
        <v>25</v>
      </c>
      <c r="O48" s="17"/>
      <c r="P48" s="384">
        <f t="shared" si="4"/>
        <v>0</v>
      </c>
      <c r="Q48" s="384">
        <f t="shared" si="5"/>
        <v>0</v>
      </c>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2.75" customHeight="1">
      <c r="A49" s="214">
        <v>26</v>
      </c>
      <c r="B49" s="93" t="s">
        <v>467</v>
      </c>
      <c r="C49" s="243">
        <f t="shared" ref="C49:M49" si="6">SUM(C42:C48)</f>
        <v>296446</v>
      </c>
      <c r="D49" s="243">
        <f t="shared" si="6"/>
        <v>14928877</v>
      </c>
      <c r="E49" s="243">
        <f t="shared" si="6"/>
        <v>48060899</v>
      </c>
      <c r="F49" s="243">
        <f t="shared" si="6"/>
        <v>48664315</v>
      </c>
      <c r="G49" s="242">
        <f t="shared" si="6"/>
        <v>0</v>
      </c>
      <c r="H49" s="331">
        <f t="shared" si="6"/>
        <v>324982</v>
      </c>
      <c r="I49" s="243">
        <f t="shared" si="6"/>
        <v>15782174</v>
      </c>
      <c r="J49" s="243">
        <f t="shared" si="6"/>
        <v>35915135</v>
      </c>
      <c r="K49" s="243">
        <f t="shared" si="6"/>
        <v>12047588</v>
      </c>
      <c r="L49" s="243">
        <f t="shared" si="6"/>
        <v>0</v>
      </c>
      <c r="M49" s="243">
        <f t="shared" si="6"/>
        <v>0</v>
      </c>
      <c r="N49" s="213">
        <v>26</v>
      </c>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214"/>
      <c r="B50" s="93" t="s">
        <v>1063</v>
      </c>
      <c r="C50" s="284"/>
      <c r="D50" s="284"/>
      <c r="E50" s="284"/>
      <c r="F50" s="284"/>
      <c r="G50" s="259"/>
      <c r="H50" s="327"/>
      <c r="I50" s="284"/>
      <c r="J50" s="284"/>
      <c r="K50" s="284"/>
      <c r="L50" s="284"/>
      <c r="M50" s="284"/>
      <c r="N50" s="213"/>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214">
        <v>27</v>
      </c>
      <c r="B51" s="93"/>
      <c r="C51" s="284"/>
      <c r="D51" s="284"/>
      <c r="E51" s="284"/>
      <c r="F51" s="284"/>
      <c r="G51" s="259"/>
      <c r="H51" s="327" t="s">
        <v>1789</v>
      </c>
      <c r="I51" s="284"/>
      <c r="J51" s="284"/>
      <c r="K51" s="284"/>
      <c r="L51" s="284"/>
      <c r="M51" s="284"/>
      <c r="N51" s="213">
        <v>27</v>
      </c>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214">
        <v>28</v>
      </c>
      <c r="B52" s="93"/>
      <c r="C52" s="284"/>
      <c r="D52" s="284"/>
      <c r="E52" s="284"/>
      <c r="F52" s="284"/>
      <c r="G52" s="259"/>
      <c r="H52" s="327" t="s">
        <v>1789</v>
      </c>
      <c r="I52" s="284"/>
      <c r="J52" s="284"/>
      <c r="K52" s="284"/>
      <c r="L52" s="284"/>
      <c r="M52" s="284"/>
      <c r="N52" s="213">
        <v>28</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214">
        <v>29</v>
      </c>
      <c r="B53" s="93"/>
      <c r="C53" s="93"/>
      <c r="D53" s="93"/>
      <c r="E53" s="93"/>
      <c r="F53" s="93"/>
      <c r="G53" s="83"/>
      <c r="H53" s="72"/>
      <c r="I53" s="93"/>
      <c r="J53" s="93"/>
      <c r="K53" s="93"/>
      <c r="L53" s="93"/>
      <c r="M53" s="93"/>
      <c r="N53" s="213">
        <v>29</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214">
        <v>30</v>
      </c>
      <c r="B54" s="93"/>
      <c r="C54" s="284"/>
      <c r="D54" s="284"/>
      <c r="E54" s="284"/>
      <c r="F54" s="284"/>
      <c r="G54" s="259"/>
      <c r="H54" s="327"/>
      <c r="I54" s="284"/>
      <c r="J54" s="284"/>
      <c r="K54" s="284"/>
      <c r="L54" s="284"/>
      <c r="M54" s="284"/>
      <c r="N54" s="213">
        <v>30</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214">
        <v>31</v>
      </c>
      <c r="B55" s="273"/>
      <c r="C55" s="284"/>
      <c r="D55" s="284"/>
      <c r="E55" s="284"/>
      <c r="F55" s="284"/>
      <c r="G55" s="258"/>
      <c r="H55" s="327"/>
      <c r="I55" s="284"/>
      <c r="J55" s="284"/>
      <c r="K55" s="284"/>
      <c r="L55" s="284"/>
      <c r="M55" s="284"/>
      <c r="N55" s="213">
        <v>31</v>
      </c>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214">
        <v>32</v>
      </c>
      <c r="B56" s="93"/>
      <c r="C56" s="93"/>
      <c r="D56" s="93"/>
      <c r="E56" s="93"/>
      <c r="F56" s="93"/>
      <c r="G56" s="258"/>
      <c r="H56" s="72"/>
      <c r="I56" s="93" t="s">
        <v>1789</v>
      </c>
      <c r="J56" s="93"/>
      <c r="K56" s="93"/>
      <c r="L56" s="93"/>
      <c r="M56" s="93"/>
      <c r="N56" s="213">
        <v>32</v>
      </c>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214">
        <v>33</v>
      </c>
      <c r="B57" s="93"/>
      <c r="C57" s="284"/>
      <c r="D57" s="284"/>
      <c r="E57" s="284"/>
      <c r="F57" s="284"/>
      <c r="G57" s="259"/>
      <c r="H57" s="327"/>
      <c r="I57" s="284"/>
      <c r="J57" s="284"/>
      <c r="K57" s="284"/>
      <c r="L57" s="284"/>
      <c r="M57" s="284"/>
      <c r="N57" s="213">
        <v>33</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214">
        <v>34</v>
      </c>
      <c r="B58" s="93"/>
      <c r="C58" s="93"/>
      <c r="D58" s="93"/>
      <c r="E58" s="93"/>
      <c r="F58" s="93"/>
      <c r="G58" s="259"/>
      <c r="H58" s="72"/>
      <c r="I58" s="93"/>
      <c r="J58" s="93"/>
      <c r="K58" s="93"/>
      <c r="L58" s="93"/>
      <c r="M58" s="93"/>
      <c r="N58" s="213">
        <v>34</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214">
        <v>35</v>
      </c>
      <c r="B59" s="93"/>
      <c r="C59" s="93"/>
      <c r="D59" s="93"/>
      <c r="E59" s="93"/>
      <c r="F59" s="93"/>
      <c r="G59" s="259"/>
      <c r="H59" s="72"/>
      <c r="I59" s="93"/>
      <c r="J59" s="93"/>
      <c r="K59" s="93"/>
      <c r="L59" s="93"/>
      <c r="M59" s="93"/>
      <c r="N59" s="213">
        <v>35</v>
      </c>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214">
        <v>36</v>
      </c>
      <c r="B60" s="93"/>
      <c r="C60" s="284"/>
      <c r="D60" s="93"/>
      <c r="E60" s="93"/>
      <c r="F60" s="93"/>
      <c r="G60" s="380"/>
      <c r="H60" s="327"/>
      <c r="I60" s="284"/>
      <c r="J60" s="284"/>
      <c r="K60" s="284"/>
      <c r="L60" s="284"/>
      <c r="M60" s="284"/>
      <c r="N60" s="213">
        <v>36</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214">
        <v>37</v>
      </c>
      <c r="B61" s="93"/>
      <c r="C61" s="93"/>
      <c r="D61" s="284"/>
      <c r="E61" s="284"/>
      <c r="F61" s="284"/>
      <c r="G61" s="380"/>
      <c r="H61" s="327"/>
      <c r="I61" s="284"/>
      <c r="J61" s="284"/>
      <c r="K61" s="284"/>
      <c r="L61" s="284"/>
      <c r="M61" s="284"/>
      <c r="N61" s="213">
        <v>37</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214">
        <v>38</v>
      </c>
      <c r="B62" s="93"/>
      <c r="C62" s="284"/>
      <c r="D62" s="284"/>
      <c r="E62" s="284"/>
      <c r="F62" s="284"/>
      <c r="G62" s="380"/>
      <c r="H62" s="327"/>
      <c r="I62" s="284"/>
      <c r="J62" s="284"/>
      <c r="K62" s="284"/>
      <c r="L62" s="284"/>
      <c r="M62" s="284"/>
      <c r="N62" s="213">
        <v>38</v>
      </c>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214">
        <v>39</v>
      </c>
      <c r="B63" s="93"/>
      <c r="C63" s="93"/>
      <c r="D63" s="93"/>
      <c r="E63" s="93"/>
      <c r="F63" s="93"/>
      <c r="G63" s="380"/>
      <c r="H63" s="327"/>
      <c r="I63" s="284"/>
      <c r="J63" s="284"/>
      <c r="K63" s="284"/>
      <c r="L63" s="284"/>
      <c r="M63" s="284"/>
      <c r="N63" s="213">
        <v>39</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thickBot="1">
      <c r="A64" s="305">
        <v>40</v>
      </c>
      <c r="B64" s="230" t="s">
        <v>171</v>
      </c>
      <c r="C64" s="249">
        <f t="shared" ref="C64:M64" si="7">C25+C40+C49+SUM(C50:C63)</f>
        <v>-3245419</v>
      </c>
      <c r="D64" s="249">
        <f t="shared" si="7"/>
        <v>14928877</v>
      </c>
      <c r="E64" s="249">
        <f t="shared" si="7"/>
        <v>70105052</v>
      </c>
      <c r="F64" s="249">
        <f t="shared" si="7"/>
        <v>68529063</v>
      </c>
      <c r="G64" s="247">
        <f t="shared" si="7"/>
        <v>168000</v>
      </c>
      <c r="H64" s="249">
        <f t="shared" si="7"/>
        <v>-869477</v>
      </c>
      <c r="I64" s="249">
        <f t="shared" si="7"/>
        <v>15782174</v>
      </c>
      <c r="J64" s="249">
        <f t="shared" si="7"/>
        <v>54446561</v>
      </c>
      <c r="K64" s="249">
        <f t="shared" si="7"/>
        <v>8951627.5</v>
      </c>
      <c r="L64" s="249">
        <f t="shared" si="7"/>
        <v>0</v>
      </c>
      <c r="M64" s="249">
        <f t="shared" si="7"/>
        <v>0</v>
      </c>
      <c r="N64" s="251">
        <v>40</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2.75" customHeight="1">
      <c r="A66" s="17" t="s">
        <v>1064</v>
      </c>
      <c r="B66" s="17"/>
      <c r="C66" s="381"/>
      <c r="D66" s="17"/>
      <c r="E66" s="17"/>
      <c r="F66" s="17"/>
      <c r="G66" s="17"/>
      <c r="H66" s="17" t="str">
        <f>A66</f>
        <v>FERC FORM NO.1 (ED.  12-96) NYPSC Modified-96</v>
      </c>
      <c r="I66" s="17"/>
      <c r="J66" s="382"/>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2.75" customHeight="1" thickBot="1">
      <c r="A67" s="69" t="s">
        <v>1065</v>
      </c>
      <c r="B67" s="69"/>
      <c r="C67" s="69"/>
      <c r="D67" s="69"/>
      <c r="E67" s="69"/>
      <c r="F67" s="69"/>
      <c r="G67" s="69"/>
      <c r="H67" s="69" t="s">
        <v>1066</v>
      </c>
      <c r="I67" s="69"/>
      <c r="J67" s="69"/>
      <c r="K67" s="69"/>
      <c r="L67" s="69"/>
      <c r="M67" s="69"/>
      <c r="N67" s="69"/>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2.75" customHeight="1">
      <c r="A68" s="29" t="s">
        <v>1800</v>
      </c>
      <c r="B68" s="66"/>
      <c r="C68" s="66"/>
      <c r="D68" s="205" t="s">
        <v>1345</v>
      </c>
      <c r="E68" s="205" t="s">
        <v>1802</v>
      </c>
      <c r="F68" s="205" t="s">
        <v>1803</v>
      </c>
      <c r="G68" s="67"/>
      <c r="H68" s="29"/>
      <c r="I68" s="66"/>
      <c r="J68" s="66"/>
      <c r="K68" s="66"/>
      <c r="L68" s="66"/>
      <c r="M68" s="66"/>
      <c r="N68" s="6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2.75" customHeight="1">
      <c r="A69" s="72" t="str">
        <f>'Data Sheet'!$C$25</f>
        <v>CENTRAL HUDSON GAS &amp; ELECTRIC CORPORATION</v>
      </c>
      <c r="B69" s="17"/>
      <c r="C69" s="17"/>
      <c r="D69" s="93" t="s">
        <v>1157</v>
      </c>
      <c r="E69" s="93" t="s">
        <v>3308</v>
      </c>
      <c r="F69" s="57"/>
      <c r="G69" s="73"/>
      <c r="H69" s="72"/>
      <c r="I69" s="17"/>
      <c r="J69" s="17"/>
      <c r="K69" s="17"/>
      <c r="L69" s="17"/>
      <c r="M69" s="30"/>
      <c r="N69" s="73"/>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2.75" customHeight="1">
      <c r="A70" s="72"/>
      <c r="B70" s="17"/>
      <c r="C70" s="17"/>
      <c r="D70" s="93" t="s">
        <v>1158</v>
      </c>
      <c r="E70" s="667" t="str">
        <f>'Data Sheet'!$C$40</f>
        <v>4/18/2018</v>
      </c>
      <c r="F70" s="100" t="str">
        <f>'Data Sheet'!$C$38</f>
        <v>12/31/2017</v>
      </c>
      <c r="G70" s="73"/>
      <c r="H70" s="72"/>
      <c r="I70" s="17"/>
      <c r="J70" s="17"/>
      <c r="K70" s="17"/>
      <c r="L70" s="666"/>
      <c r="M70" s="17"/>
      <c r="N70" s="73"/>
    </row>
    <row r="71" spans="1:241" ht="12.75" customHeight="1">
      <c r="A71" s="206" t="s">
        <v>423</v>
      </c>
      <c r="B71" s="207"/>
      <c r="C71" s="207"/>
      <c r="D71" s="207"/>
      <c r="E71" s="207"/>
      <c r="F71" s="207"/>
      <c r="G71" s="208"/>
      <c r="H71" s="72"/>
      <c r="I71" s="17"/>
      <c r="J71" s="17"/>
      <c r="K71" s="17"/>
      <c r="L71" s="17"/>
      <c r="M71" s="17"/>
      <c r="N71" s="73"/>
    </row>
    <row r="72" spans="1:241" ht="12.75" customHeight="1">
      <c r="A72" s="206" t="s">
        <v>445</v>
      </c>
      <c r="B72" s="207"/>
      <c r="C72" s="207"/>
      <c r="D72" s="207"/>
      <c r="E72" s="207"/>
      <c r="F72" s="207"/>
      <c r="G72" s="208"/>
      <c r="H72" s="72"/>
      <c r="I72" s="17"/>
      <c r="J72" s="17"/>
      <c r="K72" s="17"/>
      <c r="L72" s="17"/>
      <c r="M72" s="17"/>
      <c r="N72" s="73"/>
    </row>
    <row r="73" spans="1:241" ht="12.75" customHeight="1">
      <c r="A73" s="214"/>
      <c r="B73" s="93"/>
      <c r="C73" s="266" t="s">
        <v>1442</v>
      </c>
      <c r="D73" s="266" t="s">
        <v>1067</v>
      </c>
      <c r="E73" s="266" t="s">
        <v>1068</v>
      </c>
      <c r="F73" s="93"/>
      <c r="G73" s="83"/>
      <c r="H73" s="72"/>
      <c r="I73" s="17"/>
      <c r="J73" s="17"/>
      <c r="K73" s="17"/>
      <c r="L73" s="17"/>
      <c r="M73" s="17"/>
      <c r="N73" s="383"/>
    </row>
    <row r="74" spans="1:241" ht="12.75" customHeight="1">
      <c r="A74" s="214"/>
      <c r="B74" s="266" t="s">
        <v>448</v>
      </c>
      <c r="C74" s="266" t="s">
        <v>1069</v>
      </c>
      <c r="D74" s="266" t="s">
        <v>1070</v>
      </c>
      <c r="E74" s="266" t="s">
        <v>1071</v>
      </c>
      <c r="F74" s="304" t="s">
        <v>5252</v>
      </c>
      <c r="G74" s="106"/>
      <c r="H74" s="72"/>
      <c r="I74" s="17"/>
      <c r="J74" s="17"/>
      <c r="K74" s="17"/>
      <c r="L74" s="17"/>
      <c r="M74" s="17"/>
      <c r="N74" s="383"/>
    </row>
    <row r="75" spans="1:241" ht="12.75" customHeight="1">
      <c r="A75" s="214" t="s">
        <v>1729</v>
      </c>
      <c r="B75" s="266" t="s">
        <v>456</v>
      </c>
      <c r="C75" s="266" t="s">
        <v>1072</v>
      </c>
      <c r="D75" s="266" t="s">
        <v>1073</v>
      </c>
      <c r="E75" s="266" t="s">
        <v>1074</v>
      </c>
      <c r="F75" s="266" t="s">
        <v>2330</v>
      </c>
      <c r="G75" s="213" t="s">
        <v>2330</v>
      </c>
      <c r="H75" s="72"/>
      <c r="I75" s="17"/>
      <c r="J75" s="17"/>
      <c r="K75" s="17"/>
      <c r="L75" s="17"/>
      <c r="M75" s="17"/>
      <c r="N75" s="383"/>
    </row>
    <row r="76" spans="1:241" ht="12.75" customHeight="1">
      <c r="A76" s="215" t="s">
        <v>1732</v>
      </c>
      <c r="B76" s="304" t="s">
        <v>3020</v>
      </c>
      <c r="C76" s="304" t="s">
        <v>180</v>
      </c>
      <c r="D76" s="304" t="s">
        <v>181</v>
      </c>
      <c r="E76" s="304" t="s">
        <v>182</v>
      </c>
      <c r="F76" s="304" t="s">
        <v>183</v>
      </c>
      <c r="G76" s="216" t="s">
        <v>1075</v>
      </c>
      <c r="H76" s="72"/>
      <c r="I76" s="17"/>
      <c r="J76" s="17"/>
      <c r="K76" s="17"/>
      <c r="L76" s="17"/>
      <c r="M76" s="17"/>
      <c r="N76" s="383"/>
    </row>
    <row r="77" spans="1:241" ht="12.75" customHeight="1">
      <c r="A77" s="214"/>
      <c r="B77" s="93" t="s">
        <v>462</v>
      </c>
      <c r="C77" s="93"/>
      <c r="D77" s="93"/>
      <c r="E77" s="93"/>
      <c r="F77" s="93"/>
      <c r="G77" s="83"/>
      <c r="H77" s="72"/>
      <c r="I77" s="17"/>
      <c r="J77" s="17"/>
      <c r="K77" s="17"/>
      <c r="L77" s="17"/>
      <c r="M77" s="17"/>
      <c r="N77" s="383"/>
    </row>
    <row r="78" spans="1:241" ht="12.75" customHeight="1">
      <c r="A78" s="214">
        <v>1</v>
      </c>
      <c r="B78" s="93" t="s">
        <v>463</v>
      </c>
      <c r="C78" s="289">
        <v>-12000</v>
      </c>
      <c r="D78" s="289"/>
      <c r="E78" s="289"/>
      <c r="F78" s="289"/>
      <c r="G78" s="258">
        <v>-168000</v>
      </c>
      <c r="H78" s="379"/>
      <c r="I78" s="384"/>
      <c r="J78" s="384"/>
      <c r="K78" s="283"/>
      <c r="L78" s="283"/>
      <c r="M78" s="384"/>
      <c r="N78" s="383"/>
    </row>
    <row r="79" spans="1:241" ht="12.75" customHeight="1">
      <c r="A79" s="214">
        <v>2</v>
      </c>
      <c r="B79" s="93" t="s">
        <v>464</v>
      </c>
      <c r="C79" s="284"/>
      <c r="D79" s="289"/>
      <c r="E79" s="284"/>
      <c r="F79" s="284">
        <f>2563473</f>
        <v>2563473</v>
      </c>
      <c r="G79" s="259">
        <f>152704+209561+114355</f>
        <v>476620</v>
      </c>
      <c r="H79" s="327"/>
      <c r="I79" s="384"/>
      <c r="J79" s="283"/>
      <c r="K79" s="283"/>
      <c r="L79" s="283"/>
      <c r="M79" s="283"/>
      <c r="N79" s="383"/>
    </row>
    <row r="80" spans="1:241" ht="12.75" customHeight="1">
      <c r="A80" s="214">
        <v>3</v>
      </c>
      <c r="B80" s="93" t="s">
        <v>465</v>
      </c>
      <c r="C80" s="284"/>
      <c r="D80" s="284"/>
      <c r="E80" s="284"/>
      <c r="F80" s="284">
        <v>14533</v>
      </c>
      <c r="G80" s="259">
        <f>866+1188+462</f>
        <v>2516</v>
      </c>
      <c r="H80" s="327"/>
      <c r="I80" s="283"/>
      <c r="J80" s="283"/>
      <c r="K80" s="283"/>
      <c r="L80" s="283"/>
      <c r="M80" s="283"/>
      <c r="N80" s="383"/>
    </row>
    <row r="81" spans="1:14" ht="12.75" customHeight="1">
      <c r="A81" s="214">
        <v>4</v>
      </c>
      <c r="B81" s="93" t="s">
        <v>466</v>
      </c>
      <c r="C81" s="284"/>
      <c r="D81" s="284"/>
      <c r="E81" s="284"/>
      <c r="F81" s="284"/>
      <c r="G81" s="259"/>
      <c r="H81" s="327"/>
      <c r="I81" s="283"/>
      <c r="J81" s="283"/>
      <c r="K81" s="283"/>
      <c r="L81" s="283"/>
      <c r="M81" s="283"/>
      <c r="N81" s="383"/>
    </row>
    <row r="82" spans="1:14" ht="12.75" customHeight="1">
      <c r="A82" s="214">
        <v>5</v>
      </c>
      <c r="B82" s="93" t="s">
        <v>467</v>
      </c>
      <c r="C82" s="243">
        <f>SUM(C78:C81)</f>
        <v>-12000</v>
      </c>
      <c r="D82" s="243">
        <f>SUM(D78:D81)</f>
        <v>0</v>
      </c>
      <c r="E82" s="243">
        <f>SUM(E78:E81)</f>
        <v>0</v>
      </c>
      <c r="F82" s="243">
        <f>SUM(F78:F81)</f>
        <v>2578006</v>
      </c>
      <c r="G82" s="242">
        <f>SUM(G78:G81)</f>
        <v>311136</v>
      </c>
      <c r="H82" s="327"/>
      <c r="I82" s="283"/>
      <c r="J82" s="283"/>
      <c r="K82" s="283"/>
      <c r="L82" s="283"/>
      <c r="M82" s="283"/>
      <c r="N82" s="383"/>
    </row>
    <row r="83" spans="1:14" ht="12.75" customHeight="1">
      <c r="A83" s="214"/>
      <c r="B83" s="93" t="s">
        <v>468</v>
      </c>
      <c r="C83" s="284"/>
      <c r="D83" s="284"/>
      <c r="E83" s="284"/>
      <c r="F83" s="284"/>
      <c r="G83" s="259"/>
      <c r="H83" s="327"/>
      <c r="I83" s="283"/>
      <c r="J83" s="283"/>
      <c r="K83" s="283"/>
      <c r="L83" s="283"/>
      <c r="M83" s="283"/>
      <c r="N83" s="383"/>
    </row>
    <row r="84" spans="1:14" ht="12.75" customHeight="1">
      <c r="A84" s="214">
        <v>6</v>
      </c>
      <c r="B84" s="93" t="s">
        <v>469</v>
      </c>
      <c r="C84" s="284"/>
      <c r="D84" s="284"/>
      <c r="E84" s="284"/>
      <c r="F84" s="284"/>
      <c r="G84" s="259"/>
      <c r="H84" s="327"/>
      <c r="I84" s="283"/>
      <c r="J84" s="283"/>
      <c r="K84" s="283"/>
      <c r="L84" s="283"/>
      <c r="M84" s="283"/>
      <c r="N84" s="383"/>
    </row>
    <row r="85" spans="1:14" ht="20.100000000000001" customHeight="1">
      <c r="A85" s="214">
        <v>7</v>
      </c>
      <c r="B85" s="93" t="s">
        <v>470</v>
      </c>
      <c r="C85" s="284"/>
      <c r="D85" s="284"/>
      <c r="E85" s="284"/>
      <c r="F85" s="284"/>
      <c r="G85" s="259"/>
      <c r="H85" s="385" t="s">
        <v>1076</v>
      </c>
      <c r="I85" s="386"/>
      <c r="J85" s="386"/>
      <c r="K85" s="386"/>
      <c r="L85" s="386"/>
      <c r="M85" s="386"/>
      <c r="N85" s="70"/>
    </row>
    <row r="86" spans="1:14" ht="12.75" customHeight="1">
      <c r="A86" s="214">
        <v>8</v>
      </c>
      <c r="B86" s="93" t="s">
        <v>471</v>
      </c>
      <c r="C86" s="284"/>
      <c r="D86" s="284"/>
      <c r="E86" s="284"/>
      <c r="F86" s="284"/>
      <c r="G86" s="259"/>
      <c r="H86" s="327"/>
      <c r="I86" s="283"/>
      <c r="J86" s="283"/>
      <c r="K86" s="283"/>
      <c r="L86" s="283"/>
      <c r="M86" s="283"/>
      <c r="N86" s="383"/>
    </row>
    <row r="87" spans="1:14" ht="12.75" customHeight="1">
      <c r="A87" s="214"/>
      <c r="B87" s="93" t="s">
        <v>472</v>
      </c>
      <c r="C87" s="284"/>
      <c r="D87" s="284"/>
      <c r="E87" s="284"/>
      <c r="F87" s="284"/>
      <c r="G87" s="259"/>
      <c r="H87" s="327"/>
      <c r="I87" s="283"/>
      <c r="J87" s="283"/>
      <c r="K87" s="283"/>
      <c r="L87" s="283"/>
      <c r="M87" s="283"/>
      <c r="N87" s="383"/>
    </row>
    <row r="88" spans="1:14" ht="12.75" customHeight="1">
      <c r="A88" s="214">
        <v>9</v>
      </c>
      <c r="B88" s="93" t="s">
        <v>190</v>
      </c>
      <c r="C88" s="284" t="s">
        <v>1789</v>
      </c>
      <c r="D88" s="284"/>
      <c r="E88" s="284" t="s">
        <v>1789</v>
      </c>
      <c r="F88" s="284" t="s">
        <v>1789</v>
      </c>
      <c r="G88" s="259" t="s">
        <v>1789</v>
      </c>
      <c r="H88" s="327"/>
      <c r="I88" s="283"/>
      <c r="J88" s="283"/>
      <c r="K88" s="283"/>
      <c r="L88" s="283"/>
      <c r="M88" s="283"/>
      <c r="N88" s="383"/>
    </row>
    <row r="89" spans="1:14" ht="12.75" customHeight="1">
      <c r="A89" s="214">
        <v>10</v>
      </c>
      <c r="B89" s="93" t="s">
        <v>191</v>
      </c>
      <c r="C89" s="284"/>
      <c r="D89" s="284"/>
      <c r="E89" s="284"/>
      <c r="F89" s="284"/>
      <c r="G89" s="259"/>
      <c r="H89" s="327"/>
      <c r="I89" s="283"/>
      <c r="J89" s="283"/>
      <c r="K89" s="283"/>
      <c r="L89" s="283"/>
      <c r="M89" s="283"/>
      <c r="N89" s="383"/>
    </row>
    <row r="90" spans="1:14" ht="12.75" customHeight="1">
      <c r="A90" s="214">
        <v>11</v>
      </c>
      <c r="B90" s="93" t="s">
        <v>192</v>
      </c>
      <c r="C90" s="284"/>
      <c r="D90" s="284"/>
      <c r="E90" s="284"/>
      <c r="F90" s="284"/>
      <c r="G90" s="259"/>
      <c r="H90" s="327"/>
      <c r="I90" s="283"/>
      <c r="J90" s="283"/>
      <c r="K90" s="283"/>
      <c r="L90" s="283"/>
      <c r="M90" s="283"/>
      <c r="N90" s="383"/>
    </row>
    <row r="91" spans="1:14" ht="12.75" customHeight="1">
      <c r="A91" s="214">
        <v>12</v>
      </c>
      <c r="B91" s="93" t="s">
        <v>193</v>
      </c>
      <c r="C91" s="284"/>
      <c r="D91" s="284"/>
      <c r="E91" s="284"/>
      <c r="F91" s="284">
        <v>49477</v>
      </c>
      <c r="G91" s="259"/>
      <c r="H91" s="327"/>
      <c r="I91" s="283"/>
      <c r="J91" s="283"/>
      <c r="K91" s="283"/>
      <c r="L91" s="283"/>
      <c r="M91" s="283"/>
      <c r="N91" s="383"/>
    </row>
    <row r="92" spans="1:14" ht="12.75" customHeight="1">
      <c r="A92" s="214">
        <v>13</v>
      </c>
      <c r="B92" s="93" t="s">
        <v>2481</v>
      </c>
      <c r="C92" s="284"/>
      <c r="D92" s="284"/>
      <c r="E92" s="284"/>
      <c r="F92" s="284">
        <v>48337</v>
      </c>
      <c r="G92" s="259">
        <v>6831</v>
      </c>
      <c r="H92" s="327"/>
      <c r="I92" s="283"/>
      <c r="J92" s="283"/>
      <c r="K92" s="283"/>
      <c r="L92" s="283"/>
      <c r="M92" s="283"/>
      <c r="N92" s="383"/>
    </row>
    <row r="93" spans="1:14" ht="12.75" customHeight="1">
      <c r="A93" s="214">
        <v>14</v>
      </c>
      <c r="B93" s="93" t="s">
        <v>2482</v>
      </c>
      <c r="C93" s="284"/>
      <c r="D93" s="284"/>
      <c r="E93" s="284"/>
      <c r="F93" s="284"/>
      <c r="G93" s="259"/>
      <c r="H93" s="327"/>
      <c r="I93" s="283"/>
      <c r="J93" s="283"/>
      <c r="K93" s="283"/>
      <c r="L93" s="283"/>
      <c r="M93" s="283"/>
      <c r="N93" s="383"/>
    </row>
    <row r="94" spans="1:14" ht="12.75" customHeight="1">
      <c r="A94" s="214">
        <v>15</v>
      </c>
      <c r="B94" s="93" t="s">
        <v>2483</v>
      </c>
      <c r="C94" s="284" t="s">
        <v>1789</v>
      </c>
      <c r="D94" s="284"/>
      <c r="E94" s="284" t="s">
        <v>1789</v>
      </c>
      <c r="F94" s="284">
        <v>3397611</v>
      </c>
      <c r="G94" s="259">
        <f>46417+73007+15453+12</f>
        <v>134889</v>
      </c>
      <c r="H94" s="327"/>
      <c r="I94" s="283"/>
      <c r="J94" s="283"/>
      <c r="K94" s="283"/>
      <c r="L94" s="283"/>
      <c r="M94" s="283"/>
      <c r="N94" s="383"/>
    </row>
    <row r="95" spans="1:14" ht="12.75" customHeight="1">
      <c r="A95" s="214">
        <v>16</v>
      </c>
      <c r="B95" s="93" t="s">
        <v>2484</v>
      </c>
      <c r="C95" s="284"/>
      <c r="D95" s="284"/>
      <c r="E95" s="284"/>
      <c r="F95" s="284"/>
      <c r="G95" s="259">
        <f>49788*0</f>
        <v>0</v>
      </c>
      <c r="H95" s="327"/>
      <c r="I95" s="283"/>
      <c r="J95" s="283"/>
      <c r="K95" s="283"/>
      <c r="L95" s="283"/>
      <c r="M95" s="283"/>
      <c r="N95" s="383"/>
    </row>
    <row r="96" spans="1:14" ht="12.75" customHeight="1">
      <c r="A96" s="214">
        <v>17</v>
      </c>
      <c r="B96" s="93" t="s">
        <v>5682</v>
      </c>
      <c r="C96" s="284">
        <v>-1000</v>
      </c>
      <c r="D96" s="284"/>
      <c r="E96" s="284"/>
      <c r="F96" s="284"/>
      <c r="G96" s="259">
        <v>95400</v>
      </c>
      <c r="H96" s="327"/>
      <c r="I96" s="283"/>
      <c r="J96" s="283"/>
      <c r="K96" s="283"/>
      <c r="L96" s="283"/>
      <c r="M96" s="283"/>
      <c r="N96" s="383"/>
    </row>
    <row r="97" spans="1:14" ht="12.75" customHeight="1">
      <c r="A97" s="214">
        <v>18</v>
      </c>
      <c r="B97" s="93" t="s">
        <v>467</v>
      </c>
      <c r="C97" s="243">
        <f>SUM(C84:C96)</f>
        <v>-1000</v>
      </c>
      <c r="D97" s="243">
        <f>SUM(D84:D96)</f>
        <v>0</v>
      </c>
      <c r="E97" s="243">
        <f>SUM(E84:E96)</f>
        <v>0</v>
      </c>
      <c r="F97" s="243">
        <f>SUM(F84:F96)</f>
        <v>3495425</v>
      </c>
      <c r="G97" s="242">
        <f>SUM(G84:G96)</f>
        <v>237120</v>
      </c>
      <c r="H97" s="327"/>
      <c r="I97" s="283"/>
      <c r="J97" s="283"/>
      <c r="K97" s="283"/>
      <c r="L97" s="283"/>
      <c r="M97" s="283"/>
      <c r="N97" s="383"/>
    </row>
    <row r="98" spans="1:14" ht="12.75" customHeight="1">
      <c r="A98" s="214"/>
      <c r="B98" s="93" t="s">
        <v>2485</v>
      </c>
      <c r="C98" s="284"/>
      <c r="D98" s="284"/>
      <c r="E98" s="284"/>
      <c r="F98" s="284"/>
      <c r="G98" s="259"/>
      <c r="H98" s="327"/>
      <c r="I98" s="283"/>
      <c r="J98" s="283"/>
      <c r="K98" s="283"/>
      <c r="L98" s="283"/>
      <c r="M98" s="283"/>
      <c r="N98" s="383"/>
    </row>
    <row r="99" spans="1:14" ht="12.75" customHeight="1">
      <c r="A99" s="214">
        <v>19</v>
      </c>
      <c r="B99" s="93" t="s">
        <v>2486</v>
      </c>
      <c r="C99" s="284">
        <v>98176</v>
      </c>
      <c r="D99" s="284"/>
      <c r="E99" s="284"/>
      <c r="F99" s="284"/>
      <c r="G99" s="259"/>
      <c r="H99" s="327"/>
      <c r="I99" s="283"/>
      <c r="J99" s="283"/>
      <c r="K99" s="283"/>
      <c r="L99" s="283"/>
      <c r="M99" s="283"/>
      <c r="N99" s="383"/>
    </row>
    <row r="100" spans="1:14" ht="12.75" customHeight="1">
      <c r="A100" s="214">
        <v>20</v>
      </c>
      <c r="B100" s="93" t="s">
        <v>2487</v>
      </c>
      <c r="C100" s="284"/>
      <c r="D100" s="284"/>
      <c r="E100" s="284"/>
      <c r="F100" s="284"/>
      <c r="G100" s="259"/>
      <c r="H100" s="327"/>
      <c r="I100" s="283"/>
      <c r="J100" s="283"/>
      <c r="K100" s="283"/>
      <c r="L100" s="283"/>
      <c r="M100" s="283"/>
      <c r="N100" s="383"/>
    </row>
    <row r="101" spans="1:14" ht="12.75" customHeight="1">
      <c r="A101" s="214">
        <v>21</v>
      </c>
      <c r="B101" s="93" t="s">
        <v>2488</v>
      </c>
      <c r="C101" s="284"/>
      <c r="D101" s="284"/>
      <c r="E101" s="284"/>
      <c r="F101" s="284"/>
      <c r="G101" s="259"/>
      <c r="H101" s="327"/>
      <c r="I101" s="283"/>
      <c r="J101" s="283"/>
      <c r="K101" s="283"/>
      <c r="L101" s="283"/>
      <c r="M101" s="283"/>
      <c r="N101" s="383"/>
    </row>
    <row r="102" spans="1:14" ht="12.75" customHeight="1">
      <c r="A102" s="214">
        <v>22</v>
      </c>
      <c r="B102" s="93" t="s">
        <v>1061</v>
      </c>
      <c r="C102" s="284"/>
      <c r="D102" s="284"/>
      <c r="E102" s="284"/>
      <c r="F102" s="284"/>
      <c r="G102" s="259"/>
      <c r="H102" s="327"/>
      <c r="I102" s="283"/>
      <c r="J102" s="283"/>
      <c r="K102" s="283"/>
      <c r="L102" s="283"/>
      <c r="M102" s="283"/>
      <c r="N102" s="383"/>
    </row>
    <row r="103" spans="1:14" ht="12.75" customHeight="1">
      <c r="A103" s="214">
        <v>23</v>
      </c>
      <c r="B103" s="93" t="s">
        <v>1062</v>
      </c>
      <c r="C103" s="284"/>
      <c r="D103" s="284"/>
      <c r="E103" s="284"/>
      <c r="F103" s="284"/>
      <c r="G103" s="259"/>
      <c r="H103" s="327"/>
      <c r="I103" s="283"/>
      <c r="J103" s="283"/>
      <c r="K103" s="283"/>
      <c r="L103" s="283"/>
      <c r="M103" s="283"/>
      <c r="N103" s="383"/>
    </row>
    <row r="104" spans="1:14" ht="12.75" customHeight="1">
      <c r="A104" s="214">
        <v>24</v>
      </c>
      <c r="B104" s="93" t="s">
        <v>2483</v>
      </c>
      <c r="C104" s="284"/>
      <c r="D104" s="284"/>
      <c r="E104" s="284"/>
      <c r="F104" s="284"/>
      <c r="G104" s="259"/>
      <c r="H104" s="327"/>
      <c r="I104" s="283"/>
      <c r="J104" s="283"/>
      <c r="K104" s="283"/>
      <c r="L104" s="283"/>
      <c r="M104" s="283"/>
      <c r="N104" s="383"/>
    </row>
    <row r="105" spans="1:14" ht="12.75" customHeight="1">
      <c r="A105" s="214">
        <v>25</v>
      </c>
      <c r="B105" s="93" t="s">
        <v>466</v>
      </c>
      <c r="C105" s="284"/>
      <c r="D105" s="284"/>
      <c r="E105" s="284"/>
      <c r="F105" s="284"/>
      <c r="G105" s="259"/>
      <c r="H105" s="327"/>
      <c r="I105" s="283"/>
      <c r="J105" s="283"/>
      <c r="K105" s="283"/>
      <c r="L105" s="283"/>
      <c r="M105" s="283"/>
      <c r="N105" s="383"/>
    </row>
    <row r="106" spans="1:14" ht="12.75" customHeight="1">
      <c r="A106" s="214">
        <v>26</v>
      </c>
      <c r="B106" s="93" t="s">
        <v>467</v>
      </c>
      <c r="C106" s="243">
        <f>SUM(C99:C105)</f>
        <v>98176</v>
      </c>
      <c r="D106" s="243">
        <f>SUM(D99:D105)</f>
        <v>0</v>
      </c>
      <c r="E106" s="243">
        <f>SUM(E99:E105)</f>
        <v>0</v>
      </c>
      <c r="F106" s="243">
        <f>SUM(F99:F105)</f>
        <v>0</v>
      </c>
      <c r="G106" s="242">
        <f>SUM(G99:G105)</f>
        <v>0</v>
      </c>
      <c r="H106" s="327"/>
      <c r="I106" s="283"/>
      <c r="J106" s="283"/>
      <c r="K106" s="283"/>
      <c r="L106" s="283"/>
      <c r="M106" s="283"/>
      <c r="N106" s="383"/>
    </row>
    <row r="107" spans="1:14" ht="12.75" customHeight="1">
      <c r="A107" s="214"/>
      <c r="B107" s="93" t="s">
        <v>1063</v>
      </c>
      <c r="C107" s="284"/>
      <c r="D107" s="284"/>
      <c r="E107" s="284"/>
      <c r="F107" s="284"/>
      <c r="G107" s="259"/>
      <c r="H107" s="327"/>
      <c r="I107" s="283"/>
      <c r="J107" s="283"/>
      <c r="K107" s="283"/>
      <c r="L107" s="283"/>
      <c r="M107" s="283"/>
      <c r="N107" s="383"/>
    </row>
    <row r="108" spans="1:14" ht="12.75" customHeight="1">
      <c r="A108" s="214">
        <v>27</v>
      </c>
      <c r="B108" s="93"/>
      <c r="C108" s="284"/>
      <c r="D108" s="284"/>
      <c r="E108" s="284"/>
      <c r="F108" s="284"/>
      <c r="G108" s="259"/>
      <c r="H108" s="327"/>
      <c r="I108" s="283"/>
      <c r="J108" s="283"/>
      <c r="K108" s="283"/>
      <c r="L108" s="283"/>
      <c r="M108" s="283"/>
      <c r="N108" s="383"/>
    </row>
    <row r="109" spans="1:14" ht="12.75" customHeight="1">
      <c r="A109" s="214">
        <v>28</v>
      </c>
      <c r="B109" s="93"/>
      <c r="C109" s="284"/>
      <c r="D109" s="284"/>
      <c r="E109" s="284"/>
      <c r="F109" s="284"/>
      <c r="G109" s="259"/>
      <c r="H109" s="327"/>
      <c r="I109" s="283"/>
      <c r="J109" s="283"/>
      <c r="K109" s="283"/>
      <c r="L109" s="283"/>
      <c r="M109" s="283"/>
      <c r="N109" s="383"/>
    </row>
    <row r="110" spans="1:14" ht="12.75" customHeight="1">
      <c r="A110" s="214">
        <v>29</v>
      </c>
      <c r="B110" s="93"/>
      <c r="C110" s="93"/>
      <c r="D110" s="93"/>
      <c r="E110" s="93"/>
      <c r="F110" s="93"/>
      <c r="G110" s="83"/>
      <c r="H110" s="72"/>
      <c r="I110" s="17"/>
      <c r="J110" s="17"/>
      <c r="K110" s="17"/>
      <c r="L110" s="17"/>
      <c r="M110" s="17"/>
      <c r="N110" s="383"/>
    </row>
    <row r="111" spans="1:14" ht="12.75" customHeight="1">
      <c r="A111" s="214">
        <v>30</v>
      </c>
      <c r="B111" s="93"/>
      <c r="C111" s="284"/>
      <c r="D111" s="284"/>
      <c r="E111" s="284"/>
      <c r="F111" s="284"/>
      <c r="G111" s="259"/>
      <c r="H111" s="327"/>
      <c r="I111" s="283"/>
      <c r="J111" s="283"/>
      <c r="K111" s="283"/>
      <c r="L111" s="283"/>
      <c r="M111" s="283"/>
      <c r="N111" s="383"/>
    </row>
    <row r="112" spans="1:14" ht="12.75" customHeight="1">
      <c r="A112" s="214">
        <v>31</v>
      </c>
      <c r="B112" s="273"/>
      <c r="C112" s="284"/>
      <c r="D112" s="284"/>
      <c r="E112" s="284"/>
      <c r="F112" s="284"/>
      <c r="G112" s="258"/>
      <c r="H112" s="327"/>
      <c r="I112" s="283"/>
      <c r="J112" s="283"/>
      <c r="K112" s="283"/>
      <c r="L112" s="283"/>
      <c r="M112" s="283"/>
      <c r="N112" s="383"/>
    </row>
    <row r="113" spans="1:14" ht="12.75" customHeight="1">
      <c r="A113" s="214">
        <v>32</v>
      </c>
      <c r="B113" s="93"/>
      <c r="C113" s="93"/>
      <c r="D113" s="93"/>
      <c r="E113" s="93"/>
      <c r="F113" s="93"/>
      <c r="G113" s="258"/>
      <c r="H113" s="72"/>
      <c r="I113" s="17"/>
      <c r="J113" s="17"/>
      <c r="K113" s="17"/>
      <c r="L113" s="17"/>
      <c r="M113" s="17"/>
      <c r="N113" s="383"/>
    </row>
    <row r="114" spans="1:14" ht="12.75" customHeight="1">
      <c r="A114" s="214">
        <v>33</v>
      </c>
      <c r="B114" s="93"/>
      <c r="C114" s="284"/>
      <c r="D114" s="284"/>
      <c r="E114" s="284"/>
      <c r="F114" s="284"/>
      <c r="G114" s="259"/>
      <c r="H114" s="327"/>
      <c r="I114" s="283"/>
      <c r="J114" s="283"/>
      <c r="K114" s="283"/>
      <c r="L114" s="283"/>
      <c r="M114" s="283"/>
      <c r="N114" s="383"/>
    </row>
    <row r="115" spans="1:14" ht="12.75" customHeight="1">
      <c r="A115" s="214">
        <v>34</v>
      </c>
      <c r="B115" s="93"/>
      <c r="C115" s="93"/>
      <c r="D115" s="93"/>
      <c r="E115" s="93"/>
      <c r="F115" s="93"/>
      <c r="G115" s="259"/>
      <c r="H115" s="72"/>
      <c r="I115" s="17"/>
      <c r="J115" s="17"/>
      <c r="K115" s="17"/>
      <c r="L115" s="17"/>
      <c r="M115" s="17"/>
      <c r="N115" s="383"/>
    </row>
    <row r="116" spans="1:14" ht="12.75" customHeight="1">
      <c r="A116" s="214">
        <v>35</v>
      </c>
      <c r="B116" s="93"/>
      <c r="C116" s="93"/>
      <c r="D116" s="93"/>
      <c r="E116" s="93"/>
      <c r="F116" s="93"/>
      <c r="G116" s="259"/>
      <c r="H116" s="72"/>
      <c r="I116" s="17"/>
      <c r="J116" s="17"/>
      <c r="K116" s="17"/>
      <c r="L116" s="17"/>
      <c r="M116" s="17"/>
      <c r="N116" s="383"/>
    </row>
    <row r="117" spans="1:14" ht="12.75" customHeight="1">
      <c r="A117" s="214">
        <v>36</v>
      </c>
      <c r="B117" s="93"/>
      <c r="C117" s="284"/>
      <c r="D117" s="93"/>
      <c r="E117" s="93"/>
      <c r="F117" s="93"/>
      <c r="G117" s="380"/>
      <c r="H117" s="327"/>
      <c r="I117" s="283"/>
      <c r="J117" s="283"/>
      <c r="K117" s="283"/>
      <c r="L117" s="283"/>
      <c r="M117" s="283"/>
      <c r="N117" s="383"/>
    </row>
    <row r="118" spans="1:14" ht="12.75" customHeight="1">
      <c r="A118" s="214">
        <v>37</v>
      </c>
      <c r="B118" s="93"/>
      <c r="C118" s="93"/>
      <c r="D118" s="284"/>
      <c r="E118" s="284"/>
      <c r="F118" s="284"/>
      <c r="G118" s="380"/>
      <c r="H118" s="327"/>
      <c r="I118" s="283"/>
      <c r="J118" s="283"/>
      <c r="K118" s="283"/>
      <c r="L118" s="283"/>
      <c r="M118" s="283"/>
      <c r="N118" s="383"/>
    </row>
    <row r="119" spans="1:14" ht="12.75" customHeight="1">
      <c r="A119" s="214">
        <v>38</v>
      </c>
      <c r="B119" s="93"/>
      <c r="C119" s="284"/>
      <c r="D119" s="284"/>
      <c r="E119" s="284"/>
      <c r="F119" s="284"/>
      <c r="G119" s="380"/>
      <c r="H119" s="327"/>
      <c r="I119" s="283"/>
      <c r="J119" s="283"/>
      <c r="K119" s="283"/>
      <c r="L119" s="283"/>
      <c r="M119" s="283"/>
      <c r="N119" s="383"/>
    </row>
    <row r="120" spans="1:14" ht="12.75" customHeight="1">
      <c r="A120" s="214">
        <v>39</v>
      </c>
      <c r="B120" s="93"/>
      <c r="C120" s="93"/>
      <c r="D120" s="93"/>
      <c r="E120" s="93"/>
      <c r="F120" s="93"/>
      <c r="G120" s="380"/>
      <c r="H120" s="327"/>
      <c r="I120" s="283"/>
      <c r="J120" s="283"/>
      <c r="K120" s="283"/>
      <c r="L120" s="283"/>
      <c r="M120" s="283"/>
      <c r="N120" s="383"/>
    </row>
    <row r="121" spans="1:14" ht="12.75" customHeight="1" thickBot="1">
      <c r="A121" s="305">
        <v>40</v>
      </c>
      <c r="B121" s="230" t="s">
        <v>171</v>
      </c>
      <c r="C121" s="249">
        <f>C82+C97+C106+SUM(C107:C120)</f>
        <v>85176</v>
      </c>
      <c r="D121" s="249">
        <f>D82+D97+D106+SUM(D107:D120)</f>
        <v>0</v>
      </c>
      <c r="E121" s="249">
        <f>E82+E97+E106+SUM(E107:E120)</f>
        <v>0</v>
      </c>
      <c r="F121" s="249">
        <f>F82+F97+F106+SUM(F107:F120)</f>
        <v>6073431</v>
      </c>
      <c r="G121" s="247">
        <f>G82+G97+G106+SUM(G107:G120)</f>
        <v>548256</v>
      </c>
      <c r="H121" s="387"/>
      <c r="I121" s="388"/>
      <c r="J121" s="388"/>
      <c r="K121" s="388"/>
      <c r="L121" s="388"/>
      <c r="M121" s="388"/>
      <c r="N121" s="389"/>
    </row>
    <row r="122" spans="1:14" ht="12.75" customHeight="1"/>
    <row r="123" spans="1:14" ht="12.75" customHeight="1">
      <c r="A123" s="17" t="str">
        <f>A66</f>
        <v>FERC FORM NO.1 (ED.  12-96) NYPSC Modified-96</v>
      </c>
      <c r="B123" s="17"/>
      <c r="C123" s="381"/>
      <c r="D123" s="17"/>
      <c r="E123" s="69"/>
      <c r="F123" s="69"/>
      <c r="G123" s="69"/>
      <c r="H123" s="17" t="s">
        <v>1077</v>
      </c>
      <c r="I123" s="381"/>
      <c r="J123" s="17"/>
      <c r="K123" s="17"/>
      <c r="L123" s="69"/>
      <c r="M123" s="69" t="s">
        <v>1078</v>
      </c>
      <c r="N123" s="69"/>
    </row>
    <row r="124" spans="1:14" ht="12.75" customHeight="1">
      <c r="A124" s="69" t="s">
        <v>1079</v>
      </c>
      <c r="B124" s="69"/>
      <c r="C124" s="69"/>
      <c r="D124" s="69"/>
      <c r="E124" s="69"/>
      <c r="F124" s="69"/>
      <c r="G124" s="69"/>
      <c r="H124" s="69" t="s">
        <v>1080</v>
      </c>
      <c r="I124" s="69"/>
      <c r="J124" s="69"/>
      <c r="K124" s="69"/>
      <c r="L124" s="69"/>
      <c r="M124" s="69"/>
      <c r="N124" s="69"/>
    </row>
    <row r="125" spans="1:14" ht="12.75" customHeight="1"/>
    <row r="126" spans="1:14" ht="12.75" customHeight="1"/>
    <row r="127" spans="1:14" ht="12.75" customHeight="1"/>
    <row r="128" spans="1:14" ht="12.75" customHeight="1"/>
    <row r="129" spans="1:3" ht="12.75" customHeight="1"/>
    <row r="130" spans="1:3" ht="12.75" customHeight="1"/>
    <row r="131" spans="1:3" ht="12.75" customHeight="1"/>
    <row r="132" spans="1:3" ht="12.75" customHeight="1"/>
    <row r="133" spans="1:3" ht="12.75" customHeight="1">
      <c r="A133" s="17"/>
      <c r="B133"/>
      <c r="C133" s="17"/>
    </row>
    <row r="134" spans="1:3" ht="12.75" customHeight="1">
      <c r="A134" s="17"/>
      <c r="B134"/>
    </row>
    <row r="135" spans="1:3" ht="12.75" customHeight="1">
      <c r="A135" s="17"/>
      <c r="B135"/>
    </row>
    <row r="136" spans="1:3" ht="12.75" customHeight="1">
      <c r="A136" s="17"/>
      <c r="B136"/>
    </row>
    <row r="137" spans="1:3" ht="12.75" customHeight="1">
      <c r="A137" s="17"/>
      <c r="B137"/>
    </row>
    <row r="138" spans="1:3" ht="12.75" customHeight="1">
      <c r="A138" s="17"/>
      <c r="B138"/>
    </row>
    <row r="139" spans="1:3" ht="12.75" customHeight="1">
      <c r="A139" s="17"/>
      <c r="B139"/>
    </row>
    <row r="140" spans="1:3" ht="12.75" customHeight="1">
      <c r="A140" s="17"/>
      <c r="B140"/>
    </row>
    <row r="141" spans="1:3" ht="12.75" customHeight="1">
      <c r="A141" s="17"/>
      <c r="B141"/>
    </row>
    <row r="142" spans="1:3" ht="12.75" customHeight="1">
      <c r="A142" s="17"/>
      <c r="B142"/>
    </row>
    <row r="143" spans="1:3" ht="12.75" customHeight="1">
      <c r="A143" s="17"/>
      <c r="B143"/>
    </row>
  </sheetData>
  <customSheetViews>
    <customSheetView guid="{8BA73436-2F9B-4210-BD10-5C9B0EE18A6F}" colorId="22" showPageBreaks="1"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
      <headerFooter alignWithMargins="0"/>
    </customSheetView>
    <customSheetView guid="{7923C648-7509-4E75-B568-BE9D1A032E56}" colorId="22" showPageBreaks="1" printArea="1">
      <selection activeCell="I56" sqref="I56"/>
      <rowBreaks count="1" manualBreakCount="1">
        <brk id="67" max="16383" man="1"/>
      </rowBreaks>
      <colBreaks count="1" manualBreakCount="1">
        <brk id="7" max="1048575" man="1"/>
      </colBreaks>
      <pageMargins left="0.5" right="0.5" top="0.5" bottom="0.5" header="0.5" footer="0.5"/>
      <printOptions horizontalCentered="1"/>
      <pageSetup scale="60" fitToWidth="2" fitToHeight="2" pageOrder="overThenDown" orientation="portrait" horizontalDpi="300" verticalDpi="300" r:id="rId2"/>
      <headerFooter alignWithMargins="0"/>
    </customSheetView>
    <customSheetView guid="{393B765C-BB60-4CEF-9B1B-1517D80E77BC}" colorId="22" showPageBreaks="1" printArea="1">
      <selection activeCell="I56" sqref="I56"/>
      <rowBreaks count="1" manualBreakCount="1">
        <brk id="67" max="16383" man="1"/>
      </rowBreaks>
      <colBreaks count="1" manualBreakCount="1">
        <brk id="7" max="1048575" man="1"/>
      </colBreaks>
      <pageMargins left="0.5" right="0.5" top="0.5" bottom="0.5" header="0.5" footer="0.5"/>
      <printOptions horizontalCentered="1"/>
      <pageSetup scale="60" fitToWidth="2" fitToHeight="2" pageOrder="overThenDown" orientation="portrait" horizontalDpi="300" verticalDpi="300" r:id="rId3"/>
      <headerFooter alignWithMargins="0"/>
    </customSheetView>
    <customSheetView guid="{63051384-6030-4837-BDE8-8D47319E9310}"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4"/>
      <headerFooter alignWithMargins="0"/>
    </customSheetView>
    <customSheetView guid="{4E7170B9-0E13-4551-BA0F-F43020F5D14F}"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5"/>
      <headerFooter alignWithMargins="0"/>
    </customSheetView>
    <customSheetView guid="{438078D9-73AC-4065-AD12-33C545097290}"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6"/>
      <headerFooter alignWithMargins="0"/>
    </customSheetView>
    <customSheetView guid="{5CF51FF9-A1DC-465C-8702-577480B671DB}"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7"/>
      <headerFooter alignWithMargins="0"/>
    </customSheetView>
    <customSheetView guid="{B94A4E40-0E04-4C7F-92F0-F173BDD19C5E}"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8"/>
      <headerFooter alignWithMargins="0"/>
    </customSheetView>
    <customSheetView guid="{8C259C24-A4E4-4974-8C90-A0F5B4CE3394}"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9"/>
      <headerFooter alignWithMargins="0"/>
    </customSheetView>
    <customSheetView guid="{FA103E5D-8B2E-472D-A37D-606A91A24206}"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0"/>
      <headerFooter alignWithMargins="0"/>
    </customSheetView>
    <customSheetView guid="{FD677025-12D2-4A8C-898E-C8C7B61A1761}"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1"/>
      <headerFooter alignWithMargins="0"/>
    </customSheetView>
    <customSheetView guid="{8A94D2EC-B2C5-4234-9443-0DC03802E12D}"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2"/>
      <headerFooter alignWithMargins="0"/>
    </customSheetView>
    <customSheetView guid="{C7AF6775-1D27-4B5E-A593-2A35D0B4D89B}"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3"/>
      <headerFooter alignWithMargins="0"/>
    </customSheetView>
    <customSheetView guid="{96E61F17-B7D0-43DF-A042-AB82DEADF71D}" colorId="22" showPageBreaks="1"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4"/>
      <headerFooter alignWithMargins="0"/>
    </customSheetView>
    <customSheetView guid="{0F6F7749-E5E2-402C-A332-F358E9F52431}"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5"/>
      <headerFooter alignWithMargins="0"/>
    </customSheetView>
    <customSheetView guid="{665C0630-746D-4A38-99D5-558A3A80C435}"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6"/>
      <headerFooter alignWithMargins="0"/>
    </customSheetView>
    <customSheetView guid="{7BB49942-3332-4916-8C9A-7E0718D9BD15}"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7"/>
      <headerFooter alignWithMargins="0"/>
    </customSheetView>
    <customSheetView guid="{84131046-9492-4BD4-95BF-1101D54B6750}" colorId="22" showPageBreaks="1" topLeftCell="B40">
      <pane xSplit="1" topLeftCell="G1" activePane="topRight" state="frozen"/>
      <selection pane="topRight" activeCell="M42" sqref="M42"/>
      <rowBreaks count="1" manualBreakCount="1">
        <brk id="67" max="16383" man="1"/>
      </rowBreaks>
      <pageMargins left="0.5" right="0.5" top="0.5" bottom="0.5" header="0.5" footer="0.5"/>
      <printOptions horizontalCentered="1" verticalCentered="1"/>
      <pageSetup scale="43" fitToWidth="2" fitToHeight="2" pageOrder="overThenDown" orientation="landscape" horizontalDpi="300" verticalDpi="300" r:id="rId18"/>
      <headerFooter alignWithMargins="0"/>
    </customSheetView>
    <customSheetView guid="{CDDD69AD-D96A-45A7-95A3-6DE883419332}" colorId="22" topLeftCell="G1">
      <selection activeCell="H11" sqref="H1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9"/>
      <headerFooter alignWithMargins="0"/>
    </customSheetView>
    <customSheetView guid="{4AA2BC72-2A29-463C-9964-91A7BC9A705D}" colorId="22">
      <selection activeCell="E21" sqref="E21"/>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20"/>
      <headerFooter alignWithMargins="0"/>
    </customSheetView>
  </customSheetViews>
  <printOptions horizontalCentered="1"/>
  <pageMargins left="0.5" right="0.5" top="0.5" bottom="0.5" header="0.5" footer="0.5"/>
  <pageSetup scale="60" fitToWidth="2" fitToHeight="2" pageOrder="overThenDown" orientation="portrait" horizontalDpi="300" verticalDpi="300" r:id="rId21"/>
  <headerFooter alignWithMargins="0"/>
  <rowBreaks count="1" manualBreakCount="1">
    <brk id="67" max="16383" man="1"/>
  </rowBreaks>
  <colBreaks count="1" manualBreakCount="1">
    <brk id="7" max="1048575" man="1"/>
  </colBreaks>
  <legacyDrawing r:id="rId2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autoPageBreaks="0"/>
  </sheetPr>
  <dimension ref="A1:O133"/>
  <sheetViews>
    <sheetView defaultGridColor="0" colorId="22" zoomScaleNormal="100" zoomScaleSheetLayoutView="50" workbookViewId="0">
      <selection activeCell="J78" sqref="J78"/>
    </sheetView>
  </sheetViews>
  <sheetFormatPr defaultColWidth="9.6640625" defaultRowHeight="15"/>
  <cols>
    <col min="1" max="1" width="4.6640625" style="9" customWidth="1"/>
    <col min="2" max="2" width="17.6640625" style="9" customWidth="1"/>
    <col min="3" max="3" width="15.6640625" style="9" customWidth="1"/>
    <col min="4" max="4" width="7.6640625" style="9" customWidth="1"/>
    <col min="5" max="5" width="15.6640625" style="9" customWidth="1"/>
    <col min="6" max="6" width="7.6640625" style="9" customWidth="1"/>
    <col min="7" max="8" width="15.6640625" style="9" customWidth="1"/>
    <col min="9" max="10" width="18.6640625" style="9" customWidth="1"/>
    <col min="11" max="12" width="20.6640625" style="9" customWidth="1"/>
    <col min="13" max="13" width="16.6640625" style="9" customWidth="1"/>
    <col min="14" max="14" width="4.6640625" style="9" customWidth="1"/>
    <col min="15" max="16384" width="9.6640625" style="9"/>
  </cols>
  <sheetData>
    <row r="1" spans="1:15">
      <c r="A1" s="29" t="s">
        <v>1800</v>
      </c>
      <c r="B1" s="66"/>
      <c r="C1" s="203"/>
      <c r="D1" s="66" t="s">
        <v>3290</v>
      </c>
      <c r="E1" s="66"/>
      <c r="F1" s="205" t="s">
        <v>1380</v>
      </c>
      <c r="G1" s="66"/>
      <c r="H1" s="390" t="s">
        <v>1803</v>
      </c>
      <c r="I1" s="29" t="s">
        <v>1800</v>
      </c>
      <c r="J1" s="203"/>
      <c r="K1" s="203" t="s">
        <v>1345</v>
      </c>
      <c r="L1" s="203" t="s">
        <v>1802</v>
      </c>
      <c r="M1" s="66" t="s">
        <v>1803</v>
      </c>
      <c r="N1" s="67"/>
      <c r="O1" s="17"/>
    </row>
    <row r="2" spans="1:15">
      <c r="A2" s="72" t="str">
        <f>'Data Sheet'!$C$25</f>
        <v>CENTRAL HUDSON GAS &amp; ELECTRIC CORPORATION</v>
      </c>
      <c r="B2" s="17"/>
      <c r="C2" s="81"/>
      <c r="D2" s="17" t="s">
        <v>5251</v>
      </c>
      <c r="E2" s="17"/>
      <c r="F2" s="93" t="s">
        <v>1081</v>
      </c>
      <c r="G2" s="17"/>
      <c r="H2" s="83"/>
      <c r="I2" s="72" t="str">
        <f>'Data Sheet'!$C$25</f>
        <v>CENTRAL HUDSON GAS &amp; ELECTRIC CORPORATION</v>
      </c>
      <c r="J2" s="81"/>
      <c r="K2" s="17" t="s">
        <v>5251</v>
      </c>
      <c r="L2" s="81" t="s">
        <v>1805</v>
      </c>
      <c r="M2" s="17"/>
      <c r="N2" s="73"/>
      <c r="O2" s="17"/>
    </row>
    <row r="3" spans="1:15" ht="15" customHeight="1">
      <c r="A3" s="74"/>
      <c r="B3" s="77"/>
      <c r="C3" s="81"/>
      <c r="D3" s="17" t="s">
        <v>1158</v>
      </c>
      <c r="E3" s="17"/>
      <c r="F3" s="1246" t="str">
        <f>'Data Sheet'!$C$40</f>
        <v>4/18/2018</v>
      </c>
      <c r="G3" s="1247"/>
      <c r="H3" s="106" t="str">
        <f>'Data Sheet'!$C$38</f>
        <v>12/31/2017</v>
      </c>
      <c r="I3" s="72"/>
      <c r="J3" s="81"/>
      <c r="K3" s="81" t="s">
        <v>1158</v>
      </c>
      <c r="L3" s="674" t="str">
        <f>'Data Sheet'!$C$40</f>
        <v>4/18/2018</v>
      </c>
      <c r="M3" s="100" t="str">
        <f>'Data Sheet'!$C$38</f>
        <v>12/31/2017</v>
      </c>
      <c r="N3" s="73"/>
      <c r="O3" s="17"/>
    </row>
    <row r="4" spans="1:15" ht="15" customHeight="1">
      <c r="A4" s="391" t="s">
        <v>1082</v>
      </c>
      <c r="B4" s="75"/>
      <c r="C4" s="207"/>
      <c r="D4" s="207"/>
      <c r="E4" s="207"/>
      <c r="F4" s="207"/>
      <c r="G4" s="207"/>
      <c r="H4" s="208"/>
      <c r="I4" s="391" t="s">
        <v>1083</v>
      </c>
      <c r="J4" s="207"/>
      <c r="K4" s="207"/>
      <c r="L4" s="207"/>
      <c r="M4" s="207"/>
      <c r="N4" s="208"/>
      <c r="O4" s="17"/>
    </row>
    <row r="5" spans="1:15">
      <c r="A5" s="72"/>
      <c r="B5" s="17" t="s">
        <v>1084</v>
      </c>
      <c r="C5" s="17"/>
      <c r="D5" s="17"/>
      <c r="E5" s="17"/>
      <c r="F5" s="17"/>
      <c r="G5" s="17"/>
      <c r="H5" s="73"/>
      <c r="I5" s="72"/>
      <c r="J5" s="17"/>
      <c r="K5" s="17"/>
      <c r="L5" s="17"/>
      <c r="M5" s="17"/>
      <c r="N5" s="73"/>
      <c r="O5" s="17"/>
    </row>
    <row r="6" spans="1:15">
      <c r="A6" s="72"/>
      <c r="B6" s="17" t="s">
        <v>875</v>
      </c>
      <c r="C6" s="17"/>
      <c r="D6" s="17"/>
      <c r="E6" s="17"/>
      <c r="F6" s="17"/>
      <c r="G6" s="17"/>
      <c r="H6" s="73"/>
      <c r="I6" s="72"/>
      <c r="J6" s="17"/>
      <c r="K6" s="17"/>
      <c r="L6" s="17"/>
      <c r="M6" s="17"/>
      <c r="N6" s="73"/>
      <c r="O6" s="17"/>
    </row>
    <row r="7" spans="1:15">
      <c r="A7" s="72"/>
      <c r="B7" s="17" t="s">
        <v>876</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253" t="s">
        <v>1729</v>
      </c>
      <c r="B9" s="81"/>
      <c r="C9" s="81"/>
      <c r="D9" s="69" t="s">
        <v>2325</v>
      </c>
      <c r="E9" s="392"/>
      <c r="F9" s="79" t="s">
        <v>877</v>
      </c>
      <c r="G9" s="392"/>
      <c r="H9" s="83"/>
      <c r="I9" s="72"/>
      <c r="J9" s="93"/>
      <c r="K9" s="100"/>
      <c r="L9" s="75" t="s">
        <v>878</v>
      </c>
      <c r="M9" s="77"/>
      <c r="N9" s="213" t="s">
        <v>1729</v>
      </c>
      <c r="O9" s="17"/>
    </row>
    <row r="10" spans="1:15">
      <c r="A10" s="253" t="s">
        <v>1732</v>
      </c>
      <c r="B10" s="81"/>
      <c r="C10" s="268" t="s">
        <v>1835</v>
      </c>
      <c r="D10" s="75" t="s">
        <v>3075</v>
      </c>
      <c r="E10" s="291"/>
      <c r="F10" s="290" t="s">
        <v>879</v>
      </c>
      <c r="G10" s="291"/>
      <c r="H10" s="83"/>
      <c r="I10" s="214" t="s">
        <v>1835</v>
      </c>
      <c r="J10" s="266" t="s">
        <v>880</v>
      </c>
      <c r="K10" s="93"/>
      <c r="L10" s="17"/>
      <c r="M10" s="17"/>
      <c r="N10" s="213" t="s">
        <v>1732</v>
      </c>
      <c r="O10" s="17"/>
    </row>
    <row r="11" spans="1:15">
      <c r="A11" s="253"/>
      <c r="B11" s="268" t="s">
        <v>175</v>
      </c>
      <c r="C11" s="268" t="s">
        <v>881</v>
      </c>
      <c r="D11" s="69" t="s">
        <v>175</v>
      </c>
      <c r="E11" s="78"/>
      <c r="F11" s="393" t="s">
        <v>175</v>
      </c>
      <c r="G11" s="78"/>
      <c r="H11" s="83"/>
      <c r="I11" s="214" t="s">
        <v>575</v>
      </c>
      <c r="J11" s="266" t="s">
        <v>2189</v>
      </c>
      <c r="K11" s="93"/>
      <c r="L11" s="17"/>
      <c r="M11" s="17"/>
      <c r="N11" s="213"/>
      <c r="O11" s="17"/>
    </row>
    <row r="12" spans="1:15">
      <c r="A12" s="253"/>
      <c r="B12" s="268" t="s">
        <v>2190</v>
      </c>
      <c r="C12" s="268" t="s">
        <v>557</v>
      </c>
      <c r="D12" s="267" t="s">
        <v>1732</v>
      </c>
      <c r="E12" s="621" t="s">
        <v>1839</v>
      </c>
      <c r="F12" s="621" t="s">
        <v>1732</v>
      </c>
      <c r="G12" s="621" t="s">
        <v>1839</v>
      </c>
      <c r="H12" s="213" t="s">
        <v>307</v>
      </c>
      <c r="I12" s="214" t="s">
        <v>2336</v>
      </c>
      <c r="J12" s="266" t="s">
        <v>2191</v>
      </c>
      <c r="K12" s="93"/>
      <c r="L12" s="17"/>
      <c r="M12" s="17"/>
      <c r="N12" s="213"/>
      <c r="O12" s="17"/>
    </row>
    <row r="13" spans="1:15">
      <c r="A13" s="254"/>
      <c r="B13" s="394" t="s">
        <v>3020</v>
      </c>
      <c r="C13" s="394" t="s">
        <v>3021</v>
      </c>
      <c r="D13" s="634" t="s">
        <v>3022</v>
      </c>
      <c r="E13" s="633" t="s">
        <v>3023</v>
      </c>
      <c r="F13" s="633" t="s">
        <v>2346</v>
      </c>
      <c r="G13" s="633" t="s">
        <v>2347</v>
      </c>
      <c r="H13" s="216" t="s">
        <v>2348</v>
      </c>
      <c r="I13" s="215" t="s">
        <v>2349</v>
      </c>
      <c r="J13" s="304" t="s">
        <v>2350</v>
      </c>
      <c r="K13" s="290"/>
      <c r="L13" s="75"/>
      <c r="M13" s="75"/>
      <c r="N13" s="216"/>
      <c r="O13" s="17"/>
    </row>
    <row r="14" spans="1:15">
      <c r="A14" s="253">
        <v>1</v>
      </c>
      <c r="B14" s="394" t="s">
        <v>172</v>
      </c>
      <c r="C14" s="395"/>
      <c r="D14" s="396"/>
      <c r="E14" s="395"/>
      <c r="F14" s="396"/>
      <c r="G14" s="395"/>
      <c r="H14" s="397"/>
      <c r="I14" s="398"/>
      <c r="J14" s="399"/>
      <c r="K14" s="400"/>
      <c r="L14" s="401"/>
      <c r="M14" s="401"/>
      <c r="N14" s="213">
        <v>1</v>
      </c>
      <c r="O14" s="17"/>
    </row>
    <row r="15" spans="1:15">
      <c r="A15" s="253">
        <v>2</v>
      </c>
      <c r="B15" s="268" t="s">
        <v>2192</v>
      </c>
      <c r="C15" s="347"/>
      <c r="D15" s="78"/>
      <c r="E15" s="347"/>
      <c r="F15" s="78"/>
      <c r="G15" s="347"/>
      <c r="H15" s="293"/>
      <c r="I15" s="379">
        <f t="shared" ref="I15:I25" si="0">C15+E15-G15+H15</f>
        <v>0</v>
      </c>
      <c r="J15" s="93"/>
      <c r="K15" s="400"/>
      <c r="L15" s="401"/>
      <c r="M15" s="401"/>
      <c r="N15" s="213">
        <v>2</v>
      </c>
      <c r="O15" s="17"/>
    </row>
    <row r="16" spans="1:15">
      <c r="A16" s="253">
        <v>3</v>
      </c>
      <c r="B16" s="268" t="s">
        <v>2193</v>
      </c>
      <c r="C16" s="330"/>
      <c r="D16" s="78"/>
      <c r="E16" s="330"/>
      <c r="F16" s="78"/>
      <c r="G16" s="330"/>
      <c r="H16" s="402"/>
      <c r="I16" s="327">
        <f t="shared" si="0"/>
        <v>0</v>
      </c>
      <c r="J16" s="93"/>
      <c r="K16" s="400"/>
      <c r="L16" s="401"/>
      <c r="M16" s="401"/>
      <c r="N16" s="213">
        <v>3</v>
      </c>
      <c r="O16" s="17"/>
    </row>
    <row r="17" spans="1:15">
      <c r="A17" s="253">
        <v>4</v>
      </c>
      <c r="B17" s="268" t="s">
        <v>2194</v>
      </c>
      <c r="C17" s="330"/>
      <c r="D17" s="78"/>
      <c r="E17" s="330"/>
      <c r="F17" s="78"/>
      <c r="G17" s="330"/>
      <c r="H17" s="402"/>
      <c r="I17" s="327">
        <f t="shared" si="0"/>
        <v>0</v>
      </c>
      <c r="J17" s="93"/>
      <c r="K17" s="400"/>
      <c r="L17" s="401"/>
      <c r="M17" s="401"/>
      <c r="N17" s="213">
        <v>4</v>
      </c>
      <c r="O17" s="17"/>
    </row>
    <row r="18" spans="1:15">
      <c r="A18" s="253">
        <v>5</v>
      </c>
      <c r="B18" s="268" t="s">
        <v>2195</v>
      </c>
      <c r="C18" s="330">
        <v>35000</v>
      </c>
      <c r="D18" s="78"/>
      <c r="E18" s="330"/>
      <c r="F18" s="78">
        <v>420</v>
      </c>
      <c r="G18" s="330">
        <v>35000</v>
      </c>
      <c r="H18" s="402"/>
      <c r="I18" s="327">
        <f t="shared" si="0"/>
        <v>0</v>
      </c>
      <c r="J18" s="93"/>
      <c r="K18" s="400"/>
      <c r="L18" s="401"/>
      <c r="M18" s="401"/>
      <c r="N18" s="213">
        <v>5</v>
      </c>
      <c r="O18" s="17"/>
    </row>
    <row r="19" spans="1:15">
      <c r="A19" s="253">
        <v>6</v>
      </c>
      <c r="B19" s="81"/>
      <c r="C19" s="330"/>
      <c r="D19" s="78"/>
      <c r="E19" s="330"/>
      <c r="F19" s="78"/>
      <c r="G19" s="330"/>
      <c r="H19" s="402"/>
      <c r="I19" s="327">
        <f t="shared" si="0"/>
        <v>0</v>
      </c>
      <c r="J19" s="93"/>
      <c r="K19" s="400"/>
      <c r="L19" s="401"/>
      <c r="M19" s="401"/>
      <c r="N19" s="213">
        <v>6</v>
      </c>
      <c r="O19" s="17"/>
    </row>
    <row r="20" spans="1:15">
      <c r="A20" s="253">
        <v>7</v>
      </c>
      <c r="B20" s="81"/>
      <c r="C20" s="330"/>
      <c r="D20" s="78"/>
      <c r="E20" s="330"/>
      <c r="F20" s="78"/>
      <c r="G20" s="330"/>
      <c r="H20" s="402"/>
      <c r="I20" s="327">
        <f t="shared" si="0"/>
        <v>0</v>
      </c>
      <c r="J20" s="93"/>
      <c r="K20" s="400"/>
      <c r="L20" s="401"/>
      <c r="M20" s="401"/>
      <c r="N20" s="213">
        <v>7</v>
      </c>
      <c r="O20" s="17"/>
    </row>
    <row r="21" spans="1:15">
      <c r="A21" s="253">
        <v>8</v>
      </c>
      <c r="B21" s="403"/>
      <c r="C21" s="330"/>
      <c r="D21" s="292"/>
      <c r="E21" s="330"/>
      <c r="F21" s="292"/>
      <c r="G21" s="330"/>
      <c r="H21" s="402"/>
      <c r="I21" s="327">
        <f t="shared" si="0"/>
        <v>0</v>
      </c>
      <c r="J21" s="93"/>
      <c r="K21" s="400"/>
      <c r="L21" s="401"/>
      <c r="M21" s="401"/>
      <c r="N21" s="213">
        <v>8</v>
      </c>
      <c r="O21" s="17"/>
    </row>
    <row r="22" spans="1:15">
      <c r="A22" s="253">
        <v>9</v>
      </c>
      <c r="B22" s="403"/>
      <c r="C22" s="330"/>
      <c r="D22" s="292"/>
      <c r="E22" s="330"/>
      <c r="F22" s="292"/>
      <c r="G22" s="330"/>
      <c r="H22" s="402"/>
      <c r="I22" s="327">
        <f t="shared" si="0"/>
        <v>0</v>
      </c>
      <c r="J22" s="93"/>
      <c r="K22" s="400"/>
      <c r="L22" s="401"/>
      <c r="M22" s="401"/>
      <c r="N22" s="213">
        <v>9</v>
      </c>
      <c r="O22" s="17"/>
    </row>
    <row r="23" spans="1:15">
      <c r="A23" s="253">
        <v>10</v>
      </c>
      <c r="B23" s="403"/>
      <c r="C23" s="330"/>
      <c r="D23" s="292"/>
      <c r="E23" s="330"/>
      <c r="F23" s="292"/>
      <c r="G23" s="330"/>
      <c r="H23" s="402"/>
      <c r="I23" s="327">
        <f t="shared" si="0"/>
        <v>0</v>
      </c>
      <c r="J23" s="93"/>
      <c r="K23" s="400"/>
      <c r="L23" s="401"/>
      <c r="M23" s="401"/>
      <c r="N23" s="213">
        <v>10</v>
      </c>
      <c r="O23" s="17"/>
    </row>
    <row r="24" spans="1:15">
      <c r="A24" s="253">
        <v>11</v>
      </c>
      <c r="B24" s="81"/>
      <c r="C24" s="330"/>
      <c r="D24" s="78"/>
      <c r="E24" s="330"/>
      <c r="F24" s="78"/>
      <c r="G24" s="330"/>
      <c r="H24" s="402"/>
      <c r="I24" s="327">
        <f t="shared" si="0"/>
        <v>0</v>
      </c>
      <c r="J24" s="93"/>
      <c r="K24" s="400"/>
      <c r="L24" s="401"/>
      <c r="M24" s="401"/>
      <c r="N24" s="213">
        <v>11</v>
      </c>
      <c r="O24" s="17"/>
    </row>
    <row r="25" spans="1:15">
      <c r="A25" s="253">
        <v>12</v>
      </c>
      <c r="B25" s="639" t="s">
        <v>2196</v>
      </c>
      <c r="C25" s="225">
        <f>SUM(C15:C24)</f>
        <v>35000</v>
      </c>
      <c r="D25" s="222"/>
      <c r="E25" s="225">
        <f>SUM(E15:E24)</f>
        <v>0</v>
      </c>
      <c r="F25" s="222"/>
      <c r="G25" s="225">
        <f>SUM(G15:G24)</f>
        <v>35000</v>
      </c>
      <c r="H25" s="223">
        <f>SUM(H15:H24)</f>
        <v>0</v>
      </c>
      <c r="I25" s="404">
        <f t="shared" si="0"/>
        <v>0</v>
      </c>
      <c r="J25" s="405"/>
      <c r="K25" s="400"/>
      <c r="L25" s="17"/>
      <c r="M25" s="17"/>
      <c r="N25" s="213">
        <v>12</v>
      </c>
      <c r="O25" s="17"/>
    </row>
    <row r="26" spans="1:15">
      <c r="A26" s="253">
        <v>13</v>
      </c>
      <c r="B26" s="394" t="s">
        <v>173</v>
      </c>
      <c r="C26" s="406"/>
      <c r="D26" s="407"/>
      <c r="E26" s="406"/>
      <c r="F26" s="407"/>
      <c r="G26" s="406"/>
      <c r="H26" s="408"/>
      <c r="I26" s="409"/>
      <c r="J26" s="410"/>
      <c r="K26" s="93"/>
      <c r="L26" s="17"/>
      <c r="M26" s="17"/>
      <c r="N26" s="213">
        <v>13</v>
      </c>
      <c r="O26" s="17"/>
    </row>
    <row r="27" spans="1:15">
      <c r="A27" s="253">
        <v>14</v>
      </c>
      <c r="B27" s="268" t="s">
        <v>2192</v>
      </c>
      <c r="C27" s="330"/>
      <c r="D27" s="78"/>
      <c r="E27" s="330"/>
      <c r="F27" s="78"/>
      <c r="G27" s="330"/>
      <c r="H27" s="402"/>
      <c r="I27" s="327">
        <f t="shared" ref="I27:I37" si="1">C27+E27-G27+H27</f>
        <v>0</v>
      </c>
      <c r="J27" s="93"/>
      <c r="K27" s="400"/>
      <c r="L27" s="401"/>
      <c r="M27" s="401"/>
      <c r="N27" s="213">
        <v>14</v>
      </c>
      <c r="O27" s="17"/>
    </row>
    <row r="28" spans="1:15">
      <c r="A28" s="253">
        <v>15</v>
      </c>
      <c r="B28" s="268" t="s">
        <v>2193</v>
      </c>
      <c r="C28" s="330"/>
      <c r="D28" s="78"/>
      <c r="E28" s="330"/>
      <c r="F28" s="78"/>
      <c r="G28" s="330"/>
      <c r="H28" s="402"/>
      <c r="I28" s="327">
        <f t="shared" si="1"/>
        <v>0</v>
      </c>
      <c r="J28" s="93"/>
      <c r="K28" s="93"/>
      <c r="L28" s="17"/>
      <c r="M28" s="17"/>
      <c r="N28" s="213">
        <v>15</v>
      </c>
      <c r="O28" s="17"/>
    </row>
    <row r="29" spans="1:15">
      <c r="A29" s="253">
        <v>16</v>
      </c>
      <c r="B29" s="268" t="s">
        <v>2194</v>
      </c>
      <c r="C29" s="330"/>
      <c r="D29" s="78"/>
      <c r="E29" s="330"/>
      <c r="F29" s="78"/>
      <c r="G29" s="330"/>
      <c r="H29" s="402"/>
      <c r="I29" s="327">
        <f t="shared" si="1"/>
        <v>0</v>
      </c>
      <c r="J29" s="93"/>
      <c r="K29" s="93"/>
      <c r="L29" s="17"/>
      <c r="M29" s="17"/>
      <c r="N29" s="213">
        <v>16</v>
      </c>
      <c r="O29" s="17"/>
    </row>
    <row r="30" spans="1:15">
      <c r="A30" s="253">
        <v>17</v>
      </c>
      <c r="B30" s="268" t="s">
        <v>2195</v>
      </c>
      <c r="C30" s="330">
        <v>2000</v>
      </c>
      <c r="D30" s="78"/>
      <c r="E30" s="330"/>
      <c r="F30" s="78">
        <v>420</v>
      </c>
      <c r="G30" s="330">
        <v>2000</v>
      </c>
      <c r="H30" s="402"/>
      <c r="I30" s="327">
        <f t="shared" si="1"/>
        <v>0</v>
      </c>
      <c r="J30" s="93"/>
      <c r="K30" s="93"/>
      <c r="L30" s="17"/>
      <c r="M30" s="17"/>
      <c r="N30" s="213">
        <v>17</v>
      </c>
      <c r="O30" s="17"/>
    </row>
    <row r="31" spans="1:15">
      <c r="A31" s="253">
        <v>18</v>
      </c>
      <c r="B31" s="403"/>
      <c r="C31" s="330"/>
      <c r="D31" s="292"/>
      <c r="E31" s="330"/>
      <c r="F31" s="292"/>
      <c r="G31" s="330"/>
      <c r="H31" s="402"/>
      <c r="I31" s="327">
        <f t="shared" si="1"/>
        <v>0</v>
      </c>
      <c r="J31" s="93"/>
      <c r="K31" s="93"/>
      <c r="L31" s="17"/>
      <c r="M31" s="17"/>
      <c r="N31" s="213">
        <v>18</v>
      </c>
      <c r="O31" s="17"/>
    </row>
    <row r="32" spans="1:15">
      <c r="A32" s="253">
        <v>19</v>
      </c>
      <c r="B32" s="81"/>
      <c r="C32" s="330"/>
      <c r="D32" s="292"/>
      <c r="E32" s="330"/>
      <c r="F32" s="292"/>
      <c r="G32" s="330"/>
      <c r="H32" s="402"/>
      <c r="I32" s="327">
        <f t="shared" si="1"/>
        <v>0</v>
      </c>
      <c r="J32" s="93"/>
      <c r="K32" s="93"/>
      <c r="L32" s="17"/>
      <c r="M32" s="17"/>
      <c r="N32" s="213">
        <v>19</v>
      </c>
      <c r="O32" s="17"/>
    </row>
    <row r="33" spans="1:15">
      <c r="A33" s="253">
        <v>20</v>
      </c>
      <c r="B33" s="81"/>
      <c r="C33" s="330"/>
      <c r="D33" s="292"/>
      <c r="E33" s="330"/>
      <c r="F33" s="292"/>
      <c r="G33" s="330"/>
      <c r="H33" s="288"/>
      <c r="I33" s="327">
        <f t="shared" si="1"/>
        <v>0</v>
      </c>
      <c r="J33" s="93"/>
      <c r="K33" s="93"/>
      <c r="L33" s="17"/>
      <c r="M33" s="17"/>
      <c r="N33" s="213">
        <v>20</v>
      </c>
      <c r="O33" s="17"/>
    </row>
    <row r="34" spans="1:15">
      <c r="A34" s="253">
        <v>21</v>
      </c>
      <c r="B34" s="403"/>
      <c r="C34" s="347"/>
      <c r="D34" s="292"/>
      <c r="E34" s="347"/>
      <c r="F34" s="292"/>
      <c r="G34" s="347"/>
      <c r="H34" s="293"/>
      <c r="I34" s="327">
        <f t="shared" si="1"/>
        <v>0</v>
      </c>
      <c r="J34" s="411"/>
      <c r="K34" s="400"/>
      <c r="L34" s="17"/>
      <c r="M34" s="17"/>
      <c r="N34" s="213">
        <v>21</v>
      </c>
      <c r="O34" s="17"/>
    </row>
    <row r="35" spans="1:15">
      <c r="A35" s="253" t="s">
        <v>590</v>
      </c>
      <c r="B35" s="403"/>
      <c r="C35" s="347"/>
      <c r="D35" s="292"/>
      <c r="E35" s="347"/>
      <c r="F35" s="292"/>
      <c r="G35" s="347"/>
      <c r="H35" s="293"/>
      <c r="I35" s="327">
        <f t="shared" si="1"/>
        <v>0</v>
      </c>
      <c r="J35" s="411"/>
      <c r="K35" s="400"/>
      <c r="L35" s="17"/>
      <c r="M35" s="17"/>
      <c r="N35" s="213" t="s">
        <v>590</v>
      </c>
      <c r="O35" s="17"/>
    </row>
    <row r="36" spans="1:15">
      <c r="A36" s="253">
        <v>23</v>
      </c>
      <c r="B36" s="81"/>
      <c r="C36" s="347"/>
      <c r="D36" s="78"/>
      <c r="E36" s="347"/>
      <c r="F36" s="78"/>
      <c r="G36" s="347"/>
      <c r="H36" s="412"/>
      <c r="I36" s="327">
        <f t="shared" si="1"/>
        <v>0</v>
      </c>
      <c r="J36" s="93"/>
      <c r="K36" s="93"/>
      <c r="L36" s="17"/>
      <c r="M36" s="17"/>
      <c r="N36" s="213">
        <v>23</v>
      </c>
      <c r="O36" s="17"/>
    </row>
    <row r="37" spans="1:15">
      <c r="A37" s="253">
        <v>24</v>
      </c>
      <c r="B37" s="639" t="s">
        <v>2196</v>
      </c>
      <c r="C37" s="225">
        <f>SUM(C27:C36)</f>
        <v>2000</v>
      </c>
      <c r="D37" s="222"/>
      <c r="E37" s="225">
        <f>SUM(E27:E36)</f>
        <v>0</v>
      </c>
      <c r="F37" s="222"/>
      <c r="G37" s="225">
        <f>SUM(G27:G36)</f>
        <v>2000</v>
      </c>
      <c r="H37" s="223">
        <f>SUM(H27:H36)</f>
        <v>0</v>
      </c>
      <c r="I37" s="404">
        <f t="shared" si="1"/>
        <v>0</v>
      </c>
      <c r="J37" s="405"/>
      <c r="K37" s="400"/>
      <c r="L37" s="17"/>
      <c r="M37" s="17"/>
      <c r="N37" s="213">
        <v>24</v>
      </c>
      <c r="O37" s="17"/>
    </row>
    <row r="38" spans="1:15">
      <c r="A38" s="253">
        <v>25</v>
      </c>
      <c r="B38" s="394" t="s">
        <v>2197</v>
      </c>
      <c r="C38" s="406"/>
      <c r="D38" s="407"/>
      <c r="E38" s="406"/>
      <c r="F38" s="407"/>
      <c r="G38" s="406"/>
      <c r="H38" s="408"/>
      <c r="I38" s="409"/>
      <c r="J38" s="410"/>
      <c r="K38" s="93"/>
      <c r="L38" s="17"/>
      <c r="M38" s="17"/>
      <c r="N38" s="213">
        <v>25</v>
      </c>
      <c r="O38" s="17"/>
    </row>
    <row r="39" spans="1:15">
      <c r="A39" s="253">
        <v>26</v>
      </c>
      <c r="B39" s="268" t="s">
        <v>2192</v>
      </c>
      <c r="C39" s="330"/>
      <c r="D39" s="78"/>
      <c r="E39" s="330"/>
      <c r="F39" s="78"/>
      <c r="G39" s="330"/>
      <c r="H39" s="402"/>
      <c r="I39" s="327">
        <f t="shared" ref="I39:I49" si="2">C39+E39-G39+H39</f>
        <v>0</v>
      </c>
      <c r="J39" s="93"/>
      <c r="K39" s="93"/>
      <c r="L39" s="17"/>
      <c r="M39" s="17"/>
      <c r="N39" s="213">
        <v>26</v>
      </c>
      <c r="O39" s="17"/>
    </row>
    <row r="40" spans="1:15">
      <c r="A40" s="253">
        <v>27</v>
      </c>
      <c r="B40" s="268" t="s">
        <v>2193</v>
      </c>
      <c r="C40" s="330"/>
      <c r="D40" s="78"/>
      <c r="E40" s="330"/>
      <c r="F40" s="78"/>
      <c r="G40" s="330"/>
      <c r="H40" s="402"/>
      <c r="I40" s="327">
        <f t="shared" si="2"/>
        <v>0</v>
      </c>
      <c r="J40" s="93"/>
      <c r="K40" s="93"/>
      <c r="L40" s="17"/>
      <c r="M40" s="17"/>
      <c r="N40" s="213">
        <v>27</v>
      </c>
      <c r="O40" s="17"/>
    </row>
    <row r="41" spans="1:15">
      <c r="A41" s="253">
        <v>28</v>
      </c>
      <c r="B41" s="268" t="s">
        <v>2194</v>
      </c>
      <c r="C41" s="330"/>
      <c r="D41" s="78"/>
      <c r="E41" s="330"/>
      <c r="F41" s="78"/>
      <c r="G41" s="330"/>
      <c r="H41" s="402"/>
      <c r="I41" s="327">
        <f t="shared" si="2"/>
        <v>0</v>
      </c>
      <c r="J41" s="93"/>
      <c r="K41" s="93"/>
      <c r="L41" s="17"/>
      <c r="M41" s="17"/>
      <c r="N41" s="213">
        <v>28</v>
      </c>
      <c r="O41" s="17"/>
    </row>
    <row r="42" spans="1:15">
      <c r="A42" s="253">
        <v>29</v>
      </c>
      <c r="B42" s="268" t="s">
        <v>2192</v>
      </c>
      <c r="C42" s="330"/>
      <c r="D42" s="78"/>
      <c r="E42" s="330"/>
      <c r="F42" s="78"/>
      <c r="G42" s="330"/>
      <c r="H42" s="402"/>
      <c r="I42" s="327">
        <f t="shared" si="2"/>
        <v>0</v>
      </c>
      <c r="J42" s="93"/>
      <c r="K42" s="93"/>
      <c r="L42" s="17"/>
      <c r="M42" s="17"/>
      <c r="N42" s="213">
        <v>29</v>
      </c>
      <c r="O42" s="17"/>
    </row>
    <row r="43" spans="1:15">
      <c r="A43" s="253">
        <v>30</v>
      </c>
      <c r="B43" s="81"/>
      <c r="C43" s="330"/>
      <c r="D43" s="78"/>
      <c r="E43" s="330"/>
      <c r="F43" s="78"/>
      <c r="G43" s="330"/>
      <c r="H43" s="402"/>
      <c r="I43" s="327">
        <f t="shared" si="2"/>
        <v>0</v>
      </c>
      <c r="J43" s="93"/>
      <c r="K43" s="93"/>
      <c r="L43" s="17"/>
      <c r="M43" s="17"/>
      <c r="N43" s="213">
        <v>30</v>
      </c>
      <c r="O43" s="17"/>
    </row>
    <row r="44" spans="1:15">
      <c r="A44" s="253">
        <v>31</v>
      </c>
      <c r="B44" s="81"/>
      <c r="C44" s="330"/>
      <c r="D44" s="78"/>
      <c r="E44" s="330"/>
      <c r="F44" s="78"/>
      <c r="G44" s="330"/>
      <c r="H44" s="402"/>
      <c r="I44" s="327">
        <f t="shared" si="2"/>
        <v>0</v>
      </c>
      <c r="J44" s="93"/>
      <c r="K44" s="93"/>
      <c r="L44" s="17"/>
      <c r="M44" s="17"/>
      <c r="N44" s="213">
        <v>31</v>
      </c>
      <c r="O44" s="17"/>
    </row>
    <row r="45" spans="1:15">
      <c r="A45" s="253">
        <v>32</v>
      </c>
      <c r="B45" s="81"/>
      <c r="C45" s="330"/>
      <c r="D45" s="78"/>
      <c r="E45" s="330"/>
      <c r="F45" s="78"/>
      <c r="G45" s="330"/>
      <c r="H45" s="402"/>
      <c r="I45" s="327">
        <f t="shared" si="2"/>
        <v>0</v>
      </c>
      <c r="J45" s="93"/>
      <c r="K45" s="93"/>
      <c r="L45" s="17"/>
      <c r="M45" s="17"/>
      <c r="N45" s="213">
        <v>32</v>
      </c>
      <c r="O45" s="17"/>
    </row>
    <row r="46" spans="1:15">
      <c r="A46" s="253">
        <v>33</v>
      </c>
      <c r="B46" s="81"/>
      <c r="C46" s="330"/>
      <c r="D46" s="78"/>
      <c r="E46" s="330"/>
      <c r="F46" s="78"/>
      <c r="G46" s="330"/>
      <c r="H46" s="402"/>
      <c r="I46" s="327">
        <f t="shared" si="2"/>
        <v>0</v>
      </c>
      <c r="J46" s="93"/>
      <c r="K46" s="93"/>
      <c r="L46" s="17"/>
      <c r="M46" s="17"/>
      <c r="N46" s="213">
        <v>33</v>
      </c>
      <c r="O46" s="17"/>
    </row>
    <row r="47" spans="1:15">
      <c r="A47" s="253">
        <v>34</v>
      </c>
      <c r="B47" s="81"/>
      <c r="C47" s="330"/>
      <c r="D47" s="78"/>
      <c r="E47" s="330"/>
      <c r="F47" s="78"/>
      <c r="G47" s="330"/>
      <c r="H47" s="402"/>
      <c r="I47" s="327">
        <f t="shared" si="2"/>
        <v>0</v>
      </c>
      <c r="J47" s="93"/>
      <c r="K47" s="93"/>
      <c r="L47" s="17"/>
      <c r="M47" s="17"/>
      <c r="N47" s="213">
        <v>34</v>
      </c>
      <c r="O47" s="17"/>
    </row>
    <row r="48" spans="1:15">
      <c r="A48" s="253">
        <v>35</v>
      </c>
      <c r="B48" s="81"/>
      <c r="C48" s="330"/>
      <c r="D48" s="78"/>
      <c r="E48" s="330"/>
      <c r="F48" s="78"/>
      <c r="G48" s="330"/>
      <c r="H48" s="402"/>
      <c r="I48" s="327">
        <f t="shared" si="2"/>
        <v>0</v>
      </c>
      <c r="J48" s="93"/>
      <c r="K48" s="93"/>
      <c r="L48" s="17"/>
      <c r="M48" s="17"/>
      <c r="N48" s="213">
        <v>35</v>
      </c>
      <c r="O48" s="17"/>
    </row>
    <row r="49" spans="1:15">
      <c r="A49" s="253">
        <v>36</v>
      </c>
      <c r="B49" s="639" t="s">
        <v>2196</v>
      </c>
      <c r="C49" s="225">
        <f>SUM(C39:C48)</f>
        <v>0</v>
      </c>
      <c r="D49" s="222"/>
      <c r="E49" s="225">
        <f>SUM(E39:E48)</f>
        <v>0</v>
      </c>
      <c r="F49" s="222"/>
      <c r="G49" s="225">
        <f>SUM(G39:G48)</f>
        <v>0</v>
      </c>
      <c r="H49" s="223">
        <f>SUM(H39:H48)</f>
        <v>0</v>
      </c>
      <c r="I49" s="404">
        <f t="shared" si="2"/>
        <v>0</v>
      </c>
      <c r="J49" s="405"/>
      <c r="K49" s="400"/>
      <c r="L49" s="17"/>
      <c r="M49" s="17"/>
      <c r="N49" s="213">
        <v>36</v>
      </c>
      <c r="O49" s="17"/>
    </row>
    <row r="50" spans="1:15">
      <c r="A50" s="253">
        <v>37</v>
      </c>
      <c r="B50" s="394" t="s">
        <v>2198</v>
      </c>
      <c r="C50" s="406"/>
      <c r="D50" s="407"/>
      <c r="E50" s="406"/>
      <c r="F50" s="407"/>
      <c r="G50" s="406"/>
      <c r="H50" s="408"/>
      <c r="I50" s="409"/>
      <c r="J50" s="410"/>
      <c r="K50" s="93"/>
      <c r="L50" s="17"/>
      <c r="M50" s="17"/>
      <c r="N50" s="213">
        <v>37</v>
      </c>
      <c r="O50" s="17"/>
    </row>
    <row r="51" spans="1:15">
      <c r="A51" s="253">
        <v>38</v>
      </c>
      <c r="B51" s="268" t="s">
        <v>2192</v>
      </c>
      <c r="C51" s="347"/>
      <c r="D51" s="78"/>
      <c r="E51" s="347"/>
      <c r="F51" s="78"/>
      <c r="G51" s="347"/>
      <c r="H51" s="412"/>
      <c r="I51" s="379">
        <f t="shared" ref="I51:I59" si="3">C51+E51-G51+H51</f>
        <v>0</v>
      </c>
      <c r="J51" s="93"/>
      <c r="K51" s="93"/>
      <c r="L51" s="17"/>
      <c r="M51" s="17"/>
      <c r="N51" s="213">
        <v>38</v>
      </c>
      <c r="O51" s="17"/>
    </row>
    <row r="52" spans="1:15">
      <c r="A52" s="253">
        <v>39</v>
      </c>
      <c r="B52" s="268" t="s">
        <v>2193</v>
      </c>
      <c r="C52" s="330"/>
      <c r="D52" s="78"/>
      <c r="E52" s="330"/>
      <c r="F52" s="78"/>
      <c r="G52" s="330"/>
      <c r="H52" s="402"/>
      <c r="I52" s="327">
        <f t="shared" si="3"/>
        <v>0</v>
      </c>
      <c r="J52" s="93"/>
      <c r="K52" s="93"/>
      <c r="L52" s="17"/>
      <c r="M52" s="17"/>
      <c r="N52" s="213">
        <v>39</v>
      </c>
      <c r="O52" s="17"/>
    </row>
    <row r="53" spans="1:15">
      <c r="A53" s="253">
        <v>40</v>
      </c>
      <c r="B53" s="268" t="s">
        <v>2194</v>
      </c>
      <c r="C53" s="330"/>
      <c r="D53" s="78"/>
      <c r="E53" s="330"/>
      <c r="F53" s="78"/>
      <c r="G53" s="330"/>
      <c r="H53" s="402"/>
      <c r="I53" s="327">
        <f t="shared" si="3"/>
        <v>0</v>
      </c>
      <c r="J53" s="93"/>
      <c r="K53" s="93"/>
      <c r="L53" s="17"/>
      <c r="M53" s="17"/>
      <c r="N53" s="213">
        <v>40</v>
      </c>
      <c r="O53" s="17"/>
    </row>
    <row r="54" spans="1:15">
      <c r="A54" s="253">
        <v>41</v>
      </c>
      <c r="B54" s="268" t="s">
        <v>2195</v>
      </c>
      <c r="C54" s="330"/>
      <c r="D54" s="78"/>
      <c r="E54" s="330"/>
      <c r="F54" s="78"/>
      <c r="G54" s="330"/>
      <c r="H54" s="402"/>
      <c r="I54" s="327">
        <f t="shared" si="3"/>
        <v>0</v>
      </c>
      <c r="J54" s="93"/>
      <c r="K54" s="93"/>
      <c r="L54" s="17"/>
      <c r="M54" s="17"/>
      <c r="N54" s="213">
        <v>41</v>
      </c>
      <c r="O54" s="17"/>
    </row>
    <row r="55" spans="1:15">
      <c r="A55" s="253">
        <v>42</v>
      </c>
      <c r="B55" s="81"/>
      <c r="C55" s="330"/>
      <c r="D55" s="78"/>
      <c r="E55" s="330"/>
      <c r="F55" s="78"/>
      <c r="G55" s="330"/>
      <c r="H55" s="402"/>
      <c r="I55" s="327">
        <f t="shared" si="3"/>
        <v>0</v>
      </c>
      <c r="J55" s="93"/>
      <c r="K55" s="93"/>
      <c r="L55" s="17"/>
      <c r="M55" s="17"/>
      <c r="N55" s="213">
        <v>42</v>
      </c>
      <c r="O55" s="17"/>
    </row>
    <row r="56" spans="1:15">
      <c r="A56" s="253">
        <v>43</v>
      </c>
      <c r="B56" s="81"/>
      <c r="C56" s="330"/>
      <c r="D56" s="78"/>
      <c r="E56" s="330"/>
      <c r="F56" s="78"/>
      <c r="G56" s="330"/>
      <c r="H56" s="402"/>
      <c r="I56" s="327">
        <f t="shared" si="3"/>
        <v>0</v>
      </c>
      <c r="J56" s="93"/>
      <c r="K56" s="93"/>
      <c r="L56" s="17"/>
      <c r="M56" s="17"/>
      <c r="N56" s="213">
        <v>43</v>
      </c>
      <c r="O56" s="17"/>
    </row>
    <row r="57" spans="1:15">
      <c r="A57" s="253">
        <v>44</v>
      </c>
      <c r="B57" s="81"/>
      <c r="C57" s="330"/>
      <c r="D57" s="78"/>
      <c r="E57" s="330"/>
      <c r="F57" s="78"/>
      <c r="G57" s="330"/>
      <c r="H57" s="402"/>
      <c r="I57" s="327">
        <f t="shared" si="3"/>
        <v>0</v>
      </c>
      <c r="J57" s="93"/>
      <c r="K57" s="93"/>
      <c r="L57" s="17"/>
      <c r="M57" s="17"/>
      <c r="N57" s="213">
        <v>44</v>
      </c>
      <c r="O57" s="17"/>
    </row>
    <row r="58" spans="1:15">
      <c r="A58" s="253">
        <v>45</v>
      </c>
      <c r="B58" s="81"/>
      <c r="C58" s="330"/>
      <c r="D58" s="78"/>
      <c r="E58" s="330"/>
      <c r="F58" s="78"/>
      <c r="G58" s="330"/>
      <c r="H58" s="402"/>
      <c r="I58" s="327">
        <f t="shared" si="3"/>
        <v>0</v>
      </c>
      <c r="J58" s="93"/>
      <c r="K58" s="93"/>
      <c r="L58" s="17"/>
      <c r="M58" s="17"/>
      <c r="N58" s="213">
        <v>45</v>
      </c>
      <c r="O58" s="17"/>
    </row>
    <row r="59" spans="1:15">
      <c r="A59" s="253">
        <v>46</v>
      </c>
      <c r="B59" s="81"/>
      <c r="C59" s="330"/>
      <c r="D59" s="78"/>
      <c r="E59" s="330"/>
      <c r="F59" s="78"/>
      <c r="G59" s="330"/>
      <c r="H59" s="402"/>
      <c r="I59" s="327">
        <f t="shared" si="3"/>
        <v>0</v>
      </c>
      <c r="J59" s="93"/>
      <c r="K59" s="93"/>
      <c r="L59" s="17"/>
      <c r="M59" s="17"/>
      <c r="N59" s="213">
        <v>46</v>
      </c>
      <c r="O59" s="17"/>
    </row>
    <row r="60" spans="1:15">
      <c r="A60" s="253">
        <v>47</v>
      </c>
      <c r="B60" s="639" t="s">
        <v>2196</v>
      </c>
      <c r="C60" s="225">
        <f>SUM(C51:C59)</f>
        <v>0</v>
      </c>
      <c r="D60" s="222"/>
      <c r="E60" s="225">
        <f>SUM(E51:E59)</f>
        <v>0</v>
      </c>
      <c r="F60" s="222"/>
      <c r="G60" s="225">
        <f>SUM(G51:G59)</f>
        <v>0</v>
      </c>
      <c r="H60" s="223">
        <f>SUM(H51:H59)</f>
        <v>0</v>
      </c>
      <c r="I60" s="224">
        <f>SUM(I51:I59)</f>
        <v>0</v>
      </c>
      <c r="J60" s="218"/>
      <c r="K60" s="93"/>
      <c r="L60" s="17"/>
      <c r="M60" s="17"/>
      <c r="N60" s="213">
        <v>47</v>
      </c>
      <c r="O60" s="17"/>
    </row>
    <row r="61" spans="1:15" ht="15.75" thickBot="1">
      <c r="A61" s="261">
        <v>48</v>
      </c>
      <c r="B61" s="640" t="s">
        <v>171</v>
      </c>
      <c r="C61" s="413">
        <f>C25+C37+C49+C60</f>
        <v>37000</v>
      </c>
      <c r="D61" s="414"/>
      <c r="E61" s="413">
        <f>E25+E37+E49+E60</f>
        <v>0</v>
      </c>
      <c r="F61" s="414"/>
      <c r="G61" s="413">
        <f>G25+G37+G49+G60</f>
        <v>37000</v>
      </c>
      <c r="H61" s="303">
        <f>H25+H37+H49+H60</f>
        <v>0</v>
      </c>
      <c r="I61" s="415">
        <f>C61+E61-G61+H61</f>
        <v>0</v>
      </c>
      <c r="J61" s="301"/>
      <c r="K61" s="301"/>
      <c r="L61" s="108"/>
      <c r="M61" s="108"/>
      <c r="N61" s="233">
        <v>48</v>
      </c>
      <c r="O61" s="17"/>
    </row>
    <row r="62" spans="1:15">
      <c r="A62" s="17"/>
      <c r="B62" s="17"/>
      <c r="C62" s="17"/>
      <c r="D62" s="17"/>
      <c r="E62" s="17"/>
      <c r="F62" s="17"/>
      <c r="G62" s="17"/>
      <c r="H62" s="17"/>
      <c r="I62" s="17"/>
      <c r="J62" s="17"/>
      <c r="K62" s="17"/>
      <c r="L62" s="17"/>
      <c r="M62" s="17"/>
      <c r="N62" s="267"/>
      <c r="O62" s="17"/>
    </row>
    <row r="63" spans="1:15" ht="15.75">
      <c r="A63" s="110" t="s">
        <v>2199</v>
      </c>
      <c r="B63" s="69"/>
      <c r="C63" s="69"/>
      <c r="D63" s="17"/>
      <c r="E63" s="69"/>
      <c r="F63" s="69"/>
      <c r="G63" s="69"/>
      <c r="H63" s="69"/>
      <c r="I63" s="110" t="str">
        <f>A63</f>
        <v>FERC FORM NO.1 (ED.  12-89) NYPSC Modified-96</v>
      </c>
      <c r="J63" s="69"/>
      <c r="K63" s="17"/>
      <c r="L63" s="69"/>
      <c r="M63" s="69" t="s">
        <v>2200</v>
      </c>
      <c r="N63" s="69"/>
      <c r="O63" s="17"/>
    </row>
    <row r="64" spans="1:15">
      <c r="A64" s="69" t="s">
        <v>2201</v>
      </c>
      <c r="B64" s="69"/>
      <c r="C64" s="69"/>
      <c r="D64" s="69"/>
      <c r="E64" s="69"/>
      <c r="F64" s="69"/>
      <c r="G64" s="69"/>
      <c r="H64" s="69"/>
      <c r="I64" s="69" t="s">
        <v>2202</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75">
      <c r="A67" s="71" t="s">
        <v>2203</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75" thickBot="1">
      <c r="A69" s="17"/>
      <c r="B69" s="17"/>
      <c r="C69" s="17"/>
      <c r="D69" s="17"/>
      <c r="E69" s="17"/>
      <c r="F69" s="17"/>
      <c r="G69" s="17"/>
      <c r="H69" s="17"/>
      <c r="I69" s="17"/>
      <c r="J69" s="17"/>
      <c r="K69" s="17"/>
      <c r="L69" s="17"/>
      <c r="M69" s="17"/>
      <c r="N69" s="17"/>
      <c r="O69" s="17"/>
    </row>
    <row r="70" spans="1:15">
      <c r="A70" s="29" t="s">
        <v>1800</v>
      </c>
      <c r="B70" s="66"/>
      <c r="C70" s="203"/>
      <c r="D70" s="66" t="s">
        <v>3290</v>
      </c>
      <c r="E70" s="66"/>
      <c r="F70" s="205" t="s">
        <v>1380</v>
      </c>
      <c r="G70" s="66"/>
      <c r="H70" s="390" t="s">
        <v>1803</v>
      </c>
      <c r="I70" s="29" t="s">
        <v>1800</v>
      </c>
      <c r="J70" s="203"/>
      <c r="K70" s="203" t="s">
        <v>1345</v>
      </c>
      <c r="L70" s="203" t="s">
        <v>1802</v>
      </c>
      <c r="M70" s="66" t="s">
        <v>1803</v>
      </c>
      <c r="N70" s="67"/>
      <c r="O70" s="17"/>
    </row>
    <row r="71" spans="1:15">
      <c r="A71" s="72" t="str">
        <f>'Data Sheet'!$C$25</f>
        <v>CENTRAL HUDSON GAS &amp; ELECTRIC CORPORATION</v>
      </c>
      <c r="B71" s="17"/>
      <c r="C71" s="81"/>
      <c r="D71" s="17" t="s">
        <v>5251</v>
      </c>
      <c r="E71" s="17"/>
      <c r="F71" s="93" t="s">
        <v>1081</v>
      </c>
      <c r="G71" s="17"/>
      <c r="H71" s="83"/>
      <c r="I71" s="72" t="str">
        <f>'Data Sheet'!$C$25</f>
        <v>CENTRAL HUDSON GAS &amp; ELECTRIC CORPORATION</v>
      </c>
      <c r="J71" s="81"/>
      <c r="K71" s="17" t="s">
        <v>5251</v>
      </c>
      <c r="L71" s="81" t="s">
        <v>1805</v>
      </c>
      <c r="M71" s="17"/>
      <c r="N71" s="73"/>
      <c r="O71" s="17"/>
    </row>
    <row r="72" spans="1:15">
      <c r="A72" s="74"/>
      <c r="B72" s="77"/>
      <c r="C72" s="81"/>
      <c r="D72" s="17" t="s">
        <v>1158</v>
      </c>
      <c r="E72" s="17"/>
      <c r="F72" s="667" t="str">
        <f>'Data Sheet'!$C$40</f>
        <v>4/18/2018</v>
      </c>
      <c r="G72" s="674"/>
      <c r="H72" s="106" t="str">
        <f>'Data Sheet'!$C$38</f>
        <v>12/31/2017</v>
      </c>
      <c r="I72" s="72"/>
      <c r="J72" s="81"/>
      <c r="K72" s="81" t="s">
        <v>1158</v>
      </c>
      <c r="L72" s="674" t="str">
        <f>'Data Sheet'!$C$40</f>
        <v>4/18/2018</v>
      </c>
      <c r="M72" s="100" t="str">
        <f>'Data Sheet'!$C$38</f>
        <v>12/31/2017</v>
      </c>
      <c r="N72" s="73"/>
      <c r="O72" s="17"/>
    </row>
    <row r="73" spans="1:15">
      <c r="A73" s="391" t="s">
        <v>1082</v>
      </c>
      <c r="B73" s="75"/>
      <c r="C73" s="207"/>
      <c r="D73" s="207"/>
      <c r="E73" s="207"/>
      <c r="F73" s="207"/>
      <c r="G73" s="207"/>
      <c r="H73" s="208"/>
      <c r="I73" s="391" t="s">
        <v>1083</v>
      </c>
      <c r="J73" s="207"/>
      <c r="K73" s="207"/>
      <c r="L73" s="207"/>
      <c r="M73" s="207"/>
      <c r="N73" s="208"/>
      <c r="O73" s="17"/>
    </row>
    <row r="74" spans="1:15">
      <c r="A74" s="72"/>
      <c r="B74" s="17" t="s">
        <v>1084</v>
      </c>
      <c r="C74" s="17"/>
      <c r="D74" s="17"/>
      <c r="E74" s="17"/>
      <c r="F74" s="17"/>
      <c r="G74" s="17"/>
      <c r="H74" s="73"/>
      <c r="I74" s="72"/>
      <c r="J74" s="17"/>
      <c r="K74" s="17"/>
      <c r="L74" s="17"/>
      <c r="M74" s="17"/>
      <c r="N74" s="73"/>
      <c r="O74" s="17"/>
    </row>
    <row r="75" spans="1:15">
      <c r="A75" s="72"/>
      <c r="B75" s="17" t="s">
        <v>875</v>
      </c>
      <c r="C75" s="17"/>
      <c r="D75" s="17"/>
      <c r="E75" s="17"/>
      <c r="F75" s="17"/>
      <c r="G75" s="17"/>
      <c r="H75" s="73"/>
      <c r="I75" s="72"/>
      <c r="J75" s="17"/>
      <c r="K75" s="17"/>
      <c r="L75" s="17"/>
      <c r="M75" s="17"/>
      <c r="N75" s="73"/>
      <c r="O75" s="17"/>
    </row>
    <row r="76" spans="1:15">
      <c r="A76" s="72"/>
      <c r="B76" s="17" t="s">
        <v>876</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253" t="s">
        <v>1729</v>
      </c>
      <c r="B78" s="81"/>
      <c r="C78" s="81"/>
      <c r="D78" s="69" t="s">
        <v>2325</v>
      </c>
      <c r="E78" s="392"/>
      <c r="F78" s="79" t="s">
        <v>877</v>
      </c>
      <c r="G78" s="392"/>
      <c r="H78" s="83"/>
      <c r="I78" s="72"/>
      <c r="J78" s="93"/>
      <c r="K78" s="100"/>
      <c r="L78" s="75" t="s">
        <v>878</v>
      </c>
      <c r="M78" s="77"/>
      <c r="N78" s="213" t="s">
        <v>1729</v>
      </c>
      <c r="O78" s="17"/>
    </row>
    <row r="79" spans="1:15">
      <c r="A79" s="253" t="s">
        <v>1732</v>
      </c>
      <c r="B79" s="81"/>
      <c r="C79" s="268" t="s">
        <v>1835</v>
      </c>
      <c r="D79" s="75" t="s">
        <v>3075</v>
      </c>
      <c r="E79" s="291"/>
      <c r="F79" s="290" t="s">
        <v>879</v>
      </c>
      <c r="G79" s="291"/>
      <c r="H79" s="83"/>
      <c r="I79" s="214" t="s">
        <v>1835</v>
      </c>
      <c r="J79" s="266" t="s">
        <v>880</v>
      </c>
      <c r="K79" s="93"/>
      <c r="L79" s="17"/>
      <c r="M79" s="17"/>
      <c r="N79" s="213" t="s">
        <v>1732</v>
      </c>
      <c r="O79" s="17"/>
    </row>
    <row r="80" spans="1:15">
      <c r="A80" s="253"/>
      <c r="B80" s="268" t="s">
        <v>175</v>
      </c>
      <c r="C80" s="268" t="s">
        <v>881</v>
      </c>
      <c r="D80" s="69" t="s">
        <v>175</v>
      </c>
      <c r="E80" s="78"/>
      <c r="F80" s="393" t="s">
        <v>175</v>
      </c>
      <c r="G80" s="78"/>
      <c r="H80" s="83"/>
      <c r="I80" s="214" t="s">
        <v>575</v>
      </c>
      <c r="J80" s="266" t="s">
        <v>2189</v>
      </c>
      <c r="K80" s="93"/>
      <c r="L80" s="17"/>
      <c r="M80" s="17"/>
      <c r="N80" s="213"/>
      <c r="O80" s="17"/>
    </row>
    <row r="81" spans="1:15">
      <c r="A81" s="253"/>
      <c r="B81" s="268" t="s">
        <v>2190</v>
      </c>
      <c r="C81" s="268" t="s">
        <v>557</v>
      </c>
      <c r="D81" s="267" t="s">
        <v>1732</v>
      </c>
      <c r="E81" s="621" t="s">
        <v>1839</v>
      </c>
      <c r="F81" s="621" t="s">
        <v>1732</v>
      </c>
      <c r="G81" s="621" t="s">
        <v>1839</v>
      </c>
      <c r="H81" s="213" t="s">
        <v>307</v>
      </c>
      <c r="I81" s="214" t="s">
        <v>2336</v>
      </c>
      <c r="J81" s="266" t="s">
        <v>2191</v>
      </c>
      <c r="K81" s="93"/>
      <c r="L81" s="17"/>
      <c r="M81" s="17"/>
      <c r="N81" s="213"/>
      <c r="O81" s="17"/>
    </row>
    <row r="82" spans="1:15">
      <c r="A82" s="254"/>
      <c r="B82" s="394" t="s">
        <v>3020</v>
      </c>
      <c r="C82" s="394" t="s">
        <v>3021</v>
      </c>
      <c r="D82" s="634" t="s">
        <v>3022</v>
      </c>
      <c r="E82" s="633" t="s">
        <v>3023</v>
      </c>
      <c r="F82" s="633" t="s">
        <v>2346</v>
      </c>
      <c r="G82" s="633" t="s">
        <v>2347</v>
      </c>
      <c r="H82" s="216" t="s">
        <v>2348</v>
      </c>
      <c r="I82" s="215" t="s">
        <v>2349</v>
      </c>
      <c r="J82" s="304" t="s">
        <v>2350</v>
      </c>
      <c r="K82" s="290"/>
      <c r="L82" s="75"/>
      <c r="M82" s="75"/>
      <c r="N82" s="216"/>
      <c r="O82" s="17"/>
    </row>
    <row r="83" spans="1:15">
      <c r="A83" s="253">
        <v>1</v>
      </c>
      <c r="B83" s="394" t="s">
        <v>172</v>
      </c>
      <c r="C83" s="395"/>
      <c r="D83" s="396"/>
      <c r="E83" s="395"/>
      <c r="F83" s="396"/>
      <c r="G83" s="395"/>
      <c r="H83" s="397"/>
      <c r="I83" s="398"/>
      <c r="J83" s="399"/>
      <c r="K83" s="400"/>
      <c r="L83" s="401"/>
      <c r="M83" s="401"/>
      <c r="N83" s="213">
        <v>1</v>
      </c>
      <c r="O83" s="17"/>
    </row>
    <row r="84" spans="1:15">
      <c r="A84" s="253">
        <v>2</v>
      </c>
      <c r="B84" s="268" t="s">
        <v>2192</v>
      </c>
      <c r="C84" s="347"/>
      <c r="D84" s="78"/>
      <c r="E84" s="347"/>
      <c r="F84" s="78"/>
      <c r="G84" s="347"/>
      <c r="H84" s="293"/>
      <c r="I84" s="379">
        <f t="shared" ref="I84:I94" si="4">C84+E84-G84+H84</f>
        <v>0</v>
      </c>
      <c r="J84" s="93"/>
      <c r="K84" s="400"/>
      <c r="L84" s="401"/>
      <c r="M84" s="401"/>
      <c r="N84" s="213">
        <v>2</v>
      </c>
      <c r="O84" s="17"/>
    </row>
    <row r="85" spans="1:15">
      <c r="A85" s="253">
        <v>3</v>
      </c>
      <c r="B85" s="268" t="s">
        <v>2193</v>
      </c>
      <c r="C85" s="330"/>
      <c r="D85" s="78"/>
      <c r="E85" s="330"/>
      <c r="F85" s="78"/>
      <c r="G85" s="330"/>
      <c r="H85" s="402"/>
      <c r="I85" s="327">
        <f t="shared" si="4"/>
        <v>0</v>
      </c>
      <c r="J85" s="93"/>
      <c r="K85" s="400"/>
      <c r="L85" s="401"/>
      <c r="M85" s="401"/>
      <c r="N85" s="213">
        <v>3</v>
      </c>
      <c r="O85" s="17"/>
    </row>
    <row r="86" spans="1:15">
      <c r="A86" s="253">
        <v>4</v>
      </c>
      <c r="B86" s="268" t="s">
        <v>2194</v>
      </c>
      <c r="C86" s="330"/>
      <c r="D86" s="78"/>
      <c r="E86" s="330"/>
      <c r="F86" s="78"/>
      <c r="G86" s="330"/>
      <c r="H86" s="402"/>
      <c r="I86" s="327">
        <f t="shared" si="4"/>
        <v>0</v>
      </c>
      <c r="J86" s="93"/>
      <c r="K86" s="400"/>
      <c r="L86" s="401"/>
      <c r="M86" s="401"/>
      <c r="N86" s="213">
        <v>4</v>
      </c>
      <c r="O86" s="17"/>
    </row>
    <row r="87" spans="1:15">
      <c r="A87" s="253">
        <v>5</v>
      </c>
      <c r="B87" s="268" t="s">
        <v>2195</v>
      </c>
      <c r="C87" s="330"/>
      <c r="D87" s="78"/>
      <c r="E87" s="330"/>
      <c r="F87" s="78"/>
      <c r="G87" s="330"/>
      <c r="H87" s="402"/>
      <c r="I87" s="327">
        <f t="shared" si="4"/>
        <v>0</v>
      </c>
      <c r="J87" s="93"/>
      <c r="K87" s="400"/>
      <c r="L87" s="401"/>
      <c r="M87" s="401"/>
      <c r="N87" s="213">
        <v>5</v>
      </c>
      <c r="O87" s="17"/>
    </row>
    <row r="88" spans="1:15">
      <c r="A88" s="253">
        <v>6</v>
      </c>
      <c r="B88" s="81"/>
      <c r="C88" s="330"/>
      <c r="D88" s="78"/>
      <c r="E88" s="330"/>
      <c r="F88" s="78"/>
      <c r="G88" s="330"/>
      <c r="H88" s="402"/>
      <c r="I88" s="327">
        <f t="shared" si="4"/>
        <v>0</v>
      </c>
      <c r="J88" s="93"/>
      <c r="K88" s="400"/>
      <c r="L88" s="401"/>
      <c r="M88" s="401"/>
      <c r="N88" s="213">
        <v>6</v>
      </c>
      <c r="O88" s="17"/>
    </row>
    <row r="89" spans="1:15">
      <c r="A89" s="253">
        <v>7</v>
      </c>
      <c r="B89" s="81"/>
      <c r="C89" s="330"/>
      <c r="D89" s="78"/>
      <c r="E89" s="330"/>
      <c r="F89" s="78"/>
      <c r="G89" s="330"/>
      <c r="H89" s="402"/>
      <c r="I89" s="327">
        <f t="shared" si="4"/>
        <v>0</v>
      </c>
      <c r="J89" s="93"/>
      <c r="K89" s="400"/>
      <c r="L89" s="401"/>
      <c r="M89" s="401"/>
      <c r="N89" s="213">
        <v>7</v>
      </c>
      <c r="O89" s="17"/>
    </row>
    <row r="90" spans="1:15">
      <c r="A90" s="253">
        <v>8</v>
      </c>
      <c r="B90" s="403"/>
      <c r="C90" s="330"/>
      <c r="D90" s="292"/>
      <c r="E90" s="330"/>
      <c r="F90" s="292"/>
      <c r="G90" s="330"/>
      <c r="H90" s="402"/>
      <c r="I90" s="327">
        <f t="shared" si="4"/>
        <v>0</v>
      </c>
      <c r="J90" s="93"/>
      <c r="K90" s="400"/>
      <c r="L90" s="401"/>
      <c r="M90" s="401"/>
      <c r="N90" s="213">
        <v>8</v>
      </c>
      <c r="O90" s="17"/>
    </row>
    <row r="91" spans="1:15">
      <c r="A91" s="253">
        <v>9</v>
      </c>
      <c r="B91" s="403"/>
      <c r="C91" s="330"/>
      <c r="D91" s="292"/>
      <c r="E91" s="330"/>
      <c r="F91" s="292"/>
      <c r="G91" s="330"/>
      <c r="H91" s="402"/>
      <c r="I91" s="327">
        <f t="shared" si="4"/>
        <v>0</v>
      </c>
      <c r="J91" s="93"/>
      <c r="K91" s="400"/>
      <c r="L91" s="401"/>
      <c r="M91" s="401"/>
      <c r="N91" s="213">
        <v>9</v>
      </c>
      <c r="O91" s="17"/>
    </row>
    <row r="92" spans="1:15">
      <c r="A92" s="253">
        <v>10</v>
      </c>
      <c r="B92" s="403"/>
      <c r="C92" s="330"/>
      <c r="D92" s="292"/>
      <c r="E92" s="330"/>
      <c r="F92" s="292"/>
      <c r="G92" s="330"/>
      <c r="H92" s="402"/>
      <c r="I92" s="327">
        <f t="shared" si="4"/>
        <v>0</v>
      </c>
      <c r="J92" s="93"/>
      <c r="K92" s="400"/>
      <c r="L92" s="401"/>
      <c r="M92" s="401"/>
      <c r="N92" s="213">
        <v>10</v>
      </c>
      <c r="O92" s="17"/>
    </row>
    <row r="93" spans="1:15">
      <c r="A93" s="253">
        <v>11</v>
      </c>
      <c r="B93" s="81"/>
      <c r="C93" s="330"/>
      <c r="D93" s="78"/>
      <c r="E93" s="330"/>
      <c r="F93" s="78"/>
      <c r="G93" s="330"/>
      <c r="H93" s="402"/>
      <c r="I93" s="327">
        <f t="shared" si="4"/>
        <v>0</v>
      </c>
      <c r="J93" s="93"/>
      <c r="K93" s="400"/>
      <c r="L93" s="401"/>
      <c r="M93" s="401"/>
      <c r="N93" s="213">
        <v>11</v>
      </c>
      <c r="O93" s="17"/>
    </row>
    <row r="94" spans="1:15">
      <c r="A94" s="253">
        <v>12</v>
      </c>
      <c r="B94" s="639" t="s">
        <v>2196</v>
      </c>
      <c r="C94" s="225">
        <f>SUM(C84:C93)</f>
        <v>0</v>
      </c>
      <c r="D94" s="222"/>
      <c r="E94" s="225">
        <f>SUM(E84:E93)</f>
        <v>0</v>
      </c>
      <c r="F94" s="222"/>
      <c r="G94" s="225">
        <f>SUM(G84:G93)</f>
        <v>0</v>
      </c>
      <c r="H94" s="223">
        <f>SUM(H84:H93)</f>
        <v>0</v>
      </c>
      <c r="I94" s="404">
        <f t="shared" si="4"/>
        <v>0</v>
      </c>
      <c r="J94" s="405"/>
      <c r="K94" s="400"/>
      <c r="L94" s="17"/>
      <c r="M94" s="17"/>
      <c r="N94" s="213">
        <v>12</v>
      </c>
      <c r="O94" s="17"/>
    </row>
    <row r="95" spans="1:15">
      <c r="A95" s="253">
        <v>13</v>
      </c>
      <c r="B95" s="394" t="s">
        <v>173</v>
      </c>
      <c r="C95" s="406"/>
      <c r="D95" s="407"/>
      <c r="E95" s="406"/>
      <c r="F95" s="407"/>
      <c r="G95" s="406"/>
      <c r="H95" s="408"/>
      <c r="I95" s="409"/>
      <c r="J95" s="410"/>
      <c r="K95" s="93"/>
      <c r="L95" s="17"/>
      <c r="M95" s="17"/>
      <c r="N95" s="213">
        <v>13</v>
      </c>
      <c r="O95" s="17"/>
    </row>
    <row r="96" spans="1:15">
      <c r="A96" s="253">
        <v>14</v>
      </c>
      <c r="B96" s="268" t="s">
        <v>2192</v>
      </c>
      <c r="C96" s="330"/>
      <c r="D96" s="78"/>
      <c r="E96" s="330"/>
      <c r="F96" s="78"/>
      <c r="G96" s="330"/>
      <c r="H96" s="402"/>
      <c r="I96" s="327">
        <f t="shared" ref="I96:I106" si="5">C96+E96-G96+H96</f>
        <v>0</v>
      </c>
      <c r="J96" s="93"/>
      <c r="K96" s="400"/>
      <c r="L96" s="401"/>
      <c r="M96" s="401"/>
      <c r="N96" s="213">
        <v>14</v>
      </c>
      <c r="O96" s="17"/>
    </row>
    <row r="97" spans="1:15">
      <c r="A97" s="253">
        <v>15</v>
      </c>
      <c r="B97" s="268" t="s">
        <v>2193</v>
      </c>
      <c r="C97" s="330"/>
      <c r="D97" s="78"/>
      <c r="E97" s="330"/>
      <c r="F97" s="78"/>
      <c r="G97" s="330"/>
      <c r="H97" s="402"/>
      <c r="I97" s="327">
        <f t="shared" si="5"/>
        <v>0</v>
      </c>
      <c r="J97" s="93"/>
      <c r="K97" s="93"/>
      <c r="L97" s="17"/>
      <c r="M97" s="17"/>
      <c r="N97" s="213">
        <v>15</v>
      </c>
      <c r="O97" s="17"/>
    </row>
    <row r="98" spans="1:15">
      <c r="A98" s="253">
        <v>16</v>
      </c>
      <c r="B98" s="268" t="s">
        <v>2194</v>
      </c>
      <c r="C98" s="330"/>
      <c r="D98" s="78"/>
      <c r="E98" s="330"/>
      <c r="F98" s="78"/>
      <c r="G98" s="330"/>
      <c r="H98" s="402"/>
      <c r="I98" s="327">
        <f t="shared" si="5"/>
        <v>0</v>
      </c>
      <c r="J98" s="93"/>
      <c r="K98" s="93"/>
      <c r="L98" s="17"/>
      <c r="M98" s="17"/>
      <c r="N98" s="213">
        <v>16</v>
      </c>
      <c r="O98" s="17"/>
    </row>
    <row r="99" spans="1:15">
      <c r="A99" s="253">
        <v>17</v>
      </c>
      <c r="B99" s="268" t="s">
        <v>2195</v>
      </c>
      <c r="C99" s="330"/>
      <c r="D99" s="78"/>
      <c r="E99" s="330"/>
      <c r="F99" s="78"/>
      <c r="G99" s="330"/>
      <c r="H99" s="402"/>
      <c r="I99" s="327">
        <f t="shared" si="5"/>
        <v>0</v>
      </c>
      <c r="J99" s="93"/>
      <c r="K99" s="93"/>
      <c r="L99" s="17"/>
      <c r="M99" s="17"/>
      <c r="N99" s="213">
        <v>17</v>
      </c>
      <c r="O99" s="17"/>
    </row>
    <row r="100" spans="1:15">
      <c r="A100" s="253">
        <v>18</v>
      </c>
      <c r="B100" s="403"/>
      <c r="C100" s="330"/>
      <c r="D100" s="292"/>
      <c r="E100" s="330"/>
      <c r="F100" s="292"/>
      <c r="G100" s="330"/>
      <c r="H100" s="402"/>
      <c r="I100" s="327">
        <f t="shared" si="5"/>
        <v>0</v>
      </c>
      <c r="J100" s="93"/>
      <c r="K100" s="93"/>
      <c r="L100" s="17"/>
      <c r="M100" s="17"/>
      <c r="N100" s="213">
        <v>18</v>
      </c>
      <c r="O100" s="17"/>
    </row>
    <row r="101" spans="1:15">
      <c r="A101" s="253">
        <v>19</v>
      </c>
      <c r="B101" s="81"/>
      <c r="C101" s="330"/>
      <c r="D101" s="292"/>
      <c r="E101" s="330"/>
      <c r="F101" s="292"/>
      <c r="G101" s="330"/>
      <c r="H101" s="402"/>
      <c r="I101" s="327">
        <f t="shared" si="5"/>
        <v>0</v>
      </c>
      <c r="J101" s="93"/>
      <c r="K101" s="93"/>
      <c r="L101" s="17"/>
      <c r="M101" s="17"/>
      <c r="N101" s="213">
        <v>19</v>
      </c>
      <c r="O101" s="17"/>
    </row>
    <row r="102" spans="1:15">
      <c r="A102" s="253">
        <v>20</v>
      </c>
      <c r="B102" s="81"/>
      <c r="C102" s="330"/>
      <c r="D102" s="292"/>
      <c r="E102" s="330"/>
      <c r="F102" s="292"/>
      <c r="G102" s="330"/>
      <c r="H102" s="288"/>
      <c r="I102" s="327">
        <f t="shared" si="5"/>
        <v>0</v>
      </c>
      <c r="J102" s="93"/>
      <c r="K102" s="93"/>
      <c r="L102" s="17"/>
      <c r="M102" s="17"/>
      <c r="N102" s="213">
        <v>20</v>
      </c>
      <c r="O102" s="17"/>
    </row>
    <row r="103" spans="1:15">
      <c r="A103" s="253">
        <v>21</v>
      </c>
      <c r="B103" s="403"/>
      <c r="C103" s="347"/>
      <c r="D103" s="292"/>
      <c r="E103" s="347"/>
      <c r="F103" s="292"/>
      <c r="G103" s="347"/>
      <c r="H103" s="293"/>
      <c r="I103" s="327">
        <f t="shared" si="5"/>
        <v>0</v>
      </c>
      <c r="J103" s="411"/>
      <c r="K103" s="400"/>
      <c r="L103" s="17"/>
      <c r="M103" s="17"/>
      <c r="N103" s="213">
        <v>21</v>
      </c>
      <c r="O103" s="17"/>
    </row>
    <row r="104" spans="1:15">
      <c r="A104" s="253" t="s">
        <v>590</v>
      </c>
      <c r="B104" s="403"/>
      <c r="C104" s="347"/>
      <c r="D104" s="292"/>
      <c r="E104" s="347"/>
      <c r="F104" s="292"/>
      <c r="G104" s="347"/>
      <c r="H104" s="293"/>
      <c r="I104" s="327">
        <f t="shared" si="5"/>
        <v>0</v>
      </c>
      <c r="J104" s="411"/>
      <c r="K104" s="400"/>
      <c r="L104" s="17"/>
      <c r="M104" s="17"/>
      <c r="N104" s="213" t="s">
        <v>590</v>
      </c>
      <c r="O104" s="17"/>
    </row>
    <row r="105" spans="1:15">
      <c r="A105" s="253">
        <v>23</v>
      </c>
      <c r="B105" s="81"/>
      <c r="C105" s="347"/>
      <c r="D105" s="78"/>
      <c r="E105" s="347"/>
      <c r="F105" s="78"/>
      <c r="G105" s="347"/>
      <c r="H105" s="412"/>
      <c r="I105" s="327">
        <f t="shared" si="5"/>
        <v>0</v>
      </c>
      <c r="J105" s="93"/>
      <c r="K105" s="93"/>
      <c r="L105" s="17"/>
      <c r="M105" s="17"/>
      <c r="N105" s="213">
        <v>23</v>
      </c>
      <c r="O105" s="17"/>
    </row>
    <row r="106" spans="1:15">
      <c r="A106" s="253">
        <v>24</v>
      </c>
      <c r="B106" s="639" t="s">
        <v>2196</v>
      </c>
      <c r="C106" s="225">
        <f>SUM(C96:C105)</f>
        <v>0</v>
      </c>
      <c r="D106" s="222"/>
      <c r="E106" s="225">
        <f>SUM(E96:E105)</f>
        <v>0</v>
      </c>
      <c r="F106" s="222"/>
      <c r="G106" s="225">
        <f>SUM(G96:G105)</f>
        <v>0</v>
      </c>
      <c r="H106" s="223">
        <f>SUM(H96:H105)</f>
        <v>0</v>
      </c>
      <c r="I106" s="404">
        <f t="shared" si="5"/>
        <v>0</v>
      </c>
      <c r="J106" s="405"/>
      <c r="K106" s="400"/>
      <c r="L106" s="17"/>
      <c r="M106" s="17"/>
      <c r="N106" s="213">
        <v>24</v>
      </c>
      <c r="O106" s="17"/>
    </row>
    <row r="107" spans="1:15">
      <c r="A107" s="253">
        <v>25</v>
      </c>
      <c r="B107" s="394" t="s">
        <v>2197</v>
      </c>
      <c r="C107" s="406"/>
      <c r="D107" s="407"/>
      <c r="E107" s="406"/>
      <c r="F107" s="407"/>
      <c r="G107" s="406"/>
      <c r="H107" s="408"/>
      <c r="I107" s="409"/>
      <c r="J107" s="410"/>
      <c r="K107" s="93"/>
      <c r="L107" s="17"/>
      <c r="M107" s="17"/>
      <c r="N107" s="213">
        <v>25</v>
      </c>
      <c r="O107" s="17"/>
    </row>
    <row r="108" spans="1:15">
      <c r="A108" s="253">
        <v>26</v>
      </c>
      <c r="B108" s="268" t="s">
        <v>2192</v>
      </c>
      <c r="C108" s="330"/>
      <c r="D108" s="78"/>
      <c r="E108" s="330"/>
      <c r="F108" s="78"/>
      <c r="G108" s="330"/>
      <c r="H108" s="402"/>
      <c r="I108" s="327">
        <f t="shared" ref="I108:I118" si="6">C108+E108-G108+H108</f>
        <v>0</v>
      </c>
      <c r="J108" s="93"/>
      <c r="K108" s="93"/>
      <c r="L108" s="17"/>
      <c r="M108" s="17"/>
      <c r="N108" s="213">
        <v>26</v>
      </c>
      <c r="O108" s="17"/>
    </row>
    <row r="109" spans="1:15">
      <c r="A109" s="253">
        <v>27</v>
      </c>
      <c r="B109" s="268" t="s">
        <v>2193</v>
      </c>
      <c r="C109" s="330"/>
      <c r="D109" s="78"/>
      <c r="E109" s="330"/>
      <c r="F109" s="78"/>
      <c r="G109" s="330"/>
      <c r="H109" s="402"/>
      <c r="I109" s="327">
        <f t="shared" si="6"/>
        <v>0</v>
      </c>
      <c r="J109" s="93"/>
      <c r="K109" s="93"/>
      <c r="L109" s="17"/>
      <c r="M109" s="17"/>
      <c r="N109" s="213">
        <v>27</v>
      </c>
      <c r="O109" s="17"/>
    </row>
    <row r="110" spans="1:15">
      <c r="A110" s="253">
        <v>28</v>
      </c>
      <c r="B110" s="268" t="s">
        <v>2194</v>
      </c>
      <c r="C110" s="330"/>
      <c r="D110" s="78"/>
      <c r="E110" s="330"/>
      <c r="F110" s="78"/>
      <c r="G110" s="330"/>
      <c r="H110" s="402"/>
      <c r="I110" s="327">
        <f t="shared" si="6"/>
        <v>0</v>
      </c>
      <c r="J110" s="93"/>
      <c r="K110" s="93"/>
      <c r="L110" s="17"/>
      <c r="M110" s="17"/>
      <c r="N110" s="213">
        <v>28</v>
      </c>
      <c r="O110" s="17"/>
    </row>
    <row r="111" spans="1:15">
      <c r="A111" s="253">
        <v>29</v>
      </c>
      <c r="B111" s="268" t="s">
        <v>2192</v>
      </c>
      <c r="C111" s="330"/>
      <c r="D111" s="78"/>
      <c r="E111" s="330"/>
      <c r="F111" s="78"/>
      <c r="G111" s="330"/>
      <c r="H111" s="402"/>
      <c r="I111" s="327">
        <f t="shared" si="6"/>
        <v>0</v>
      </c>
      <c r="J111" s="93"/>
      <c r="K111" s="93"/>
      <c r="L111" s="17"/>
      <c r="M111" s="17"/>
      <c r="N111" s="213">
        <v>29</v>
      </c>
      <c r="O111" s="17"/>
    </row>
    <row r="112" spans="1:15">
      <c r="A112" s="253">
        <v>30</v>
      </c>
      <c r="B112" s="81"/>
      <c r="C112" s="330"/>
      <c r="D112" s="78"/>
      <c r="E112" s="330"/>
      <c r="F112" s="78"/>
      <c r="G112" s="330"/>
      <c r="H112" s="402"/>
      <c r="I112" s="327">
        <f t="shared" si="6"/>
        <v>0</v>
      </c>
      <c r="J112" s="93"/>
      <c r="K112" s="93"/>
      <c r="L112" s="17"/>
      <c r="M112" s="17"/>
      <c r="N112" s="213">
        <v>30</v>
      </c>
      <c r="O112" s="17"/>
    </row>
    <row r="113" spans="1:15">
      <c r="A113" s="253">
        <v>31</v>
      </c>
      <c r="B113" s="81"/>
      <c r="C113" s="330"/>
      <c r="D113" s="78"/>
      <c r="E113" s="330"/>
      <c r="F113" s="78"/>
      <c r="G113" s="330"/>
      <c r="H113" s="402"/>
      <c r="I113" s="327">
        <f t="shared" si="6"/>
        <v>0</v>
      </c>
      <c r="J113" s="93"/>
      <c r="K113" s="93"/>
      <c r="L113" s="17"/>
      <c r="M113" s="17"/>
      <c r="N113" s="213">
        <v>31</v>
      </c>
      <c r="O113" s="17"/>
    </row>
    <row r="114" spans="1:15">
      <c r="A114" s="253">
        <v>32</v>
      </c>
      <c r="B114" s="81"/>
      <c r="C114" s="330"/>
      <c r="D114" s="78"/>
      <c r="E114" s="330"/>
      <c r="F114" s="78"/>
      <c r="G114" s="330"/>
      <c r="H114" s="402"/>
      <c r="I114" s="327">
        <f t="shared" si="6"/>
        <v>0</v>
      </c>
      <c r="J114" s="93"/>
      <c r="K114" s="93"/>
      <c r="L114" s="17"/>
      <c r="M114" s="17"/>
      <c r="N114" s="213">
        <v>32</v>
      </c>
      <c r="O114" s="17"/>
    </row>
    <row r="115" spans="1:15">
      <c r="A115" s="253">
        <v>33</v>
      </c>
      <c r="B115" s="81"/>
      <c r="C115" s="330"/>
      <c r="D115" s="78"/>
      <c r="E115" s="330"/>
      <c r="F115" s="78"/>
      <c r="G115" s="330"/>
      <c r="H115" s="402"/>
      <c r="I115" s="327">
        <f t="shared" si="6"/>
        <v>0</v>
      </c>
      <c r="J115" s="93"/>
      <c r="K115" s="93"/>
      <c r="L115" s="17"/>
      <c r="M115" s="17"/>
      <c r="N115" s="213">
        <v>33</v>
      </c>
      <c r="O115" s="17"/>
    </row>
    <row r="116" spans="1:15">
      <c r="A116" s="253">
        <v>34</v>
      </c>
      <c r="B116" s="81"/>
      <c r="C116" s="330"/>
      <c r="D116" s="78"/>
      <c r="E116" s="330"/>
      <c r="F116" s="78"/>
      <c r="G116" s="330"/>
      <c r="H116" s="402"/>
      <c r="I116" s="327">
        <f t="shared" si="6"/>
        <v>0</v>
      </c>
      <c r="J116" s="93"/>
      <c r="K116" s="93"/>
      <c r="L116" s="17"/>
      <c r="M116" s="17"/>
      <c r="N116" s="213">
        <v>34</v>
      </c>
      <c r="O116" s="17"/>
    </row>
    <row r="117" spans="1:15">
      <c r="A117" s="253">
        <v>35</v>
      </c>
      <c r="B117" s="81"/>
      <c r="C117" s="330"/>
      <c r="D117" s="78"/>
      <c r="E117" s="330"/>
      <c r="F117" s="78"/>
      <c r="G117" s="330"/>
      <c r="H117" s="402"/>
      <c r="I117" s="327">
        <f t="shared" si="6"/>
        <v>0</v>
      </c>
      <c r="J117" s="93"/>
      <c r="K117" s="93"/>
      <c r="L117" s="17"/>
      <c r="M117" s="17"/>
      <c r="N117" s="213">
        <v>35</v>
      </c>
      <c r="O117" s="17"/>
    </row>
    <row r="118" spans="1:15">
      <c r="A118" s="253">
        <v>36</v>
      </c>
      <c r="B118" s="639" t="s">
        <v>2196</v>
      </c>
      <c r="C118" s="225">
        <f>SUM(C108:C117)</f>
        <v>0</v>
      </c>
      <c r="D118" s="222"/>
      <c r="E118" s="225">
        <f>SUM(E108:E117)</f>
        <v>0</v>
      </c>
      <c r="F118" s="222"/>
      <c r="G118" s="225">
        <f>SUM(G108:G117)</f>
        <v>0</v>
      </c>
      <c r="H118" s="223">
        <f>SUM(H108:H117)</f>
        <v>0</v>
      </c>
      <c r="I118" s="404">
        <f t="shared" si="6"/>
        <v>0</v>
      </c>
      <c r="J118" s="405"/>
      <c r="K118" s="400"/>
      <c r="L118" s="17"/>
      <c r="M118" s="17"/>
      <c r="N118" s="213">
        <v>36</v>
      </c>
      <c r="O118" s="17"/>
    </row>
    <row r="119" spans="1:15">
      <c r="A119" s="253">
        <v>37</v>
      </c>
      <c r="B119" s="394" t="s">
        <v>2198</v>
      </c>
      <c r="C119" s="406"/>
      <c r="D119" s="407"/>
      <c r="E119" s="406"/>
      <c r="F119" s="407"/>
      <c r="G119" s="406"/>
      <c r="H119" s="408"/>
      <c r="I119" s="409"/>
      <c r="J119" s="410"/>
      <c r="K119" s="93"/>
      <c r="L119" s="17"/>
      <c r="M119" s="17"/>
      <c r="N119" s="213">
        <v>37</v>
      </c>
      <c r="O119" s="17"/>
    </row>
    <row r="120" spans="1:15">
      <c r="A120" s="253">
        <v>38</v>
      </c>
      <c r="B120" s="268" t="s">
        <v>2192</v>
      </c>
      <c r="C120" s="347"/>
      <c r="D120" s="78"/>
      <c r="E120" s="347"/>
      <c r="F120" s="78"/>
      <c r="G120" s="347"/>
      <c r="H120" s="412"/>
      <c r="I120" s="379">
        <f t="shared" ref="I120:I128" si="7">C120+E120-G120+H120</f>
        <v>0</v>
      </c>
      <c r="J120" s="93"/>
      <c r="K120" s="93"/>
      <c r="L120" s="17"/>
      <c r="M120" s="17"/>
      <c r="N120" s="213">
        <v>38</v>
      </c>
      <c r="O120" s="17"/>
    </row>
    <row r="121" spans="1:15">
      <c r="A121" s="253">
        <v>39</v>
      </c>
      <c r="B121" s="268" t="s">
        <v>2193</v>
      </c>
      <c r="C121" s="330"/>
      <c r="D121" s="78"/>
      <c r="E121" s="330"/>
      <c r="F121" s="78"/>
      <c r="G121" s="330"/>
      <c r="H121" s="402"/>
      <c r="I121" s="327">
        <f t="shared" si="7"/>
        <v>0</v>
      </c>
      <c r="J121" s="93"/>
      <c r="K121" s="93"/>
      <c r="L121" s="17"/>
      <c r="M121" s="17"/>
      <c r="N121" s="213">
        <v>39</v>
      </c>
      <c r="O121" s="17"/>
    </row>
    <row r="122" spans="1:15">
      <c r="A122" s="253">
        <v>40</v>
      </c>
      <c r="B122" s="268" t="s">
        <v>2194</v>
      </c>
      <c r="C122" s="330"/>
      <c r="D122" s="78"/>
      <c r="E122" s="330"/>
      <c r="F122" s="78"/>
      <c r="G122" s="330"/>
      <c r="H122" s="402"/>
      <c r="I122" s="327">
        <f t="shared" si="7"/>
        <v>0</v>
      </c>
      <c r="J122" s="93"/>
      <c r="K122" s="93"/>
      <c r="L122" s="17"/>
      <c r="M122" s="17"/>
      <c r="N122" s="213">
        <v>40</v>
      </c>
      <c r="O122" s="17"/>
    </row>
    <row r="123" spans="1:15">
      <c r="A123" s="253">
        <v>41</v>
      </c>
      <c r="B123" s="268" t="s">
        <v>2195</v>
      </c>
      <c r="C123" s="330"/>
      <c r="D123" s="78"/>
      <c r="E123" s="330"/>
      <c r="F123" s="78"/>
      <c r="G123" s="330"/>
      <c r="H123" s="402"/>
      <c r="I123" s="327">
        <f t="shared" si="7"/>
        <v>0</v>
      </c>
      <c r="J123" s="93"/>
      <c r="K123" s="93"/>
      <c r="L123" s="17"/>
      <c r="M123" s="17"/>
      <c r="N123" s="213">
        <v>41</v>
      </c>
      <c r="O123" s="17"/>
    </row>
    <row r="124" spans="1:15">
      <c r="A124" s="253">
        <v>42</v>
      </c>
      <c r="B124" s="81"/>
      <c r="C124" s="330"/>
      <c r="D124" s="78"/>
      <c r="E124" s="330"/>
      <c r="F124" s="78"/>
      <c r="G124" s="330"/>
      <c r="H124" s="402"/>
      <c r="I124" s="327">
        <f t="shared" si="7"/>
        <v>0</v>
      </c>
      <c r="J124" s="93"/>
      <c r="K124" s="93"/>
      <c r="L124" s="17"/>
      <c r="M124" s="17"/>
      <c r="N124" s="213">
        <v>42</v>
      </c>
      <c r="O124" s="17"/>
    </row>
    <row r="125" spans="1:15">
      <c r="A125" s="253">
        <v>43</v>
      </c>
      <c r="B125" s="81"/>
      <c r="C125" s="330"/>
      <c r="D125" s="78"/>
      <c r="E125" s="330"/>
      <c r="F125" s="78"/>
      <c r="G125" s="330"/>
      <c r="H125" s="402"/>
      <c r="I125" s="327">
        <f t="shared" si="7"/>
        <v>0</v>
      </c>
      <c r="J125" s="93"/>
      <c r="K125" s="93"/>
      <c r="L125" s="17"/>
      <c r="M125" s="17"/>
      <c r="N125" s="213">
        <v>43</v>
      </c>
      <c r="O125" s="17"/>
    </row>
    <row r="126" spans="1:15">
      <c r="A126" s="253">
        <v>44</v>
      </c>
      <c r="B126" s="81"/>
      <c r="C126" s="330"/>
      <c r="D126" s="78"/>
      <c r="E126" s="330"/>
      <c r="F126" s="78"/>
      <c r="G126" s="330"/>
      <c r="H126" s="402"/>
      <c r="I126" s="327">
        <f t="shared" si="7"/>
        <v>0</v>
      </c>
      <c r="J126" s="93"/>
      <c r="K126" s="93"/>
      <c r="L126" s="17"/>
      <c r="M126" s="17"/>
      <c r="N126" s="213">
        <v>44</v>
      </c>
      <c r="O126" s="17"/>
    </row>
    <row r="127" spans="1:15">
      <c r="A127" s="253">
        <v>45</v>
      </c>
      <c r="B127" s="81"/>
      <c r="C127" s="330"/>
      <c r="D127" s="78"/>
      <c r="E127" s="330"/>
      <c r="F127" s="78"/>
      <c r="G127" s="330"/>
      <c r="H127" s="402"/>
      <c r="I127" s="327">
        <f t="shared" si="7"/>
        <v>0</v>
      </c>
      <c r="J127" s="93"/>
      <c r="K127" s="93"/>
      <c r="L127" s="17"/>
      <c r="M127" s="17"/>
      <c r="N127" s="213">
        <v>45</v>
      </c>
      <c r="O127" s="17"/>
    </row>
    <row r="128" spans="1:15">
      <c r="A128" s="253">
        <v>46</v>
      </c>
      <c r="B128" s="81"/>
      <c r="C128" s="330"/>
      <c r="D128" s="78"/>
      <c r="E128" s="330"/>
      <c r="F128" s="78"/>
      <c r="G128" s="330"/>
      <c r="H128" s="402"/>
      <c r="I128" s="327">
        <f t="shared" si="7"/>
        <v>0</v>
      </c>
      <c r="J128" s="93"/>
      <c r="K128" s="93"/>
      <c r="L128" s="17"/>
      <c r="M128" s="17"/>
      <c r="N128" s="213">
        <v>46</v>
      </c>
      <c r="O128" s="17"/>
    </row>
    <row r="129" spans="1:15">
      <c r="A129" s="253">
        <v>47</v>
      </c>
      <c r="B129" s="639" t="s">
        <v>2196</v>
      </c>
      <c r="C129" s="225">
        <f>SUM(C120:C128)</f>
        <v>0</v>
      </c>
      <c r="D129" s="222"/>
      <c r="E129" s="225">
        <f>SUM(E120:E128)</f>
        <v>0</v>
      </c>
      <c r="F129" s="222"/>
      <c r="G129" s="225">
        <f>SUM(G120:G128)</f>
        <v>0</v>
      </c>
      <c r="H129" s="223">
        <f>SUM(H120:H128)</f>
        <v>0</v>
      </c>
      <c r="I129" s="224">
        <f>SUM(I120:I128)</f>
        <v>0</v>
      </c>
      <c r="J129" s="218"/>
      <c r="K129" s="93"/>
      <c r="L129" s="17"/>
      <c r="M129" s="17"/>
      <c r="N129" s="213">
        <v>47</v>
      </c>
      <c r="O129" s="17"/>
    </row>
    <row r="130" spans="1:15" ht="15.75" thickBot="1">
      <c r="A130" s="261">
        <v>48</v>
      </c>
      <c r="B130" s="640" t="s">
        <v>171</v>
      </c>
      <c r="C130" s="413">
        <f>C94+C106+C118+C129</f>
        <v>0</v>
      </c>
      <c r="D130" s="414"/>
      <c r="E130" s="413">
        <f>E94+E106+E118+E129</f>
        <v>0</v>
      </c>
      <c r="F130" s="414"/>
      <c r="G130" s="413">
        <f>G94+G106+G118+G129</f>
        <v>0</v>
      </c>
      <c r="H130" s="303">
        <f>H94+H106+H118+H129</f>
        <v>0</v>
      </c>
      <c r="I130" s="415">
        <f>C130+E130-G130+H130</f>
        <v>0</v>
      </c>
      <c r="J130" s="301"/>
      <c r="K130" s="301"/>
      <c r="L130" s="108"/>
      <c r="M130" s="108"/>
      <c r="N130" s="233">
        <v>48</v>
      </c>
      <c r="O130" s="17"/>
    </row>
    <row r="131" spans="1:15">
      <c r="A131" s="17"/>
      <c r="B131" s="17"/>
      <c r="C131" s="17"/>
      <c r="D131" s="17"/>
      <c r="E131" s="17"/>
      <c r="F131" s="17"/>
      <c r="G131" s="17"/>
      <c r="H131" s="17"/>
      <c r="I131" s="17"/>
      <c r="J131" s="17"/>
      <c r="K131" s="17"/>
      <c r="L131" s="17"/>
      <c r="M131" s="17"/>
      <c r="N131" s="267"/>
      <c r="O131" s="17"/>
    </row>
    <row r="132" spans="1:15" ht="15.75">
      <c r="A132" s="110" t="s">
        <v>2199</v>
      </c>
      <c r="B132" s="69"/>
      <c r="C132" s="69"/>
      <c r="D132" s="17"/>
      <c r="E132" s="69"/>
      <c r="F132" s="69"/>
      <c r="G132" s="69"/>
      <c r="H132" s="69"/>
      <c r="I132" s="110" t="str">
        <f>A132</f>
        <v>FERC FORM NO.1 (ED.  12-89) NYPSC Modified-96</v>
      </c>
      <c r="J132" s="69"/>
      <c r="K132" s="17"/>
      <c r="L132" s="69"/>
      <c r="M132" s="69" t="s">
        <v>2200</v>
      </c>
      <c r="N132" s="69"/>
      <c r="O132" s="17"/>
    </row>
    <row r="133" spans="1:15">
      <c r="A133" s="69" t="s">
        <v>2204</v>
      </c>
      <c r="B133" s="69"/>
      <c r="C133" s="69"/>
      <c r="D133" s="69"/>
      <c r="E133" s="69"/>
      <c r="F133" s="69"/>
      <c r="G133" s="69"/>
      <c r="H133" s="69"/>
      <c r="I133" s="69" t="s">
        <v>2205</v>
      </c>
      <c r="J133" s="69"/>
      <c r="K133" s="69"/>
      <c r="L133" s="69"/>
      <c r="M133" s="69"/>
      <c r="N133" s="69"/>
    </row>
  </sheetData>
  <customSheetViews>
    <customSheetView guid="{8BA73436-2F9B-4210-BD10-5C9B0EE18A6F}" scale="50" colorId="22" showPageBreaks="1" view="pageBreakPreview">
      <selection activeCell="A19" sqref="A19"/>
      <rowBreaks count="1" manualBreakCount="1">
        <brk id="66" max="16383" man="1"/>
      </rowBreaks>
      <colBreaks count="1" manualBreakCount="1">
        <brk id="13" max="1048575" man="1"/>
      </colBreaks>
      <pageMargins left="0.5" right="0.5" top="0.5" bottom="0.5" header="0.5" footer="0.5"/>
      <printOptions horizontalCentered="1" verticalCentered="1"/>
      <pageSetup scale="40" orientation="portrait" horizontalDpi="300" verticalDpi="300" r:id="rId1"/>
      <headerFooter alignWithMargins="0"/>
    </customSheetView>
    <customSheetView guid="{7923C648-7509-4E75-B568-BE9D1A032E56}" colorId="22">
      <selection activeCell="J78" sqref="J78"/>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2"/>
      <headerFooter alignWithMargins="0"/>
    </customSheetView>
    <customSheetView guid="{393B765C-BB60-4CEF-9B1B-1517D80E77BC}" colorId="22">
      <selection activeCell="J78" sqref="J78"/>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3"/>
      <headerFooter alignWithMargins="0"/>
    </customSheetView>
    <customSheetView guid="{63051384-6030-4837-BDE8-8D47319E9310}"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4"/>
      <headerFooter alignWithMargins="0"/>
    </customSheetView>
    <customSheetView guid="{4E7170B9-0E13-4551-BA0F-F43020F5D14F}" scale="50" colorId="22" showPageBreaks="1" view="pageBreakPreview">
      <selection activeCell="A19" sqref="A19"/>
      <rowBreaks count="1" manualBreakCount="1">
        <brk id="66" max="16383" man="1"/>
      </rowBreaks>
      <colBreaks count="1" manualBreakCount="1">
        <brk id="13" max="1048575" man="1"/>
      </colBreaks>
      <pageMargins left="0.5" right="0.5" top="0.5" bottom="0.5" header="0.5" footer="0.5"/>
      <printOptions horizontalCentered="1" verticalCentered="1"/>
      <pageSetup scale="40" orientation="portrait" horizontalDpi="300" verticalDpi="300" r:id="rId5"/>
      <headerFooter alignWithMargins="0"/>
    </customSheetView>
    <customSheetView guid="{438078D9-73AC-4065-AD12-33C545097290}"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6"/>
      <headerFooter alignWithMargins="0"/>
    </customSheetView>
    <customSheetView guid="{5CF51FF9-A1DC-465C-8702-577480B671DB}"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7"/>
      <headerFooter alignWithMargins="0"/>
    </customSheetView>
    <customSheetView guid="{B94A4E40-0E04-4C7F-92F0-F173BDD19C5E}"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8"/>
      <headerFooter alignWithMargins="0"/>
    </customSheetView>
    <customSheetView guid="{8C259C24-A4E4-4974-8C90-A0F5B4CE3394}"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9"/>
      <headerFooter alignWithMargins="0"/>
    </customSheetView>
    <customSheetView guid="{FA103E5D-8B2E-472D-A37D-606A91A24206}"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0"/>
      <headerFooter alignWithMargins="0"/>
    </customSheetView>
    <customSheetView guid="{FD677025-12D2-4A8C-898E-C8C7B61A1761}"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1"/>
      <headerFooter alignWithMargins="0"/>
    </customSheetView>
    <customSheetView guid="{8A94D2EC-B2C5-4234-9443-0DC03802E12D}"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2"/>
      <headerFooter alignWithMargins="0"/>
    </customSheetView>
    <customSheetView guid="{C7AF6775-1D27-4B5E-A593-2A35D0B4D89B}"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3"/>
      <headerFooter alignWithMargins="0"/>
    </customSheetView>
    <customSheetView guid="{96E61F17-B7D0-43DF-A042-AB82DEADF71D}" colorId="22" showPageBreaks="1"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4"/>
      <headerFooter alignWithMargins="0"/>
    </customSheetView>
    <customSheetView guid="{0F6F7749-E5E2-402C-A332-F358E9F52431}"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5"/>
      <headerFooter alignWithMargins="0"/>
    </customSheetView>
    <customSheetView guid="{665C0630-746D-4A38-99D5-558A3A80C435}"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6"/>
      <headerFooter alignWithMargins="0"/>
    </customSheetView>
    <customSheetView guid="{7BB49942-3332-4916-8C9A-7E0718D9BD15}"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7"/>
      <headerFooter alignWithMargins="0"/>
    </customSheetView>
    <customSheetView guid="{84131046-9492-4BD4-95BF-1101D54B6750}" scale="50" colorId="22" showPageBreaks="1" view="pageBreakPreview">
      <selection activeCell="A19" sqref="A19"/>
      <rowBreaks count="1" manualBreakCount="1">
        <brk id="66" max="16383" man="1"/>
      </rowBreaks>
      <colBreaks count="1" manualBreakCount="1">
        <brk id="13" max="1048575" man="1"/>
      </colBreaks>
      <pageMargins left="0.5" right="0.5" top="0.5" bottom="0.5" header="0.5" footer="0.5"/>
      <printOptions horizontalCentered="1" verticalCentered="1"/>
      <pageSetup scale="40" orientation="portrait" horizontalDpi="300" verticalDpi="300" r:id="rId18"/>
      <headerFooter alignWithMargins="0"/>
    </customSheetView>
    <customSheetView guid="{CDDD69AD-D96A-45A7-95A3-6DE883419332}"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9"/>
      <headerFooter alignWithMargins="0"/>
    </customSheetView>
    <customSheetView guid="{4AA2BC72-2A29-463C-9964-91A7BC9A705D}" colorId="22" topLeftCell="F54">
      <selection activeCell="J82" sqref="J82"/>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20"/>
      <headerFooter alignWithMargins="0"/>
    </customSheetView>
  </customSheetViews>
  <printOptions horizontalCentered="1" verticalCentered="1"/>
  <pageMargins left="0.5" right="0.5" top="0.5" bottom="0.5" header="0.5" footer="0.5"/>
  <pageSetup scale="70" orientation="portrait" horizontalDpi="300" verticalDpi="300" r:id="rId21"/>
  <headerFooter alignWithMargins="0"/>
  <rowBreaks count="1" manualBreakCount="1">
    <brk id="6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autoPageBreaks="0"/>
  </sheetPr>
  <dimension ref="A1:H122"/>
  <sheetViews>
    <sheetView defaultGridColor="0" colorId="22" zoomScale="70" zoomScaleNormal="70" workbookViewId="0">
      <selection activeCell="I35" sqref="I35"/>
    </sheetView>
  </sheetViews>
  <sheetFormatPr defaultColWidth="9.6640625" defaultRowHeight="15"/>
  <cols>
    <col min="1" max="1" width="4.6640625" style="1515" customWidth="1"/>
    <col min="2" max="2" width="28.6640625" style="1515" customWidth="1"/>
    <col min="3" max="3" width="16.6640625" style="1515" customWidth="1"/>
    <col min="4" max="4" width="9" style="1515" customWidth="1"/>
    <col min="5" max="7" width="16.6640625" style="1515" customWidth="1"/>
    <col min="8" max="16384" width="9.6640625" style="1515"/>
  </cols>
  <sheetData>
    <row r="1" spans="1:8">
      <c r="A1" s="2006" t="s">
        <v>1800</v>
      </c>
      <c r="B1" s="2007"/>
      <c r="C1" s="2009"/>
      <c r="D1" s="2007" t="s">
        <v>3290</v>
      </c>
      <c r="E1" s="2007"/>
      <c r="F1" s="2045" t="s">
        <v>1802</v>
      </c>
      <c r="G1" s="2093" t="s">
        <v>1803</v>
      </c>
      <c r="H1" s="1538"/>
    </row>
    <row r="2" spans="1:8">
      <c r="A2" s="1516" t="str">
        <f>'Data Sheet'!$C$25</f>
        <v>CENTRAL HUDSON GAS &amp; ELECTRIC CORPORATION</v>
      </c>
      <c r="C2" s="1568"/>
      <c r="D2" s="17" t="s">
        <v>5251</v>
      </c>
      <c r="F2" s="2032" t="s">
        <v>1805</v>
      </c>
      <c r="G2" s="2059"/>
      <c r="H2" s="1538"/>
    </row>
    <row r="3" spans="1:8" ht="15" customHeight="1">
      <c r="A3" s="2012"/>
      <c r="B3" s="1576"/>
      <c r="C3" s="1568"/>
      <c r="D3" s="1515" t="s">
        <v>1158</v>
      </c>
      <c r="F3" s="1577" t="str">
        <f>'Data Sheet'!$C$40</f>
        <v>4/18/2018</v>
      </c>
      <c r="G3" s="2015" t="str">
        <f>'Data Sheet'!$C$38</f>
        <v>12/31/2017</v>
      </c>
      <c r="H3" s="1538"/>
    </row>
    <row r="4" spans="1:8" ht="15" customHeight="1">
      <c r="A4" s="2016" t="s">
        <v>2206</v>
      </c>
      <c r="B4" s="2017"/>
      <c r="C4" s="2018"/>
      <c r="D4" s="2018"/>
      <c r="E4" s="2018"/>
      <c r="F4" s="2018"/>
      <c r="G4" s="2019"/>
      <c r="H4" s="1538"/>
    </row>
    <row r="5" spans="1:8">
      <c r="A5" s="2021" t="s">
        <v>2398</v>
      </c>
      <c r="B5" s="1515" t="s">
        <v>2207</v>
      </c>
      <c r="G5" s="2011"/>
      <c r="H5" s="1538"/>
    </row>
    <row r="6" spans="1:8">
      <c r="A6" s="2021" t="s">
        <v>2315</v>
      </c>
      <c r="B6" s="1515" t="s">
        <v>2208</v>
      </c>
      <c r="G6" s="2011"/>
      <c r="H6" s="1538"/>
    </row>
    <row r="7" spans="1:8">
      <c r="A7" s="2599" t="s">
        <v>2316</v>
      </c>
      <c r="B7" s="3578" t="s">
        <v>4623</v>
      </c>
      <c r="C7" s="3578"/>
      <c r="D7" s="3578"/>
      <c r="E7" s="3578"/>
      <c r="F7" s="3578"/>
      <c r="G7" s="3579"/>
      <c r="H7" s="1538"/>
    </row>
    <row r="8" spans="1:8">
      <c r="A8" s="2600"/>
      <c r="B8" s="3580"/>
      <c r="C8" s="3580"/>
      <c r="D8" s="3580"/>
      <c r="E8" s="3580"/>
      <c r="F8" s="3580"/>
      <c r="G8" s="3581"/>
      <c r="H8" s="1538"/>
    </row>
    <row r="9" spans="1:8">
      <c r="A9" s="2097"/>
      <c r="B9" s="2032"/>
      <c r="C9" s="2028" t="s">
        <v>1835</v>
      </c>
      <c r="D9" s="2094" t="s">
        <v>542</v>
      </c>
      <c r="E9" s="2017"/>
      <c r="F9" s="2032"/>
      <c r="G9" s="2150" t="s">
        <v>1835</v>
      </c>
      <c r="H9" s="1538"/>
    </row>
    <row r="10" spans="1:8">
      <c r="A10" s="2097"/>
      <c r="B10" s="2151" t="s">
        <v>2209</v>
      </c>
      <c r="C10" s="2028" t="s">
        <v>881</v>
      </c>
      <c r="D10" s="2151" t="s">
        <v>1837</v>
      </c>
      <c r="E10" s="2032"/>
      <c r="F10" s="2151" t="s">
        <v>539</v>
      </c>
      <c r="G10" s="2150" t="s">
        <v>2517</v>
      </c>
      <c r="H10" s="1538"/>
    </row>
    <row r="11" spans="1:8">
      <c r="A11" s="2097" t="s">
        <v>1729</v>
      </c>
      <c r="B11" s="2151" t="s">
        <v>2210</v>
      </c>
      <c r="C11" s="2028" t="s">
        <v>557</v>
      </c>
      <c r="D11" s="2151" t="s">
        <v>175</v>
      </c>
      <c r="E11" s="2028" t="s">
        <v>1839</v>
      </c>
      <c r="F11" s="2032"/>
      <c r="G11" s="2150"/>
      <c r="H11" s="1538"/>
    </row>
    <row r="12" spans="1:8">
      <c r="A12" s="2098" t="s">
        <v>1732</v>
      </c>
      <c r="B12" s="2100" t="s">
        <v>3020</v>
      </c>
      <c r="C12" s="2100" t="s">
        <v>3021</v>
      </c>
      <c r="D12" s="2100" t="s">
        <v>3022</v>
      </c>
      <c r="E12" s="2100" t="s">
        <v>3023</v>
      </c>
      <c r="F12" s="2094" t="s">
        <v>2346</v>
      </c>
      <c r="G12" s="2035" t="s">
        <v>2347</v>
      </c>
      <c r="H12" s="1538"/>
    </row>
    <row r="13" spans="1:8">
      <c r="A13" s="2097">
        <v>1</v>
      </c>
      <c r="B13" s="2028"/>
      <c r="C13" s="2152"/>
      <c r="D13" s="2153"/>
      <c r="E13" s="2152"/>
      <c r="F13" s="2152"/>
      <c r="G13" s="2154">
        <f t="shared" ref="G13:G54" si="0">C13-E13+F13</f>
        <v>0</v>
      </c>
      <c r="H13" s="1538"/>
    </row>
    <row r="14" spans="1:8">
      <c r="A14" s="2097">
        <v>2</v>
      </c>
      <c r="B14" s="2032" t="s">
        <v>5345</v>
      </c>
      <c r="C14" s="2155"/>
      <c r="D14" s="2153"/>
      <c r="E14" s="2155"/>
      <c r="F14" s="2155"/>
      <c r="G14" s="2156">
        <f t="shared" si="0"/>
        <v>0</v>
      </c>
      <c r="H14" s="1538"/>
    </row>
    <row r="15" spans="1:8">
      <c r="A15" s="2097">
        <v>3</v>
      </c>
      <c r="B15" s="2032" t="s">
        <v>5346</v>
      </c>
      <c r="C15" s="2155">
        <v>479962</v>
      </c>
      <c r="D15" s="2153">
        <v>232</v>
      </c>
      <c r="E15" s="2155">
        <v>479962</v>
      </c>
      <c r="F15" s="2155"/>
      <c r="G15" s="2156">
        <f t="shared" si="0"/>
        <v>0</v>
      </c>
      <c r="H15" s="1538"/>
    </row>
    <row r="16" spans="1:8">
      <c r="A16" s="2097">
        <v>4</v>
      </c>
      <c r="B16" s="2032"/>
      <c r="C16" s="2155"/>
      <c r="D16" s="2153"/>
      <c r="E16" s="2155"/>
      <c r="F16" s="2155"/>
      <c r="G16" s="2156">
        <f t="shared" si="0"/>
        <v>0</v>
      </c>
      <c r="H16" s="1538"/>
    </row>
    <row r="17" spans="1:8" s="2774" customFormat="1">
      <c r="A17" s="2097">
        <v>5</v>
      </c>
      <c r="B17" s="2032" t="s">
        <v>5767</v>
      </c>
      <c r="C17" s="2155"/>
      <c r="D17" s="2153"/>
      <c r="E17" s="2155"/>
      <c r="F17" s="2155"/>
      <c r="G17" s="2156">
        <f t="shared" ref="G17:G22" si="1">C17-E17+F17</f>
        <v>0</v>
      </c>
      <c r="H17" s="2878"/>
    </row>
    <row r="18" spans="1:8" s="2774" customFormat="1">
      <c r="A18" s="2097">
        <v>6</v>
      </c>
      <c r="B18" s="2032" t="s">
        <v>5768</v>
      </c>
      <c r="C18" s="2155">
        <v>37965050</v>
      </c>
      <c r="D18" s="2153">
        <v>232</v>
      </c>
      <c r="E18" s="2155">
        <f>30909072+28427403</f>
        <v>59336475</v>
      </c>
      <c r="F18" s="2155">
        <f>21371425</f>
        <v>21371425</v>
      </c>
      <c r="G18" s="2156">
        <f t="shared" si="1"/>
        <v>0</v>
      </c>
      <c r="H18" s="2878"/>
    </row>
    <row r="19" spans="1:8" s="2774" customFormat="1">
      <c r="A19" s="2097">
        <v>7</v>
      </c>
      <c r="B19" s="2032"/>
      <c r="C19" s="2155"/>
      <c r="D19" s="2153"/>
      <c r="E19" s="2155"/>
      <c r="F19" s="2155"/>
      <c r="G19" s="2156">
        <f t="shared" si="1"/>
        <v>0</v>
      </c>
      <c r="H19" s="2878"/>
    </row>
    <row r="20" spans="1:8" s="2774" customFormat="1">
      <c r="A20" s="2097">
        <v>8</v>
      </c>
      <c r="B20" s="2032" t="s">
        <v>5769</v>
      </c>
      <c r="C20" s="2155"/>
      <c r="D20" s="2153"/>
      <c r="E20" s="2155"/>
      <c r="F20" s="2155"/>
      <c r="G20" s="2156">
        <f t="shared" si="1"/>
        <v>0</v>
      </c>
      <c r="H20" s="2878"/>
    </row>
    <row r="21" spans="1:8" s="2774" customFormat="1">
      <c r="A21" s="2097">
        <v>9</v>
      </c>
      <c r="B21" s="2032" t="s">
        <v>5770</v>
      </c>
      <c r="C21" s="2155">
        <v>15374316</v>
      </c>
      <c r="D21" s="2153">
        <v>232</v>
      </c>
      <c r="E21" s="2155">
        <f>17222659+1049535</f>
        <v>18272194</v>
      </c>
      <c r="F21" s="2155">
        <f>2897878</f>
        <v>2897878</v>
      </c>
      <c r="G21" s="2156">
        <f t="shared" si="1"/>
        <v>0</v>
      </c>
      <c r="H21" s="2878"/>
    </row>
    <row r="22" spans="1:8" s="2774" customFormat="1">
      <c r="A22" s="2097">
        <v>10</v>
      </c>
      <c r="B22" s="2032"/>
      <c r="C22" s="2155"/>
      <c r="D22" s="2153"/>
      <c r="E22" s="2155"/>
      <c r="F22" s="2155"/>
      <c r="G22" s="2156">
        <f t="shared" si="1"/>
        <v>0</v>
      </c>
      <c r="H22" s="2878"/>
    </row>
    <row r="23" spans="1:8">
      <c r="A23" s="2097">
        <v>11</v>
      </c>
      <c r="B23" s="2032" t="s">
        <v>5347</v>
      </c>
      <c r="C23" s="2155">
        <v>1430032</v>
      </c>
      <c r="D23" s="2153">
        <v>232</v>
      </c>
      <c r="E23" s="2155">
        <v>102566</v>
      </c>
      <c r="F23" s="2155">
        <v>34208</v>
      </c>
      <c r="G23" s="2156">
        <f t="shared" ref="G23:G37" si="2">C23-E23+F23</f>
        <v>1361674</v>
      </c>
      <c r="H23" s="1538"/>
    </row>
    <row r="24" spans="1:8">
      <c r="A24" s="2097">
        <v>12</v>
      </c>
      <c r="B24" s="2032"/>
      <c r="C24" s="2155"/>
      <c r="D24" s="2153"/>
      <c r="E24" s="2155"/>
      <c r="F24" s="2155"/>
      <c r="G24" s="2156">
        <f t="shared" si="2"/>
        <v>0</v>
      </c>
      <c r="H24" s="1538"/>
    </row>
    <row r="25" spans="1:8">
      <c r="A25" s="2097">
        <v>13</v>
      </c>
      <c r="B25" s="2032" t="s">
        <v>5348</v>
      </c>
      <c r="C25" s="2155">
        <v>69162828</v>
      </c>
      <c r="D25" s="2153">
        <v>232</v>
      </c>
      <c r="E25" s="2155">
        <v>19581561</v>
      </c>
      <c r="F25" s="2155">
        <v>668430</v>
      </c>
      <c r="G25" s="2156">
        <f t="shared" si="2"/>
        <v>50249697</v>
      </c>
      <c r="H25" s="1538"/>
    </row>
    <row r="26" spans="1:8">
      <c r="A26" s="2097">
        <v>14</v>
      </c>
      <c r="B26" s="2032"/>
      <c r="C26" s="2155"/>
      <c r="D26" s="2153"/>
      <c r="E26" s="2155"/>
      <c r="F26" s="2155"/>
      <c r="G26" s="2156">
        <f t="shared" si="2"/>
        <v>0</v>
      </c>
      <c r="H26" s="1538"/>
    </row>
    <row r="27" spans="1:8">
      <c r="A27" s="2097">
        <v>15</v>
      </c>
      <c r="B27" s="2032" t="s">
        <v>5349</v>
      </c>
      <c r="C27" s="2155">
        <v>2294000</v>
      </c>
      <c r="D27" s="2153">
        <v>253</v>
      </c>
      <c r="E27" s="2155">
        <v>360988</v>
      </c>
      <c r="F27" s="2155">
        <v>966988</v>
      </c>
      <c r="G27" s="2156">
        <f t="shared" si="2"/>
        <v>2900000</v>
      </c>
      <c r="H27" s="1538"/>
    </row>
    <row r="28" spans="1:8">
      <c r="A28" s="2097">
        <v>16</v>
      </c>
      <c r="B28" s="2032"/>
      <c r="C28" s="2155"/>
      <c r="D28" s="2153"/>
      <c r="E28" s="2155"/>
      <c r="F28" s="2155"/>
      <c r="G28" s="2156">
        <f t="shared" si="2"/>
        <v>0</v>
      </c>
      <c r="H28" s="1538"/>
    </row>
    <row r="29" spans="1:8">
      <c r="A29" s="2097">
        <v>17</v>
      </c>
      <c r="B29" s="2032" t="s">
        <v>5350</v>
      </c>
      <c r="C29" s="2155">
        <v>1220130</v>
      </c>
      <c r="D29" s="2153">
        <v>400</v>
      </c>
      <c r="E29" s="2155">
        <v>2756854</v>
      </c>
      <c r="F29" s="2155">
        <v>2977568</v>
      </c>
      <c r="G29" s="2156">
        <f t="shared" si="2"/>
        <v>1440844</v>
      </c>
      <c r="H29" s="1538"/>
    </row>
    <row r="30" spans="1:8">
      <c r="A30" s="2097">
        <v>18</v>
      </c>
      <c r="B30" s="2032"/>
      <c r="C30" s="2155"/>
      <c r="D30" s="2153"/>
      <c r="E30" s="2155"/>
      <c r="F30" s="2155"/>
      <c r="G30" s="2156">
        <f t="shared" si="2"/>
        <v>0</v>
      </c>
      <c r="H30" s="1538"/>
    </row>
    <row r="31" spans="1:8">
      <c r="A31" s="2097">
        <v>19</v>
      </c>
      <c r="B31" s="2032" t="s">
        <v>5351</v>
      </c>
      <c r="C31" s="2001">
        <v>3731083</v>
      </c>
      <c r="D31" s="1790">
        <v>232</v>
      </c>
      <c r="E31" s="2001">
        <v>23638785</v>
      </c>
      <c r="F31" s="2001">
        <v>24452692</v>
      </c>
      <c r="G31" s="2156">
        <f t="shared" si="2"/>
        <v>4544990</v>
      </c>
      <c r="H31" s="1538"/>
    </row>
    <row r="32" spans="1:8">
      <c r="A32" s="2097">
        <v>20</v>
      </c>
      <c r="B32" s="2032"/>
      <c r="C32" s="2001"/>
      <c r="D32" s="1790"/>
      <c r="E32" s="2001"/>
      <c r="F32" s="2001"/>
      <c r="G32" s="2156">
        <f t="shared" si="2"/>
        <v>0</v>
      </c>
      <c r="H32" s="1538"/>
    </row>
    <row r="33" spans="1:8">
      <c r="A33" s="2097">
        <v>21</v>
      </c>
      <c r="B33" s="2032" t="s">
        <v>5352</v>
      </c>
      <c r="C33" s="2001">
        <v>4874331</v>
      </c>
      <c r="D33" s="1790" t="s">
        <v>5353</v>
      </c>
      <c r="E33" s="2001">
        <v>1064412</v>
      </c>
      <c r="F33" s="2001">
        <v>1344115</v>
      </c>
      <c r="G33" s="2156">
        <f t="shared" si="2"/>
        <v>5154034</v>
      </c>
      <c r="H33" s="1538"/>
    </row>
    <row r="34" spans="1:8">
      <c r="A34" s="2097">
        <v>22</v>
      </c>
      <c r="B34" s="2032"/>
      <c r="C34" s="2001"/>
      <c r="D34" s="1790"/>
      <c r="E34" s="2001"/>
      <c r="F34" s="2001"/>
      <c r="G34" s="2156">
        <f t="shared" si="2"/>
        <v>0</v>
      </c>
      <c r="H34" s="1538"/>
    </row>
    <row r="35" spans="1:8">
      <c r="A35" s="2097">
        <v>23</v>
      </c>
      <c r="B35" s="2032" t="s">
        <v>5354</v>
      </c>
      <c r="C35" s="2001">
        <v>8955883</v>
      </c>
      <c r="D35" s="1790">
        <v>253</v>
      </c>
      <c r="E35" s="2001">
        <v>0</v>
      </c>
      <c r="F35" s="2001">
        <v>1872480</v>
      </c>
      <c r="G35" s="2156">
        <f t="shared" si="2"/>
        <v>10828363</v>
      </c>
      <c r="H35" s="1538"/>
    </row>
    <row r="36" spans="1:8">
      <c r="A36" s="2097">
        <v>24</v>
      </c>
      <c r="B36" s="2032"/>
      <c r="C36" s="2155"/>
      <c r="D36" s="2153"/>
      <c r="E36" s="2155"/>
      <c r="F36" s="2155"/>
      <c r="G36" s="2156">
        <f t="shared" si="2"/>
        <v>0</v>
      </c>
      <c r="H36" s="1538"/>
    </row>
    <row r="37" spans="1:8">
      <c r="A37" s="2097">
        <v>25</v>
      </c>
      <c r="B37" s="2032" t="s">
        <v>5830</v>
      </c>
      <c r="C37" s="2001">
        <v>0</v>
      </c>
      <c r="D37" s="1790">
        <v>233</v>
      </c>
      <c r="E37" s="2001">
        <v>0</v>
      </c>
      <c r="F37" s="2001">
        <v>11049055</v>
      </c>
      <c r="G37" s="2156">
        <f t="shared" si="2"/>
        <v>11049055</v>
      </c>
      <c r="H37" s="1538"/>
    </row>
    <row r="38" spans="1:8">
      <c r="A38" s="2097">
        <v>26</v>
      </c>
      <c r="B38" s="2032"/>
      <c r="C38" s="2001"/>
      <c r="D38" s="1790"/>
      <c r="E38" s="2001"/>
      <c r="F38" s="2001"/>
      <c r="G38" s="2156">
        <f t="shared" si="0"/>
        <v>0</v>
      </c>
      <c r="H38" s="1538"/>
    </row>
    <row r="39" spans="1:8">
      <c r="A39" s="2097">
        <v>27</v>
      </c>
      <c r="B39" s="2032"/>
      <c r="C39" s="2001"/>
      <c r="D39" s="1790"/>
      <c r="E39" s="2001"/>
      <c r="F39" s="2001"/>
      <c r="G39" s="2156">
        <f t="shared" si="0"/>
        <v>0</v>
      </c>
      <c r="H39" s="1538"/>
    </row>
    <row r="40" spans="1:8">
      <c r="A40" s="2097">
        <v>28</v>
      </c>
      <c r="B40" s="2032"/>
      <c r="C40" s="2001"/>
      <c r="D40" s="1790"/>
      <c r="E40" s="2001"/>
      <c r="F40" s="2001"/>
      <c r="G40" s="2156">
        <f t="shared" si="0"/>
        <v>0</v>
      </c>
      <c r="H40" s="1538"/>
    </row>
    <row r="41" spans="1:8">
      <c r="A41" s="2097">
        <v>29</v>
      </c>
      <c r="B41" s="2032"/>
      <c r="C41" s="2001"/>
      <c r="D41" s="1790"/>
      <c r="E41" s="2001"/>
      <c r="F41" s="2001"/>
      <c r="G41" s="2156">
        <f t="shared" si="0"/>
        <v>0</v>
      </c>
      <c r="H41" s="1538"/>
    </row>
    <row r="42" spans="1:8">
      <c r="A42" s="2097">
        <v>30</v>
      </c>
      <c r="B42" s="2032"/>
      <c r="C42" s="2001"/>
      <c r="D42" s="1790"/>
      <c r="E42" s="2001"/>
      <c r="F42" s="2001"/>
      <c r="G42" s="2156">
        <f t="shared" si="0"/>
        <v>0</v>
      </c>
      <c r="H42" s="1538"/>
    </row>
    <row r="43" spans="1:8">
      <c r="A43" s="2097">
        <v>31</v>
      </c>
      <c r="B43" s="2032"/>
      <c r="C43" s="2001"/>
      <c r="D43" s="1790"/>
      <c r="E43" s="2001"/>
      <c r="F43" s="2001"/>
      <c r="G43" s="2156">
        <f t="shared" si="0"/>
        <v>0</v>
      </c>
      <c r="H43" s="1538"/>
    </row>
    <row r="44" spans="1:8">
      <c r="A44" s="2097">
        <v>32</v>
      </c>
      <c r="B44" s="2032"/>
      <c r="C44" s="2001"/>
      <c r="D44" s="1790"/>
      <c r="E44" s="2001"/>
      <c r="F44" s="2001"/>
      <c r="G44" s="2156">
        <f t="shared" si="0"/>
        <v>0</v>
      </c>
      <c r="H44" s="1538"/>
    </row>
    <row r="45" spans="1:8">
      <c r="A45" s="2097">
        <v>33</v>
      </c>
      <c r="B45" s="2032"/>
      <c r="C45" s="2001"/>
      <c r="D45" s="1790"/>
      <c r="E45" s="2001"/>
      <c r="F45" s="2001"/>
      <c r="G45" s="2156">
        <f t="shared" si="0"/>
        <v>0</v>
      </c>
      <c r="H45" s="1538"/>
    </row>
    <row r="46" spans="1:8">
      <c r="A46" s="2097">
        <v>34</v>
      </c>
      <c r="B46" s="2032"/>
      <c r="C46" s="2001"/>
      <c r="D46" s="1790"/>
      <c r="E46" s="2001"/>
      <c r="F46" s="2001"/>
      <c r="G46" s="2156">
        <f t="shared" si="0"/>
        <v>0</v>
      </c>
      <c r="H46" s="1538"/>
    </row>
    <row r="47" spans="1:8">
      <c r="A47" s="2097">
        <v>35</v>
      </c>
      <c r="B47" s="2032"/>
      <c r="C47" s="2001"/>
      <c r="D47" s="1790"/>
      <c r="E47" s="2001"/>
      <c r="F47" s="2001"/>
      <c r="G47" s="2156">
        <f t="shared" si="0"/>
        <v>0</v>
      </c>
      <c r="H47" s="1538"/>
    </row>
    <row r="48" spans="1:8">
      <c r="A48" s="2097">
        <v>36</v>
      </c>
      <c r="B48" s="2032" t="s">
        <v>5355</v>
      </c>
      <c r="C48" s="2001">
        <v>188345</v>
      </c>
      <c r="D48" s="1790">
        <v>253</v>
      </c>
      <c r="E48" s="2001">
        <v>166011</v>
      </c>
      <c r="F48" s="2001">
        <v>99007</v>
      </c>
      <c r="G48" s="2156">
        <f t="shared" si="0"/>
        <v>121341</v>
      </c>
      <c r="H48" s="1538"/>
    </row>
    <row r="49" spans="1:8">
      <c r="A49" s="2097">
        <v>37</v>
      </c>
      <c r="B49" s="2032"/>
      <c r="C49" s="2001"/>
      <c r="D49" s="1790"/>
      <c r="E49" s="2001"/>
      <c r="F49" s="2001"/>
      <c r="G49" s="2156">
        <f t="shared" si="0"/>
        <v>0</v>
      </c>
      <c r="H49" s="1538"/>
    </row>
    <row r="50" spans="1:8">
      <c r="A50" s="2097">
        <v>38</v>
      </c>
      <c r="B50" s="2032"/>
      <c r="C50" s="2001"/>
      <c r="D50" s="1790"/>
      <c r="E50" s="2001"/>
      <c r="F50" s="2001"/>
      <c r="G50" s="2156">
        <f t="shared" si="0"/>
        <v>0</v>
      </c>
      <c r="H50" s="1538"/>
    </row>
    <row r="51" spans="1:8">
      <c r="A51" s="2097">
        <v>39</v>
      </c>
      <c r="B51" s="2032"/>
      <c r="C51" s="2001"/>
      <c r="D51" s="1790"/>
      <c r="E51" s="2001"/>
      <c r="F51" s="2001"/>
      <c r="G51" s="2156">
        <f t="shared" si="0"/>
        <v>0</v>
      </c>
      <c r="H51" s="1538"/>
    </row>
    <row r="52" spans="1:8">
      <c r="A52" s="2097">
        <v>40</v>
      </c>
      <c r="B52" s="2032"/>
      <c r="C52" s="2001"/>
      <c r="D52" s="1790"/>
      <c r="E52" s="2001"/>
      <c r="F52" s="2001"/>
      <c r="G52" s="2156">
        <f t="shared" si="0"/>
        <v>0</v>
      </c>
      <c r="H52" s="1538"/>
    </row>
    <row r="53" spans="1:8">
      <c r="A53" s="2097">
        <v>41</v>
      </c>
      <c r="B53" s="2032"/>
      <c r="C53" s="2001"/>
      <c r="D53" s="1790"/>
      <c r="E53" s="2001"/>
      <c r="F53" s="2001"/>
      <c r="G53" s="2156">
        <f t="shared" si="0"/>
        <v>0</v>
      </c>
      <c r="H53" s="1538"/>
    </row>
    <row r="54" spans="1:8">
      <c r="A54" s="2097">
        <v>42</v>
      </c>
      <c r="B54" s="2032"/>
      <c r="C54" s="2001"/>
      <c r="D54" s="1790"/>
      <c r="E54" s="2001"/>
      <c r="F54" s="2001"/>
      <c r="G54" s="2156">
        <f t="shared" si="0"/>
        <v>0</v>
      </c>
      <c r="H54" s="1538"/>
    </row>
    <row r="55" spans="1:8">
      <c r="A55" s="2097">
        <v>43</v>
      </c>
      <c r="B55" s="2032" t="s">
        <v>545</v>
      </c>
      <c r="C55" s="2001">
        <f>C113</f>
        <v>0</v>
      </c>
      <c r="D55" s="2157"/>
      <c r="E55" s="2001">
        <f>E113</f>
        <v>0</v>
      </c>
      <c r="F55" s="2001">
        <f>F113</f>
        <v>0</v>
      </c>
      <c r="G55" s="2156">
        <f>G113</f>
        <v>0</v>
      </c>
      <c r="H55" s="1538"/>
    </row>
    <row r="56" spans="1:8" ht="15.75" thickBot="1">
      <c r="A56" s="2158">
        <v>44</v>
      </c>
      <c r="B56" s="2159" t="s">
        <v>171</v>
      </c>
      <c r="C56" s="1967">
        <f>SUM(C13:C55)</f>
        <v>145675960</v>
      </c>
      <c r="D56" s="2160"/>
      <c r="E56" s="1967">
        <f>SUM(E13:E55)</f>
        <v>125759808</v>
      </c>
      <c r="F56" s="1967">
        <f>SUM(F13:F55)</f>
        <v>67733846</v>
      </c>
      <c r="G56" s="1964">
        <f>SUM(G13:G55)</f>
        <v>87649998</v>
      </c>
      <c r="H56" s="1538"/>
    </row>
    <row r="57" spans="1:8">
      <c r="A57" s="2601" t="s">
        <v>4672</v>
      </c>
      <c r="B57" s="2596"/>
      <c r="C57" s="1615"/>
      <c r="E57" s="1615"/>
      <c r="F57" s="1615"/>
      <c r="G57" s="1615" t="s">
        <v>2211</v>
      </c>
      <c r="H57" s="1538"/>
    </row>
    <row r="58" spans="1:8">
      <c r="A58" s="1615" t="s">
        <v>2212</v>
      </c>
      <c r="B58" s="1615"/>
      <c r="C58" s="1615"/>
      <c r="D58" s="1615"/>
      <c r="E58" s="1615"/>
      <c r="F58" s="1615"/>
      <c r="G58" s="1615"/>
      <c r="H58" s="1538"/>
    </row>
    <row r="59" spans="1:8">
      <c r="H59" s="1538"/>
    </row>
    <row r="60" spans="1:8" ht="15.75">
      <c r="A60" s="2161" t="s">
        <v>565</v>
      </c>
      <c r="B60" s="1615"/>
      <c r="C60" s="1615"/>
      <c r="D60" s="1615"/>
      <c r="E60" s="1615"/>
      <c r="F60" s="1615"/>
      <c r="G60" s="1615"/>
      <c r="H60" s="1538"/>
    </row>
    <row r="61" spans="1:8">
      <c r="H61" s="1538"/>
    </row>
    <row r="62" spans="1:8" ht="15.75" thickBot="1">
      <c r="A62" s="1515" t="str">
        <f>'Data Sheet'!$C$22</f>
        <v>Please fill in the following:</v>
      </c>
      <c r="F62" s="2162">
        <f>'Data Sheet'!$C$37</f>
        <v>0</v>
      </c>
      <c r="G62" s="1515">
        <f>'Data Sheet'!$C$35</f>
        <v>0</v>
      </c>
      <c r="H62" s="1538"/>
    </row>
    <row r="63" spans="1:8">
      <c r="A63" s="2163"/>
      <c r="B63" s="2164"/>
      <c r="C63" s="2164"/>
      <c r="D63" s="2164"/>
      <c r="E63" s="2164"/>
      <c r="F63" s="2164"/>
      <c r="G63" s="2165"/>
      <c r="H63" s="1538"/>
    </row>
    <row r="64" spans="1:8">
      <c r="A64" s="2166" t="s">
        <v>2206</v>
      </c>
      <c r="B64" s="1615"/>
      <c r="C64" s="1615"/>
      <c r="D64" s="1615"/>
      <c r="E64" s="1615"/>
      <c r="F64" s="1615"/>
      <c r="G64" s="2167"/>
      <c r="H64" s="1538"/>
    </row>
    <row r="65" spans="1:8">
      <c r="A65" s="2021"/>
      <c r="G65" s="2011"/>
      <c r="H65" s="1538"/>
    </row>
    <row r="66" spans="1:8">
      <c r="A66" s="2168"/>
      <c r="B66" s="2023"/>
      <c r="C66" s="2169" t="s">
        <v>1835</v>
      </c>
      <c r="D66" s="2053" t="s">
        <v>542</v>
      </c>
      <c r="E66" s="2018"/>
      <c r="F66" s="2023"/>
      <c r="G66" s="2170" t="s">
        <v>1835</v>
      </c>
      <c r="H66" s="1538"/>
    </row>
    <row r="67" spans="1:8">
      <c r="A67" s="2097"/>
      <c r="B67" s="2151" t="s">
        <v>2209</v>
      </c>
      <c r="C67" s="2028" t="s">
        <v>881</v>
      </c>
      <c r="D67" s="2151" t="s">
        <v>1837</v>
      </c>
      <c r="E67" s="2032"/>
      <c r="F67" s="2151" t="s">
        <v>539</v>
      </c>
      <c r="G67" s="2150" t="s">
        <v>2517</v>
      </c>
      <c r="H67" s="1538"/>
    </row>
    <row r="68" spans="1:8">
      <c r="A68" s="2097" t="s">
        <v>1729</v>
      </c>
      <c r="B68" s="2151" t="s">
        <v>2210</v>
      </c>
      <c r="C68" s="2028" t="s">
        <v>557</v>
      </c>
      <c r="D68" s="2151" t="s">
        <v>175</v>
      </c>
      <c r="E68" s="2028" t="s">
        <v>1839</v>
      </c>
      <c r="F68" s="2032"/>
      <c r="G68" s="2150"/>
      <c r="H68" s="1538"/>
    </row>
    <row r="69" spans="1:8">
      <c r="A69" s="2098" t="s">
        <v>1732</v>
      </c>
      <c r="B69" s="2100" t="s">
        <v>3020</v>
      </c>
      <c r="C69" s="2100" t="s">
        <v>3021</v>
      </c>
      <c r="D69" s="2100" t="s">
        <v>3022</v>
      </c>
      <c r="E69" s="2100" t="s">
        <v>3023</v>
      </c>
      <c r="F69" s="2094" t="s">
        <v>2346</v>
      </c>
      <c r="G69" s="2035" t="s">
        <v>2347</v>
      </c>
      <c r="H69" s="1538"/>
    </row>
    <row r="70" spans="1:8">
      <c r="A70" s="2097">
        <v>1</v>
      </c>
      <c r="B70" s="2028"/>
      <c r="C70" s="2155"/>
      <c r="D70" s="2171"/>
      <c r="E70" s="2155"/>
      <c r="F70" s="2155"/>
      <c r="G70" s="2154">
        <f t="shared" ref="G70:G112" si="3">C70-E70+F70</f>
        <v>0</v>
      </c>
      <c r="H70" s="1538"/>
    </row>
    <row r="71" spans="1:8">
      <c r="A71" s="2097">
        <v>2</v>
      </c>
      <c r="B71" s="2032"/>
      <c r="C71" s="2155"/>
      <c r="D71" s="2171"/>
      <c r="E71" s="2155"/>
      <c r="F71" s="2155"/>
      <c r="G71" s="2156">
        <f t="shared" si="3"/>
        <v>0</v>
      </c>
      <c r="H71" s="1538"/>
    </row>
    <row r="72" spans="1:8">
      <c r="A72" s="2097">
        <v>3</v>
      </c>
      <c r="B72" s="2032"/>
      <c r="C72" s="2155"/>
      <c r="D72" s="2171"/>
      <c r="E72" s="2155"/>
      <c r="F72" s="2155"/>
      <c r="G72" s="2156">
        <f t="shared" si="3"/>
        <v>0</v>
      </c>
      <c r="H72" s="1538"/>
    </row>
    <row r="73" spans="1:8">
      <c r="A73" s="2097">
        <v>4</v>
      </c>
      <c r="B73" s="2032"/>
      <c r="C73" s="2155"/>
      <c r="D73" s="2171"/>
      <c r="E73" s="2155"/>
      <c r="F73" s="2155"/>
      <c r="G73" s="2156">
        <f t="shared" si="3"/>
        <v>0</v>
      </c>
      <c r="H73" s="1538"/>
    </row>
    <row r="74" spans="1:8">
      <c r="A74" s="2097">
        <v>5</v>
      </c>
      <c r="B74" s="2032"/>
      <c r="C74" s="2155"/>
      <c r="D74" s="2171"/>
      <c r="E74" s="2155"/>
      <c r="F74" s="2155"/>
      <c r="G74" s="2156">
        <f t="shared" si="3"/>
        <v>0</v>
      </c>
      <c r="H74" s="1538"/>
    </row>
    <row r="75" spans="1:8" s="2774" customFormat="1">
      <c r="A75" s="2097">
        <v>6</v>
      </c>
      <c r="B75" s="2032"/>
      <c r="C75" s="2155"/>
      <c r="D75" s="2171"/>
      <c r="E75" s="2155"/>
      <c r="F75" s="2155"/>
      <c r="G75" s="2156"/>
      <c r="H75" s="2878"/>
    </row>
    <row r="76" spans="1:8">
      <c r="A76" s="2097">
        <v>7</v>
      </c>
      <c r="B76" s="2032"/>
      <c r="C76" s="2155"/>
      <c r="D76" s="2171"/>
      <c r="E76" s="2155"/>
      <c r="F76" s="2155"/>
      <c r="G76" s="2156">
        <f t="shared" si="3"/>
        <v>0</v>
      </c>
      <c r="H76" s="1538"/>
    </row>
    <row r="77" spans="1:8">
      <c r="A77" s="2097">
        <v>8</v>
      </c>
      <c r="B77" s="2032"/>
      <c r="C77" s="2155"/>
      <c r="D77" s="2152"/>
      <c r="E77" s="2155"/>
      <c r="F77" s="2155"/>
      <c r="G77" s="2156">
        <f t="shared" si="3"/>
        <v>0</v>
      </c>
      <c r="H77" s="1538"/>
    </row>
    <row r="78" spans="1:8">
      <c r="A78" s="2097">
        <v>9</v>
      </c>
      <c r="B78" s="2032"/>
      <c r="C78" s="2155"/>
      <c r="D78" s="2171"/>
      <c r="E78" s="2155"/>
      <c r="F78" s="2155"/>
      <c r="G78" s="2156">
        <f t="shared" si="3"/>
        <v>0</v>
      </c>
      <c r="H78" s="1538"/>
    </row>
    <row r="79" spans="1:8">
      <c r="A79" s="2097">
        <v>10</v>
      </c>
      <c r="B79" s="2032"/>
      <c r="C79" s="2155"/>
      <c r="D79" s="2171"/>
      <c r="E79" s="2155"/>
      <c r="F79" s="2155"/>
      <c r="G79" s="2156">
        <f t="shared" si="3"/>
        <v>0</v>
      </c>
      <c r="H79" s="1538"/>
    </row>
    <row r="80" spans="1:8">
      <c r="A80" s="2097">
        <v>11</v>
      </c>
      <c r="B80" s="2032"/>
      <c r="C80" s="2155"/>
      <c r="D80" s="2171"/>
      <c r="E80" s="2155"/>
      <c r="F80" s="2155"/>
      <c r="G80" s="2156">
        <f t="shared" si="3"/>
        <v>0</v>
      </c>
      <c r="H80" s="1538"/>
    </row>
    <row r="81" spans="1:8">
      <c r="A81" s="2097">
        <v>12</v>
      </c>
      <c r="B81" s="2032"/>
      <c r="C81" s="2155"/>
      <c r="D81" s="2171"/>
      <c r="E81" s="2155"/>
      <c r="F81" s="2155"/>
      <c r="G81" s="2156">
        <f t="shared" si="3"/>
        <v>0</v>
      </c>
      <c r="H81" s="1538"/>
    </row>
    <row r="82" spans="1:8">
      <c r="A82" s="2097">
        <v>13</v>
      </c>
      <c r="B82" s="2032"/>
      <c r="C82" s="2155"/>
      <c r="D82" s="2171"/>
      <c r="E82" s="2155"/>
      <c r="F82" s="2155"/>
      <c r="G82" s="2156">
        <f t="shared" si="3"/>
        <v>0</v>
      </c>
      <c r="H82" s="1538"/>
    </row>
    <row r="83" spans="1:8">
      <c r="A83" s="2097">
        <v>14</v>
      </c>
      <c r="B83" s="2032"/>
      <c r="C83" s="2155"/>
      <c r="D83" s="2171"/>
      <c r="E83" s="2155"/>
      <c r="F83" s="2155"/>
      <c r="G83" s="2156">
        <f t="shared" si="3"/>
        <v>0</v>
      </c>
      <c r="H83" s="1538"/>
    </row>
    <row r="84" spans="1:8">
      <c r="A84" s="2097">
        <v>15</v>
      </c>
      <c r="B84" s="2032"/>
      <c r="C84" s="2155"/>
      <c r="D84" s="2171"/>
      <c r="E84" s="2155"/>
      <c r="F84" s="2155"/>
      <c r="G84" s="2156">
        <f t="shared" si="3"/>
        <v>0</v>
      </c>
      <c r="H84" s="1538"/>
    </row>
    <row r="85" spans="1:8">
      <c r="A85" s="2097">
        <v>16</v>
      </c>
      <c r="B85" s="2032"/>
      <c r="C85" s="2001"/>
      <c r="D85" s="2032"/>
      <c r="E85" s="2001"/>
      <c r="F85" s="2001"/>
      <c r="G85" s="2156">
        <f t="shared" si="3"/>
        <v>0</v>
      </c>
      <c r="H85" s="1538"/>
    </row>
    <row r="86" spans="1:8">
      <c r="A86" s="2097">
        <v>17</v>
      </c>
      <c r="B86" s="2032"/>
      <c r="C86" s="2001"/>
      <c r="D86" s="2032"/>
      <c r="E86" s="2001"/>
      <c r="F86" s="2001"/>
      <c r="G86" s="2156">
        <f t="shared" si="3"/>
        <v>0</v>
      </c>
      <c r="H86" s="1538"/>
    </row>
    <row r="87" spans="1:8">
      <c r="A87" s="2097">
        <v>18</v>
      </c>
      <c r="B87" s="2032"/>
      <c r="C87" s="2001"/>
      <c r="D87" s="2032"/>
      <c r="E87" s="2001"/>
      <c r="F87" s="2001"/>
      <c r="G87" s="2156">
        <f t="shared" si="3"/>
        <v>0</v>
      </c>
      <c r="H87" s="1538"/>
    </row>
    <row r="88" spans="1:8">
      <c r="A88" s="2097">
        <v>19</v>
      </c>
      <c r="B88" s="2032"/>
      <c r="C88" s="2001"/>
      <c r="D88" s="2102"/>
      <c r="E88" s="2001"/>
      <c r="F88" s="2001"/>
      <c r="G88" s="2156">
        <f t="shared" si="3"/>
        <v>0</v>
      </c>
      <c r="H88" s="1538"/>
    </row>
    <row r="89" spans="1:8">
      <c r="A89" s="2097">
        <v>20</v>
      </c>
      <c r="B89" s="2032"/>
      <c r="C89" s="2001"/>
      <c r="D89" s="2102"/>
      <c r="E89" s="2001"/>
      <c r="F89" s="2001"/>
      <c r="G89" s="2156">
        <f t="shared" si="3"/>
        <v>0</v>
      </c>
    </row>
    <row r="90" spans="1:8">
      <c r="A90" s="2097">
        <v>21</v>
      </c>
      <c r="B90" s="2032"/>
      <c r="C90" s="2001"/>
      <c r="D90" s="2102"/>
      <c r="E90" s="2001"/>
      <c r="F90" s="2001"/>
      <c r="G90" s="2156">
        <f t="shared" si="3"/>
        <v>0</v>
      </c>
    </row>
    <row r="91" spans="1:8">
      <c r="A91" s="2097">
        <v>22</v>
      </c>
      <c r="B91" s="2032"/>
      <c r="C91" s="2001"/>
      <c r="D91" s="2032"/>
      <c r="E91" s="2001"/>
      <c r="F91" s="2001"/>
      <c r="G91" s="2156">
        <f t="shared" si="3"/>
        <v>0</v>
      </c>
    </row>
    <row r="92" spans="1:8">
      <c r="A92" s="2097">
        <v>23</v>
      </c>
      <c r="B92" s="2032"/>
      <c r="C92" s="2001"/>
      <c r="D92" s="2032"/>
      <c r="E92" s="2001"/>
      <c r="F92" s="2001"/>
      <c r="G92" s="2156">
        <f t="shared" si="3"/>
        <v>0</v>
      </c>
    </row>
    <row r="93" spans="1:8">
      <c r="A93" s="2097">
        <v>24</v>
      </c>
      <c r="B93" s="2032"/>
      <c r="C93" s="2001"/>
      <c r="D93" s="2032"/>
      <c r="E93" s="2001"/>
      <c r="F93" s="2001"/>
      <c r="G93" s="2156">
        <f t="shared" si="3"/>
        <v>0</v>
      </c>
    </row>
    <row r="94" spans="1:8">
      <c r="A94" s="2097">
        <v>25</v>
      </c>
      <c r="B94" s="2032"/>
      <c r="C94" s="2001"/>
      <c r="D94" s="2032"/>
      <c r="E94" s="2001"/>
      <c r="F94" s="2001"/>
      <c r="G94" s="2156">
        <f t="shared" si="3"/>
        <v>0</v>
      </c>
    </row>
    <row r="95" spans="1:8">
      <c r="A95" s="2097">
        <v>26</v>
      </c>
      <c r="B95" s="2032"/>
      <c r="C95" s="2001"/>
      <c r="D95" s="2032"/>
      <c r="E95" s="2001"/>
      <c r="F95" s="2001"/>
      <c r="G95" s="2156">
        <f t="shared" si="3"/>
        <v>0</v>
      </c>
    </row>
    <row r="96" spans="1:8">
      <c r="A96" s="2097">
        <v>27</v>
      </c>
      <c r="B96" s="2032"/>
      <c r="C96" s="2001"/>
      <c r="D96" s="2032"/>
      <c r="E96" s="2001"/>
      <c r="F96" s="2001"/>
      <c r="G96" s="2156">
        <f t="shared" si="3"/>
        <v>0</v>
      </c>
    </row>
    <row r="97" spans="1:7">
      <c r="A97" s="2097">
        <v>28</v>
      </c>
      <c r="B97" s="2032"/>
      <c r="C97" s="2001"/>
      <c r="D97" s="2032"/>
      <c r="E97" s="2001"/>
      <c r="F97" s="2001"/>
      <c r="G97" s="2156">
        <f t="shared" si="3"/>
        <v>0</v>
      </c>
    </row>
    <row r="98" spans="1:7">
      <c r="A98" s="2097">
        <v>29</v>
      </c>
      <c r="B98" s="2032"/>
      <c r="C98" s="2001"/>
      <c r="D98" s="2032"/>
      <c r="E98" s="2001"/>
      <c r="F98" s="2001"/>
      <c r="G98" s="2156">
        <f t="shared" si="3"/>
        <v>0</v>
      </c>
    </row>
    <row r="99" spans="1:7">
      <c r="A99" s="2097">
        <v>30</v>
      </c>
      <c r="B99" s="2032"/>
      <c r="C99" s="2001"/>
      <c r="D99" s="2032"/>
      <c r="E99" s="2001"/>
      <c r="F99" s="2001"/>
      <c r="G99" s="2156">
        <f t="shared" si="3"/>
        <v>0</v>
      </c>
    </row>
    <row r="100" spans="1:7">
      <c r="A100" s="2097">
        <v>31</v>
      </c>
      <c r="B100" s="2032"/>
      <c r="C100" s="2001"/>
      <c r="D100" s="2032"/>
      <c r="E100" s="2001"/>
      <c r="F100" s="2001"/>
      <c r="G100" s="2156">
        <f t="shared" si="3"/>
        <v>0</v>
      </c>
    </row>
    <row r="101" spans="1:7">
      <c r="A101" s="2097">
        <v>32</v>
      </c>
      <c r="B101" s="2032"/>
      <c r="C101" s="2001"/>
      <c r="D101" s="2032"/>
      <c r="E101" s="2001"/>
      <c r="F101" s="2001"/>
      <c r="G101" s="2156">
        <f t="shared" si="3"/>
        <v>0</v>
      </c>
    </row>
    <row r="102" spans="1:7">
      <c r="A102" s="2097">
        <v>33</v>
      </c>
      <c r="B102" s="2032"/>
      <c r="C102" s="2001"/>
      <c r="D102" s="2032"/>
      <c r="E102" s="2001"/>
      <c r="F102" s="2001"/>
      <c r="G102" s="2156">
        <f t="shared" si="3"/>
        <v>0</v>
      </c>
    </row>
    <row r="103" spans="1:7">
      <c r="A103" s="2097">
        <v>34</v>
      </c>
      <c r="B103" s="2032"/>
      <c r="C103" s="2001"/>
      <c r="D103" s="2032"/>
      <c r="E103" s="2001"/>
      <c r="F103" s="2001"/>
      <c r="G103" s="2156">
        <f t="shared" si="3"/>
        <v>0</v>
      </c>
    </row>
    <row r="104" spans="1:7">
      <c r="A104" s="2097">
        <v>35</v>
      </c>
      <c r="B104" s="2032"/>
      <c r="C104" s="2001"/>
      <c r="D104" s="2032"/>
      <c r="E104" s="2001"/>
      <c r="F104" s="2001"/>
      <c r="G104" s="2156">
        <f t="shared" si="3"/>
        <v>0</v>
      </c>
    </row>
    <row r="105" spans="1:7">
      <c r="A105" s="2097">
        <v>36</v>
      </c>
      <c r="B105" s="2032"/>
      <c r="C105" s="2001"/>
      <c r="D105" s="2032"/>
      <c r="E105" s="2001"/>
      <c r="F105" s="2001"/>
      <c r="G105" s="2156">
        <f t="shared" si="3"/>
        <v>0</v>
      </c>
    </row>
    <row r="106" spans="1:7">
      <c r="A106" s="2097">
        <v>37</v>
      </c>
      <c r="B106" s="2032"/>
      <c r="C106" s="2001"/>
      <c r="D106" s="2032"/>
      <c r="E106" s="2001"/>
      <c r="F106" s="2001"/>
      <c r="G106" s="2156">
        <f t="shared" si="3"/>
        <v>0</v>
      </c>
    </row>
    <row r="107" spans="1:7">
      <c r="A107" s="2097">
        <v>38</v>
      </c>
      <c r="B107" s="2032"/>
      <c r="C107" s="2001"/>
      <c r="D107" s="2032"/>
      <c r="E107" s="2001"/>
      <c r="F107" s="2001"/>
      <c r="G107" s="2156">
        <f t="shared" si="3"/>
        <v>0</v>
      </c>
    </row>
    <row r="108" spans="1:7">
      <c r="A108" s="2097">
        <v>39</v>
      </c>
      <c r="B108" s="2032"/>
      <c r="C108" s="2001"/>
      <c r="D108" s="2032"/>
      <c r="E108" s="2001"/>
      <c r="F108" s="2001"/>
      <c r="G108" s="2156">
        <f t="shared" si="3"/>
        <v>0</v>
      </c>
    </row>
    <row r="109" spans="1:7">
      <c r="A109" s="2097">
        <v>40</v>
      </c>
      <c r="B109" s="2032"/>
      <c r="C109" s="2001"/>
      <c r="D109" s="2032"/>
      <c r="E109" s="2001"/>
      <c r="F109" s="2001"/>
      <c r="G109" s="2156">
        <f t="shared" si="3"/>
        <v>0</v>
      </c>
    </row>
    <row r="110" spans="1:7">
      <c r="A110" s="2097">
        <v>41</v>
      </c>
      <c r="B110" s="2032"/>
      <c r="C110" s="2001"/>
      <c r="D110" s="2032"/>
      <c r="E110" s="2001"/>
      <c r="F110" s="2001"/>
      <c r="G110" s="2156">
        <f t="shared" si="3"/>
        <v>0</v>
      </c>
    </row>
    <row r="111" spans="1:7">
      <c r="A111" s="2097">
        <v>42</v>
      </c>
      <c r="B111" s="2032"/>
      <c r="C111" s="2001"/>
      <c r="D111" s="2032"/>
      <c r="E111" s="2001"/>
      <c r="F111" s="2001"/>
      <c r="G111" s="2156">
        <f t="shared" si="3"/>
        <v>0</v>
      </c>
    </row>
    <row r="112" spans="1:7">
      <c r="A112" s="2097">
        <v>43</v>
      </c>
      <c r="B112" s="2032"/>
      <c r="C112" s="2001"/>
      <c r="D112" s="2032"/>
      <c r="E112" s="2001"/>
      <c r="F112" s="2001"/>
      <c r="G112" s="2156">
        <f t="shared" si="3"/>
        <v>0</v>
      </c>
    </row>
    <row r="113" spans="1:7" ht="15.75" thickBot="1">
      <c r="A113" s="2097">
        <v>44</v>
      </c>
      <c r="B113" s="2159" t="s">
        <v>171</v>
      </c>
      <c r="C113" s="1967">
        <f>SUM(C70:C112)</f>
        <v>0</v>
      </c>
      <c r="D113" s="2160"/>
      <c r="E113" s="1967">
        <f>SUM(E70:E112)</f>
        <v>0</v>
      </c>
      <c r="F113" s="1967">
        <f>SUM(F70:F112)</f>
        <v>0</v>
      </c>
      <c r="G113" s="1964">
        <f>SUM(G70:G112)</f>
        <v>0</v>
      </c>
    </row>
    <row r="114" spans="1:7">
      <c r="A114" s="2601" t="s">
        <v>4672</v>
      </c>
      <c r="B114" s="2596"/>
    </row>
    <row r="115" spans="1:7">
      <c r="A115" s="1615" t="s">
        <v>2213</v>
      </c>
      <c r="B115" s="1615"/>
      <c r="C115" s="1615"/>
      <c r="D115" s="1615"/>
      <c r="E115" s="1615"/>
      <c r="F115" s="1615"/>
      <c r="G115" s="1615"/>
    </row>
    <row r="117" spans="1:7">
      <c r="A117" s="1560"/>
      <c r="B117" s="1560"/>
      <c r="C117" s="1560"/>
      <c r="D117" s="1560"/>
      <c r="E117" s="1560"/>
      <c r="F117" s="1560"/>
      <c r="G117" s="1560"/>
    </row>
    <row r="118" spans="1:7">
      <c r="A118" s="1560"/>
      <c r="B118" s="1560"/>
      <c r="C118" s="1560"/>
      <c r="D118" s="1560"/>
      <c r="E118" s="1560"/>
      <c r="F118" s="1560"/>
      <c r="G118" s="1560"/>
    </row>
    <row r="119" spans="1:7">
      <c r="A119" s="1560"/>
      <c r="B119" s="1560"/>
      <c r="C119" s="1560"/>
      <c r="D119" s="1560"/>
      <c r="E119" s="1560"/>
      <c r="F119" s="1560"/>
      <c r="G119" s="1560"/>
    </row>
    <row r="120" spans="1:7">
      <c r="A120" s="1560"/>
      <c r="B120" s="1560"/>
      <c r="C120" s="1560"/>
      <c r="D120" s="1560"/>
      <c r="E120" s="1560"/>
      <c r="F120" s="1560"/>
      <c r="G120" s="1560"/>
    </row>
    <row r="121" spans="1:7">
      <c r="A121" s="1560"/>
      <c r="B121" s="1560"/>
      <c r="C121" s="1560"/>
      <c r="D121" s="1560"/>
      <c r="E121" s="1560"/>
      <c r="F121" s="1560"/>
      <c r="G121" s="1560"/>
    </row>
    <row r="122" spans="1:7">
      <c r="A122" s="1560"/>
      <c r="B122" s="1560"/>
      <c r="C122" s="1560"/>
      <c r="D122" s="1560"/>
      <c r="E122" s="1560"/>
      <c r="F122" s="1560"/>
      <c r="G122" s="1560"/>
    </row>
  </sheetData>
  <customSheetViews>
    <customSheetView guid="{8BA73436-2F9B-4210-BD10-5C9B0EE18A6F}" scale="60" colorId="22" showPageBreaks="1" view="pageBreakPreview" topLeftCell="A13">
      <selection activeCell="N43" sqref="N43"/>
      <rowBreaks count="1" manualBreakCount="1">
        <brk id="62" max="16383" man="1"/>
      </rowBreaks>
      <pageMargins left="0.5" right="0.5" top="0.5" bottom="0.5" header="0.5" footer="0.5"/>
      <printOptions horizontalCentered="1" verticalCentered="1"/>
      <pageSetup scale="70" orientation="portrait" horizontalDpi="300" verticalDpi="300" r:id="rId1"/>
      <headerFooter alignWithMargins="0"/>
    </customSheetView>
    <customSheetView guid="{7923C648-7509-4E75-B568-BE9D1A032E56}" scale="60" colorId="22" showPageBreaks="1" view="pageBreakPreview">
      <selection activeCell="A57" sqref="A57"/>
      <rowBreaks count="1" manualBreakCount="1">
        <brk id="59" max="16383" man="1"/>
      </rowBreaks>
      <pageMargins left="0.5" right="0.5" top="0.5" bottom="0.5" header="0.5" footer="0.5"/>
      <printOptions horizontalCentered="1" verticalCentered="1"/>
      <pageSetup scale="70" orientation="portrait" horizontalDpi="300" verticalDpi="300" r:id="rId2"/>
      <headerFooter alignWithMargins="0"/>
    </customSheetView>
    <customSheetView guid="{393B765C-BB60-4CEF-9B1B-1517D80E77BC}" colorId="22">
      <selection activeCell="C37" sqref="C37"/>
      <rowBreaks count="1" manualBreakCount="1">
        <brk id="62" max="16383" man="1"/>
      </rowBreaks>
      <pageMargins left="0.5" right="0.5" top="0.5" bottom="0.5" header="0.5" footer="0.5"/>
      <printOptions horizontalCentered="1" verticalCentered="1"/>
      <pageSetup scale="70" orientation="portrait" horizontalDpi="300" verticalDpi="300" r:id="rId3"/>
      <headerFooter alignWithMargins="0"/>
    </customSheetView>
    <customSheetView guid="{63051384-6030-4837-BDE8-8D47319E9310}"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4"/>
      <headerFooter alignWithMargins="0"/>
    </customSheetView>
    <customSheetView guid="{4E7170B9-0E13-4551-BA0F-F43020F5D14F}"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5"/>
      <headerFooter alignWithMargins="0"/>
    </customSheetView>
    <customSheetView guid="{438078D9-73AC-4065-AD12-33C545097290}" colorId="22">
      <selection activeCell="E52" sqref="E52"/>
      <rowBreaks count="1" manualBreakCount="1">
        <brk id="62" max="16383" man="1"/>
      </rowBreaks>
      <pageMargins left="0.5" right="0.5" top="0.5" bottom="0.5" header="0.5" footer="0.5"/>
      <printOptions horizontalCentered="1" verticalCentered="1"/>
      <pageSetup scale="70" orientation="portrait" horizontalDpi="300" verticalDpi="300" r:id="rId6"/>
      <headerFooter alignWithMargins="0"/>
    </customSheetView>
    <customSheetView guid="{5CF51FF9-A1DC-465C-8702-577480B671DB}" colorId="22">
      <selection activeCell="E52" sqref="E52"/>
      <rowBreaks count="1" manualBreakCount="1">
        <brk id="62" max="16383" man="1"/>
      </rowBreaks>
      <pageMargins left="0.5" right="0.5" top="0.5" bottom="0.5" header="0.5" footer="0.5"/>
      <printOptions horizontalCentered="1" verticalCentered="1"/>
      <pageSetup scale="70" orientation="portrait" horizontalDpi="300" verticalDpi="300" r:id="rId7"/>
      <headerFooter alignWithMargins="0"/>
    </customSheetView>
    <customSheetView guid="{B94A4E40-0E04-4C7F-92F0-F173BDD19C5E}"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8"/>
      <headerFooter alignWithMargins="0"/>
    </customSheetView>
    <customSheetView guid="{8C259C24-A4E4-4974-8C90-A0F5B4CE3394}"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9"/>
      <headerFooter alignWithMargins="0"/>
    </customSheetView>
    <customSheetView guid="{FA103E5D-8B2E-472D-A37D-606A91A24206}"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10"/>
      <headerFooter alignWithMargins="0"/>
    </customSheetView>
    <customSheetView guid="{FD677025-12D2-4A8C-898E-C8C7B61A1761}"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11"/>
      <headerFooter alignWithMargins="0"/>
    </customSheetView>
    <customSheetView guid="{8A94D2EC-B2C5-4234-9443-0DC03802E12D}"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12"/>
      <headerFooter alignWithMargins="0"/>
    </customSheetView>
    <customSheetView guid="{C7AF6775-1D27-4B5E-A593-2A35D0B4D89B}"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13"/>
      <headerFooter alignWithMargins="0"/>
    </customSheetView>
    <customSheetView guid="{96E61F17-B7D0-43DF-A042-AB82DEADF71D}" colorId="22" showPageBreaks="1">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14"/>
      <headerFooter alignWithMargins="0"/>
    </customSheetView>
    <customSheetView guid="{0F6F7749-E5E2-402C-A332-F358E9F52431}"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15"/>
      <headerFooter alignWithMargins="0"/>
    </customSheetView>
    <customSheetView guid="{665C0630-746D-4A38-99D5-558A3A80C435}" colorId="22">
      <selection activeCell="E52" sqref="E52"/>
      <rowBreaks count="1" manualBreakCount="1">
        <brk id="62" max="16383" man="1"/>
      </rowBreaks>
      <pageMargins left="0.5" right="0.5" top="0.5" bottom="0.5" header="0.5" footer="0.5"/>
      <printOptions horizontalCentered="1" verticalCentered="1"/>
      <pageSetup scale="70" orientation="portrait" horizontalDpi="300" verticalDpi="300" r:id="rId16"/>
      <headerFooter alignWithMargins="0"/>
    </customSheetView>
    <customSheetView guid="{7BB49942-3332-4916-8C9A-7E0718D9BD15}" colorId="22">
      <selection activeCell="E52" sqref="E52"/>
      <rowBreaks count="1" manualBreakCount="1">
        <brk id="62" max="16383" man="1"/>
      </rowBreaks>
      <pageMargins left="0.5" right="0.5" top="0.5" bottom="0.5" header="0.5" footer="0.5"/>
      <printOptions horizontalCentered="1" verticalCentered="1"/>
      <pageSetup scale="70" orientation="portrait" horizontalDpi="300" verticalDpi="300" r:id="rId17"/>
      <headerFooter alignWithMargins="0"/>
    </customSheetView>
    <customSheetView guid="{84131046-9492-4BD4-95BF-1101D54B6750}"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18"/>
      <headerFooter alignWithMargins="0"/>
    </customSheetView>
    <customSheetView guid="{CDDD69AD-D96A-45A7-95A3-6DE883419332}"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19"/>
      <headerFooter alignWithMargins="0"/>
    </customSheetView>
    <customSheetView guid="{4AA2BC72-2A29-463C-9964-91A7BC9A705D}" colorId="22">
      <selection activeCell="F2" sqref="F2"/>
      <rowBreaks count="1" manualBreakCount="1">
        <brk id="62" max="16383" man="1"/>
      </rowBreaks>
      <pageMargins left="0.5" right="0.5" top="0.5" bottom="0.5" header="0.5" footer="0.5"/>
      <printOptions horizontalCentered="1" verticalCentered="1"/>
      <pageSetup scale="70" orientation="portrait" horizontalDpi="300" verticalDpi="300" r:id="rId20"/>
      <headerFooter alignWithMargins="0"/>
    </customSheetView>
  </customSheetViews>
  <mergeCells count="1">
    <mergeCell ref="B7:G8"/>
  </mergeCells>
  <printOptions horizontalCentered="1" verticalCentered="1"/>
  <pageMargins left="0.5" right="0.5" top="0.5" bottom="0.5" header="0.5" footer="0.5"/>
  <pageSetup scale="70" orientation="portrait" horizontalDpi="300" verticalDpi="300" r:id="rId21"/>
  <headerFooter alignWithMargins="0"/>
  <rowBreaks count="1" manualBreakCount="1">
    <brk id="61"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22"/>
  <sheetViews>
    <sheetView defaultGridColor="0" colorId="22" zoomScaleNormal="100" workbookViewId="0">
      <selection activeCell="B26" sqref="B26"/>
    </sheetView>
  </sheetViews>
  <sheetFormatPr defaultColWidth="9.6640625" defaultRowHeight="15"/>
  <cols>
    <col min="1" max="1" width="4.6640625" style="9" customWidth="1"/>
    <col min="2" max="2" width="45.6640625" style="9" customWidth="1"/>
    <col min="3" max="3" width="20.6640625" style="9" customWidth="1"/>
    <col min="4" max="5" width="15.6640625" style="9" customWidth="1"/>
    <col min="6" max="7" width="18.6640625" style="9" customWidth="1"/>
    <col min="8" max="12" width="12.6640625" style="9" customWidth="1"/>
    <col min="13" max="13" width="4.6640625" style="9" customWidth="1"/>
    <col min="14" max="16384" width="9.6640625" style="9"/>
  </cols>
  <sheetData>
    <row r="1" spans="1:14">
      <c r="A1" s="792" t="s">
        <v>2214</v>
      </c>
      <c r="B1" s="793"/>
      <c r="C1" s="793" t="s">
        <v>1345</v>
      </c>
      <c r="D1" s="793" t="s">
        <v>1802</v>
      </c>
      <c r="E1" s="1091" t="s">
        <v>1803</v>
      </c>
      <c r="F1" s="792" t="s">
        <v>1800</v>
      </c>
      <c r="G1" s="793"/>
      <c r="H1" s="795" t="s">
        <v>1345</v>
      </c>
      <c r="I1" s="793"/>
      <c r="J1" s="795" t="s">
        <v>1802</v>
      </c>
      <c r="K1" s="793"/>
      <c r="L1" s="795" t="s">
        <v>1803</v>
      </c>
      <c r="M1" s="1091"/>
      <c r="N1" s="17"/>
    </row>
    <row r="2" spans="1:14">
      <c r="A2" s="72" t="str">
        <f>'Data Sheet'!$C$25</f>
        <v>CENTRAL HUDSON GAS &amp; ELECTRIC CORPORATION</v>
      </c>
      <c r="B2" s="798"/>
      <c r="C2" s="17" t="s">
        <v>5251</v>
      </c>
      <c r="D2" s="798" t="s">
        <v>1805</v>
      </c>
      <c r="E2" s="1094"/>
      <c r="F2" s="72" t="str">
        <f>'Data Sheet'!$C$25</f>
        <v>CENTRAL HUDSON GAS &amp; ELECTRIC CORPORATION</v>
      </c>
      <c r="G2" s="798"/>
      <c r="H2" s="17" t="s">
        <v>5251</v>
      </c>
      <c r="J2" s="411" t="s">
        <v>1805</v>
      </c>
      <c r="K2" s="798"/>
      <c r="M2" s="1094"/>
      <c r="N2" s="17"/>
    </row>
    <row r="3" spans="1:14" ht="15" customHeight="1">
      <c r="A3" s="801"/>
      <c r="B3" s="802"/>
      <c r="C3" s="802" t="s">
        <v>1158</v>
      </c>
      <c r="D3" s="674" t="str">
        <f>'Data Sheet'!$C$40</f>
        <v>4/18/2018</v>
      </c>
      <c r="E3" s="1237" t="str">
        <f>'Data Sheet'!$C$38</f>
        <v>12/31/2017</v>
      </c>
      <c r="F3" s="801"/>
      <c r="G3" s="802"/>
      <c r="H3" s="443" t="s">
        <v>1158</v>
      </c>
      <c r="I3" s="802"/>
      <c r="J3" s="664" t="str">
        <f>'Data Sheet'!$C$40</f>
        <v>4/18/2018</v>
      </c>
      <c r="K3" s="802"/>
      <c r="L3" s="1244" t="str">
        <f>'Data Sheet'!$C$38</f>
        <v>12/31/2017</v>
      </c>
      <c r="M3" s="1096"/>
      <c r="N3" s="17"/>
    </row>
    <row r="4" spans="1:14" ht="15" customHeight="1">
      <c r="A4" s="1134" t="s">
        <v>2215</v>
      </c>
      <c r="B4" s="1135"/>
      <c r="C4" s="1135"/>
      <c r="D4" s="1135"/>
      <c r="E4" s="1136"/>
      <c r="F4" s="1134" t="s">
        <v>2216</v>
      </c>
      <c r="G4" s="1135"/>
      <c r="H4" s="1135"/>
      <c r="I4" s="1135"/>
      <c r="J4" s="1135"/>
      <c r="K4" s="1135"/>
      <c r="L4" s="1135"/>
      <c r="M4" s="1136"/>
      <c r="N4" s="17"/>
    </row>
    <row r="5" spans="1:14">
      <c r="A5" s="3582" t="s">
        <v>3541</v>
      </c>
      <c r="B5" s="3415"/>
      <c r="C5" s="3415"/>
      <c r="D5" s="3415"/>
      <c r="E5" s="3416"/>
      <c r="F5" s="797" t="s">
        <v>2217</v>
      </c>
      <c r="M5" s="1094"/>
      <c r="N5" s="17"/>
    </row>
    <row r="6" spans="1:14">
      <c r="A6" s="3526"/>
      <c r="B6" s="3528"/>
      <c r="C6" s="3528"/>
      <c r="D6" s="3528"/>
      <c r="E6" s="3418"/>
      <c r="F6" s="797"/>
      <c r="M6" s="1094"/>
      <c r="N6" s="17"/>
    </row>
    <row r="7" spans="1:14">
      <c r="A7" s="797" t="s">
        <v>2218</v>
      </c>
      <c r="E7" s="1094"/>
      <c r="F7" s="797"/>
      <c r="M7" s="1094"/>
      <c r="N7" s="17"/>
    </row>
    <row r="8" spans="1:14">
      <c r="A8" s="1167"/>
      <c r="B8" s="1110"/>
      <c r="C8" s="1111"/>
      <c r="D8" s="1166" t="s">
        <v>2219</v>
      </c>
      <c r="E8" s="1136"/>
      <c r="F8" s="1134" t="s">
        <v>2219</v>
      </c>
      <c r="G8" s="1135"/>
      <c r="H8" s="1166" t="s">
        <v>2220</v>
      </c>
      <c r="I8" s="1135"/>
      <c r="J8" s="1135"/>
      <c r="K8" s="1135"/>
      <c r="L8" s="1111"/>
      <c r="M8" s="1112"/>
      <c r="N8" s="17"/>
    </row>
    <row r="9" spans="1:14">
      <c r="A9" s="1103"/>
      <c r="C9" s="1145" t="s">
        <v>1835</v>
      </c>
      <c r="D9" s="1145" t="s">
        <v>298</v>
      </c>
      <c r="E9" s="1106" t="s">
        <v>298</v>
      </c>
      <c r="F9" s="1095" t="s">
        <v>298</v>
      </c>
      <c r="G9" s="1145" t="s">
        <v>298</v>
      </c>
      <c r="H9" s="1152" t="s">
        <v>2221</v>
      </c>
      <c r="I9" s="443"/>
      <c r="J9" s="461" t="s">
        <v>2222</v>
      </c>
      <c r="K9" s="443"/>
      <c r="L9" s="1145" t="s">
        <v>1835</v>
      </c>
      <c r="M9" s="1106"/>
      <c r="N9" s="17"/>
    </row>
    <row r="10" spans="1:14">
      <c r="A10" s="1103" t="s">
        <v>1729</v>
      </c>
      <c r="B10" s="1105" t="s">
        <v>175</v>
      </c>
      <c r="C10" s="1145" t="s">
        <v>881</v>
      </c>
      <c r="D10" s="1145" t="s">
        <v>2223</v>
      </c>
      <c r="E10" s="1106" t="s">
        <v>2224</v>
      </c>
      <c r="F10" s="1095" t="s">
        <v>2223</v>
      </c>
      <c r="G10" s="1145" t="s">
        <v>2224</v>
      </c>
      <c r="H10" s="1145" t="s">
        <v>2225</v>
      </c>
      <c r="I10" s="411"/>
      <c r="J10" s="1145" t="s">
        <v>2225</v>
      </c>
      <c r="K10" s="411"/>
      <c r="L10" s="1145" t="s">
        <v>2517</v>
      </c>
      <c r="M10" s="1106" t="s">
        <v>1729</v>
      </c>
      <c r="N10" s="17"/>
    </row>
    <row r="11" spans="1:14">
      <c r="A11" s="1103" t="s">
        <v>1732</v>
      </c>
      <c r="C11" s="1145" t="s">
        <v>557</v>
      </c>
      <c r="D11" s="1145" t="s">
        <v>2226</v>
      </c>
      <c r="E11" s="1106" t="s">
        <v>2227</v>
      </c>
      <c r="F11" s="1095" t="s">
        <v>2228</v>
      </c>
      <c r="G11" s="1145" t="s">
        <v>2229</v>
      </c>
      <c r="H11" s="1098" t="s">
        <v>2230</v>
      </c>
      <c r="I11" s="1145" t="s">
        <v>1839</v>
      </c>
      <c r="J11" s="1098" t="s">
        <v>2231</v>
      </c>
      <c r="K11" s="1145" t="s">
        <v>1839</v>
      </c>
      <c r="L11" s="411"/>
      <c r="M11" s="1106" t="s">
        <v>1732</v>
      </c>
      <c r="N11" s="17"/>
    </row>
    <row r="12" spans="1:14">
      <c r="A12" s="1168"/>
      <c r="B12" s="1150" t="s">
        <v>3020</v>
      </c>
      <c r="C12" s="1152" t="s">
        <v>3021</v>
      </c>
      <c r="D12" s="1152" t="s">
        <v>3022</v>
      </c>
      <c r="E12" s="1114" t="s">
        <v>3023</v>
      </c>
      <c r="F12" s="1113" t="s">
        <v>2346</v>
      </c>
      <c r="G12" s="1152" t="s">
        <v>2347</v>
      </c>
      <c r="H12" s="1152" t="s">
        <v>2348</v>
      </c>
      <c r="I12" s="1152" t="s">
        <v>2349</v>
      </c>
      <c r="J12" s="1152" t="s">
        <v>2350</v>
      </c>
      <c r="K12" s="1152" t="s">
        <v>2351</v>
      </c>
      <c r="L12" s="1152" t="s">
        <v>2352</v>
      </c>
      <c r="M12" s="1114"/>
      <c r="N12" s="17"/>
    </row>
    <row r="13" spans="1:14">
      <c r="A13" s="1168">
        <v>1</v>
      </c>
      <c r="B13" s="443" t="s">
        <v>2232</v>
      </c>
      <c r="C13" s="1173"/>
      <c r="D13" s="1174"/>
      <c r="E13" s="1175"/>
      <c r="F13" s="1176"/>
      <c r="G13" s="1174"/>
      <c r="H13" s="1174"/>
      <c r="I13" s="1174"/>
      <c r="J13" s="1174"/>
      <c r="K13" s="1174"/>
      <c r="L13" s="1177"/>
      <c r="M13" s="1114">
        <v>1</v>
      </c>
      <c r="N13" s="17"/>
    </row>
    <row r="14" spans="1:14">
      <c r="A14" s="1168">
        <v>2</v>
      </c>
      <c r="B14" s="443" t="s">
        <v>2233</v>
      </c>
      <c r="C14" s="1178" t="s">
        <v>1088</v>
      </c>
      <c r="D14" s="1179" t="s">
        <v>1088</v>
      </c>
      <c r="E14" s="1180" t="s">
        <v>1789</v>
      </c>
      <c r="F14" s="1181"/>
      <c r="G14" s="1179"/>
      <c r="H14" s="1182" t="s">
        <v>1789</v>
      </c>
      <c r="I14" s="1179" t="s">
        <v>1789</v>
      </c>
      <c r="J14" s="1182"/>
      <c r="K14" s="1179"/>
      <c r="L14" s="1183" t="s">
        <v>1789</v>
      </c>
      <c r="M14" s="1114">
        <v>2</v>
      </c>
      <c r="N14" s="17"/>
    </row>
    <row r="15" spans="1:14">
      <c r="A15" s="1168">
        <v>3</v>
      </c>
      <c r="B15" s="443" t="s">
        <v>2234</v>
      </c>
      <c r="C15" s="222"/>
      <c r="D15" s="225"/>
      <c r="E15" s="239"/>
      <c r="F15" s="224"/>
      <c r="G15" s="222"/>
      <c r="H15" s="245"/>
      <c r="I15" s="222"/>
      <c r="J15" s="245"/>
      <c r="K15" s="222"/>
      <c r="L15" s="225">
        <f>C15+D15-E15+F15-G15-I15+K15</f>
        <v>0</v>
      </c>
      <c r="M15" s="1114">
        <v>3</v>
      </c>
      <c r="N15" s="17"/>
    </row>
    <row r="16" spans="1:14">
      <c r="A16" s="1168">
        <v>4</v>
      </c>
      <c r="B16" s="443" t="s">
        <v>2171</v>
      </c>
      <c r="C16" s="228"/>
      <c r="D16" s="227"/>
      <c r="E16" s="242"/>
      <c r="F16" s="226"/>
      <c r="G16" s="228"/>
      <c r="H16" s="245"/>
      <c r="I16" s="228"/>
      <c r="J16" s="245"/>
      <c r="K16" s="228"/>
      <c r="L16" s="227">
        <f>C16+D16-E16+F16-G16-I16+K16</f>
        <v>0</v>
      </c>
      <c r="M16" s="1114">
        <v>4</v>
      </c>
      <c r="N16" s="17"/>
    </row>
    <row r="17" spans="1:14">
      <c r="A17" s="1168">
        <v>5</v>
      </c>
      <c r="B17" s="443" t="s">
        <v>2172</v>
      </c>
      <c r="C17" s="228"/>
      <c r="D17" s="227"/>
      <c r="E17" s="242"/>
      <c r="F17" s="226"/>
      <c r="G17" s="228"/>
      <c r="H17" s="245"/>
      <c r="I17" s="228"/>
      <c r="J17" s="245"/>
      <c r="K17" s="228"/>
      <c r="L17" s="227">
        <f>C17+D17-E17+F17-G17-I17+K17</f>
        <v>0</v>
      </c>
      <c r="M17" s="1114">
        <v>5</v>
      </c>
      <c r="N17" s="17"/>
    </row>
    <row r="18" spans="1:14">
      <c r="A18" s="1168">
        <v>6</v>
      </c>
      <c r="B18" s="443" t="s">
        <v>1088</v>
      </c>
      <c r="C18" s="295"/>
      <c r="D18" s="447"/>
      <c r="E18" s="260"/>
      <c r="F18" s="103"/>
      <c r="G18" s="295"/>
      <c r="H18" s="86"/>
      <c r="I18" s="295"/>
      <c r="J18" s="86"/>
      <c r="K18" s="295"/>
      <c r="L18" s="447">
        <f>C18+D18-E18+F18-G18-I18+K18</f>
        <v>0</v>
      </c>
      <c r="M18" s="1114">
        <v>6</v>
      </c>
      <c r="N18" s="17"/>
    </row>
    <row r="19" spans="1:14">
      <c r="A19" s="1168">
        <v>7</v>
      </c>
      <c r="B19" s="443" t="s">
        <v>1088</v>
      </c>
      <c r="C19" s="295"/>
      <c r="D19" s="447"/>
      <c r="E19" s="260"/>
      <c r="F19" s="103"/>
      <c r="G19" s="295"/>
      <c r="H19" s="86"/>
      <c r="I19" s="295"/>
      <c r="J19" s="86"/>
      <c r="K19" s="295"/>
      <c r="L19" s="447">
        <f>C19+D19-E19+F19-G19-I19+K19</f>
        <v>0</v>
      </c>
      <c r="M19" s="1114">
        <v>7</v>
      </c>
      <c r="N19" s="17"/>
    </row>
    <row r="20" spans="1:14">
      <c r="A20" s="1168">
        <v>8</v>
      </c>
      <c r="B20" s="443" t="s">
        <v>2173</v>
      </c>
      <c r="C20" s="222">
        <f>SUM(C15:C19)</f>
        <v>0</v>
      </c>
      <c r="D20" s="225">
        <f>SUM(D15:D19)</f>
        <v>0</v>
      </c>
      <c r="E20" s="239">
        <f>SUM(E15:E19)</f>
        <v>0</v>
      </c>
      <c r="F20" s="224">
        <f>SUM(F15:F19)</f>
        <v>0</v>
      </c>
      <c r="G20" s="222">
        <f>SUM(G15:G19)</f>
        <v>0</v>
      </c>
      <c r="H20" s="245"/>
      <c r="I20" s="222">
        <f>SUM(I15:I19)</f>
        <v>0</v>
      </c>
      <c r="J20" s="245"/>
      <c r="K20" s="222">
        <f>SUM(K15:K19)</f>
        <v>0</v>
      </c>
      <c r="L20" s="225">
        <f>SUM(L15:L19)</f>
        <v>0</v>
      </c>
      <c r="M20" s="1114">
        <v>8</v>
      </c>
      <c r="N20" s="17"/>
    </row>
    <row r="21" spans="1:14">
      <c r="A21" s="1168">
        <v>9</v>
      </c>
      <c r="B21" s="443" t="s">
        <v>2174</v>
      </c>
      <c r="C21" s="1184"/>
      <c r="D21" s="1185"/>
      <c r="E21" s="1186"/>
      <c r="F21" s="1187"/>
      <c r="G21" s="1185"/>
      <c r="H21" s="1188"/>
      <c r="I21" s="1185"/>
      <c r="J21" s="1188"/>
      <c r="K21" s="1185"/>
      <c r="L21" s="1189" t="s">
        <v>1789</v>
      </c>
      <c r="M21" s="1114">
        <v>9</v>
      </c>
      <c r="N21" s="17"/>
    </row>
    <row r="22" spans="1:14">
      <c r="A22" s="1168">
        <v>10</v>
      </c>
      <c r="B22" s="443" t="s">
        <v>2234</v>
      </c>
      <c r="C22" s="222"/>
      <c r="D22" s="225"/>
      <c r="E22" s="239"/>
      <c r="F22" s="224"/>
      <c r="G22" s="222"/>
      <c r="H22" s="245"/>
      <c r="I22" s="222"/>
      <c r="J22" s="245"/>
      <c r="K22" s="222"/>
      <c r="L22" s="225">
        <f>C22+D22-E22+F22-G22-I22+K22</f>
        <v>0</v>
      </c>
      <c r="M22" s="1114">
        <v>10</v>
      </c>
      <c r="N22" s="17"/>
    </row>
    <row r="23" spans="1:14">
      <c r="A23" s="1168">
        <v>11</v>
      </c>
      <c r="B23" s="443" t="s">
        <v>2175</v>
      </c>
      <c r="C23" s="228"/>
      <c r="D23" s="227"/>
      <c r="E23" s="242"/>
      <c r="F23" s="226"/>
      <c r="G23" s="228"/>
      <c r="H23" s="245"/>
      <c r="I23" s="228"/>
      <c r="J23" s="245"/>
      <c r="K23" s="228"/>
      <c r="L23" s="227">
        <f>C23+D23-E23+F23-G23-I23+K23</f>
        <v>0</v>
      </c>
      <c r="M23" s="1114">
        <v>11</v>
      </c>
      <c r="N23" s="17"/>
    </row>
    <row r="24" spans="1:14">
      <c r="A24" s="1168">
        <v>12</v>
      </c>
      <c r="B24" s="443" t="s">
        <v>2172</v>
      </c>
      <c r="C24" s="295"/>
      <c r="D24" s="447"/>
      <c r="E24" s="260"/>
      <c r="F24" s="103"/>
      <c r="G24" s="295"/>
      <c r="H24" s="86"/>
      <c r="I24" s="295"/>
      <c r="J24" s="86"/>
      <c r="K24" s="295"/>
      <c r="L24" s="447">
        <f>C24+D24-E24+F24-G24-I24+K24</f>
        <v>0</v>
      </c>
      <c r="M24" s="1114">
        <v>12</v>
      </c>
      <c r="N24" s="17"/>
    </row>
    <row r="25" spans="1:14">
      <c r="A25" s="1168">
        <v>13</v>
      </c>
      <c r="B25" s="443" t="s">
        <v>1088</v>
      </c>
      <c r="C25" s="295"/>
      <c r="D25" s="447"/>
      <c r="E25" s="260"/>
      <c r="F25" s="103"/>
      <c r="G25" s="295"/>
      <c r="H25" s="86"/>
      <c r="I25" s="295"/>
      <c r="J25" s="86"/>
      <c r="K25" s="295"/>
      <c r="L25" s="447">
        <f>C25+D25-E25+F25-G25-I25+K25</f>
        <v>0</v>
      </c>
      <c r="M25" s="1114">
        <v>13</v>
      </c>
      <c r="N25" s="17"/>
    </row>
    <row r="26" spans="1:14">
      <c r="A26" s="1168">
        <v>14</v>
      </c>
      <c r="B26" s="443" t="s">
        <v>1088</v>
      </c>
      <c r="C26" s="295"/>
      <c r="D26" s="447"/>
      <c r="E26" s="260"/>
      <c r="F26" s="103"/>
      <c r="G26" s="295"/>
      <c r="H26" s="86"/>
      <c r="I26" s="295"/>
      <c r="J26" s="86"/>
      <c r="K26" s="295"/>
      <c r="L26" s="447">
        <f>C26+D26-E26+F26-G26-I26+K26</f>
        <v>0</v>
      </c>
      <c r="M26" s="1114">
        <v>14</v>
      </c>
      <c r="N26" s="17"/>
    </row>
    <row r="27" spans="1:14">
      <c r="A27" s="1168">
        <v>15</v>
      </c>
      <c r="B27" s="443" t="s">
        <v>3715</v>
      </c>
      <c r="C27" s="295">
        <f>SUM(C22:C26)</f>
        <v>0</v>
      </c>
      <c r="D27" s="447">
        <f>SUM(D22:D26)</f>
        <v>0</v>
      </c>
      <c r="E27" s="260">
        <f>SUM(E22:E26)</f>
        <v>0</v>
      </c>
      <c r="F27" s="103">
        <f>SUM(F22:F26)</f>
        <v>0</v>
      </c>
      <c r="G27" s="295">
        <f>SUM(G22:G26)</f>
        <v>0</v>
      </c>
      <c r="H27" s="86"/>
      <c r="I27" s="295">
        <f>SUM(I22:I26)</f>
        <v>0</v>
      </c>
      <c r="J27" s="86"/>
      <c r="K27" s="295">
        <f>SUM(K22:K26)</f>
        <v>0</v>
      </c>
      <c r="L27" s="447">
        <f>SUM(L22:L26)</f>
        <v>0</v>
      </c>
      <c r="M27" s="1114">
        <v>15</v>
      </c>
      <c r="N27" s="17"/>
    </row>
    <row r="28" spans="1:14">
      <c r="A28" s="1168">
        <v>16</v>
      </c>
      <c r="B28" s="443" t="s">
        <v>3716</v>
      </c>
      <c r="C28" s="295"/>
      <c r="D28" s="447"/>
      <c r="E28" s="260"/>
      <c r="F28" s="103"/>
      <c r="G28" s="295"/>
      <c r="H28" s="86"/>
      <c r="I28" s="295"/>
      <c r="J28" s="86"/>
      <c r="K28" s="295"/>
      <c r="L28" s="447">
        <f>C28+D28-E28+F28-G28-I28+K28</f>
        <v>0</v>
      </c>
      <c r="M28" s="1114">
        <v>16</v>
      </c>
      <c r="N28" s="17"/>
    </row>
    <row r="29" spans="1:14">
      <c r="A29" s="1168">
        <v>17</v>
      </c>
      <c r="B29" s="443" t="s">
        <v>3717</v>
      </c>
      <c r="C29" s="222">
        <f>C20+C27+C28</f>
        <v>0</v>
      </c>
      <c r="D29" s="225">
        <f>D20+D27+D28</f>
        <v>0</v>
      </c>
      <c r="E29" s="239">
        <f>E20+E27+E28</f>
        <v>0</v>
      </c>
      <c r="F29" s="224">
        <f>F20+F27+F28</f>
        <v>0</v>
      </c>
      <c r="G29" s="222">
        <f>G20+G27+G28</f>
        <v>0</v>
      </c>
      <c r="H29" s="245"/>
      <c r="I29" s="222">
        <f>I20+I27+I28</f>
        <v>0</v>
      </c>
      <c r="J29" s="245"/>
      <c r="K29" s="222">
        <f>K20+K27+K28</f>
        <v>0</v>
      </c>
      <c r="L29" s="225">
        <f>L20+L27+L28</f>
        <v>0</v>
      </c>
      <c r="M29" s="1114">
        <v>17</v>
      </c>
      <c r="N29" s="17"/>
    </row>
    <row r="30" spans="1:14">
      <c r="A30" s="1103" t="s">
        <v>1789</v>
      </c>
      <c r="C30" s="1190"/>
      <c r="D30" s="1191"/>
      <c r="E30" s="1192"/>
      <c r="F30" s="1193"/>
      <c r="G30" s="1191"/>
      <c r="H30" s="1194"/>
      <c r="I30" s="1191"/>
      <c r="J30" s="1194"/>
      <c r="K30" s="1191"/>
      <c r="L30" s="1195"/>
      <c r="M30" s="1106" t="s">
        <v>1789</v>
      </c>
      <c r="N30" s="17"/>
    </row>
    <row r="31" spans="1:14">
      <c r="A31" s="1168">
        <v>18</v>
      </c>
      <c r="B31" s="443" t="s">
        <v>3718</v>
      </c>
      <c r="C31" s="1178"/>
      <c r="D31" s="1179"/>
      <c r="E31" s="1180"/>
      <c r="F31" s="1181"/>
      <c r="G31" s="1179"/>
      <c r="H31" s="1196"/>
      <c r="I31" s="1179"/>
      <c r="J31" s="1196"/>
      <c r="K31" s="1179"/>
      <c r="L31" s="1183" t="s">
        <v>1789</v>
      </c>
      <c r="M31" s="1114">
        <v>18</v>
      </c>
      <c r="N31" s="17"/>
    </row>
    <row r="32" spans="1:14">
      <c r="A32" s="1168">
        <v>19</v>
      </c>
      <c r="B32" s="443" t="s">
        <v>3719</v>
      </c>
      <c r="C32" s="222"/>
      <c r="D32" s="225"/>
      <c r="E32" s="239"/>
      <c r="F32" s="224"/>
      <c r="G32" s="222"/>
      <c r="H32" s="245"/>
      <c r="I32" s="222"/>
      <c r="J32" s="245"/>
      <c r="K32" s="222"/>
      <c r="L32" s="225">
        <f>C32+D32-E32+F32-G32-I32+K32</f>
        <v>0</v>
      </c>
      <c r="M32" s="1114">
        <v>19</v>
      </c>
      <c r="N32" s="17"/>
    </row>
    <row r="33" spans="1:14">
      <c r="A33" s="1168">
        <v>20</v>
      </c>
      <c r="B33" s="443" t="s">
        <v>3720</v>
      </c>
      <c r="C33" s="228"/>
      <c r="D33" s="227"/>
      <c r="E33" s="242"/>
      <c r="F33" s="226"/>
      <c r="G33" s="228"/>
      <c r="H33" s="245"/>
      <c r="I33" s="228"/>
      <c r="J33" s="245"/>
      <c r="K33" s="228"/>
      <c r="L33" s="227">
        <f>C33+D33-E33+F33-G33-I33+K33</f>
        <v>0</v>
      </c>
      <c r="M33" s="1114">
        <v>20</v>
      </c>
      <c r="N33" s="17"/>
    </row>
    <row r="34" spans="1:14">
      <c r="A34" s="1168">
        <v>21</v>
      </c>
      <c r="B34" s="443" t="s">
        <v>3721</v>
      </c>
      <c r="C34" s="222"/>
      <c r="D34" s="225"/>
      <c r="E34" s="239"/>
      <c r="F34" s="224"/>
      <c r="G34" s="222"/>
      <c r="H34" s="245"/>
      <c r="I34" s="222"/>
      <c r="J34" s="245"/>
      <c r="K34" s="222"/>
      <c r="L34" s="225">
        <f>C34+D34-E34+F34-G34-I34+K34</f>
        <v>0</v>
      </c>
      <c r="M34" s="1114">
        <v>21</v>
      </c>
      <c r="N34" s="17"/>
    </row>
    <row r="35" spans="1:14">
      <c r="A35" s="797"/>
      <c r="B35" s="12" t="s">
        <v>3722</v>
      </c>
      <c r="C35" s="12"/>
      <c r="D35" s="12"/>
      <c r="E35" s="809"/>
      <c r="F35" s="1158" t="s">
        <v>3723</v>
      </c>
      <c r="G35" s="12"/>
      <c r="H35" s="12"/>
      <c r="I35" s="12"/>
      <c r="J35" s="12"/>
      <c r="K35" s="12"/>
      <c r="L35" s="12"/>
      <c r="M35" s="809"/>
      <c r="N35" s="17"/>
    </row>
    <row r="36" spans="1:14">
      <c r="A36" s="797"/>
      <c r="E36" s="1094"/>
      <c r="F36" s="797"/>
      <c r="M36" s="1094"/>
      <c r="N36" s="17"/>
    </row>
    <row r="37" spans="1:14">
      <c r="A37" s="797"/>
      <c r="E37" s="1094"/>
      <c r="F37" s="797"/>
      <c r="M37" s="1094"/>
      <c r="N37" s="17"/>
    </row>
    <row r="38" spans="1:14">
      <c r="A38" s="797"/>
      <c r="E38" s="1094"/>
      <c r="F38" s="797"/>
      <c r="M38" s="1094"/>
      <c r="N38" s="17"/>
    </row>
    <row r="39" spans="1:14">
      <c r="A39" s="797"/>
      <c r="E39" s="1094"/>
      <c r="F39" s="797"/>
      <c r="M39" s="1094"/>
      <c r="N39" s="17"/>
    </row>
    <row r="40" spans="1:14">
      <c r="A40" s="797"/>
      <c r="E40" s="1094"/>
      <c r="F40" s="797"/>
      <c r="M40" s="1094"/>
      <c r="N40" s="17"/>
    </row>
    <row r="41" spans="1:14">
      <c r="A41" s="797"/>
      <c r="E41" s="1094"/>
      <c r="F41" s="797"/>
      <c r="M41" s="1094"/>
      <c r="N41" s="17"/>
    </row>
    <row r="42" spans="1:14">
      <c r="A42" s="797"/>
      <c r="E42" s="1094"/>
      <c r="F42" s="797"/>
      <c r="M42" s="1094"/>
      <c r="N42" s="17"/>
    </row>
    <row r="43" spans="1:14">
      <c r="A43" s="797"/>
      <c r="E43" s="1094"/>
      <c r="F43" s="797"/>
      <c r="M43" s="1094"/>
      <c r="N43" s="17"/>
    </row>
    <row r="44" spans="1:14">
      <c r="A44" s="797"/>
      <c r="E44" s="1094"/>
      <c r="F44" s="797"/>
      <c r="M44" s="1094"/>
      <c r="N44" s="17"/>
    </row>
    <row r="45" spans="1:14">
      <c r="A45" s="797"/>
      <c r="E45" s="1094"/>
      <c r="F45" s="797"/>
      <c r="M45" s="1094"/>
      <c r="N45" s="17"/>
    </row>
    <row r="46" spans="1:14">
      <c r="A46" s="797"/>
      <c r="E46" s="1094"/>
      <c r="F46" s="797"/>
      <c r="M46" s="1094"/>
      <c r="N46" s="17"/>
    </row>
    <row r="47" spans="1:14">
      <c r="A47" s="797"/>
      <c r="E47" s="1094"/>
      <c r="F47" s="797"/>
      <c r="M47" s="1094"/>
      <c r="N47" s="17"/>
    </row>
    <row r="48" spans="1:14">
      <c r="A48" s="797"/>
      <c r="E48" s="1094"/>
      <c r="F48" s="797"/>
      <c r="M48" s="1094"/>
      <c r="N48" s="17"/>
    </row>
    <row r="49" spans="1:14">
      <c r="A49" s="797"/>
      <c r="E49" s="1094"/>
      <c r="F49" s="797"/>
      <c r="M49" s="1094"/>
      <c r="N49" s="17"/>
    </row>
    <row r="50" spans="1:14">
      <c r="A50" s="797"/>
      <c r="E50" s="1094"/>
      <c r="F50" s="797"/>
      <c r="M50" s="1094"/>
      <c r="N50" s="17"/>
    </row>
    <row r="51" spans="1:14">
      <c r="A51" s="797" t="s">
        <v>3724</v>
      </c>
      <c r="D51" s="9" t="s">
        <v>3724</v>
      </c>
      <c r="E51" s="1094"/>
      <c r="F51" s="797"/>
      <c r="M51" s="1094"/>
      <c r="N51" s="17"/>
    </row>
    <row r="52" spans="1:14">
      <c r="A52" s="797"/>
      <c r="E52" s="1094"/>
      <c r="F52" s="797"/>
      <c r="M52" s="1094"/>
      <c r="N52" s="17"/>
    </row>
    <row r="53" spans="1:14">
      <c r="A53" s="797"/>
      <c r="E53" s="1094"/>
      <c r="F53" s="797"/>
      <c r="M53" s="1094"/>
      <c r="N53" s="17"/>
    </row>
    <row r="54" spans="1:14" ht="15.75" thickBot="1">
      <c r="A54" s="813"/>
      <c r="B54" s="814"/>
      <c r="C54" s="814"/>
      <c r="D54" s="814"/>
      <c r="E54" s="1115"/>
      <c r="F54" s="813"/>
      <c r="G54" s="814"/>
      <c r="H54" s="814"/>
      <c r="I54" s="814"/>
      <c r="J54" s="814"/>
      <c r="K54" s="814"/>
      <c r="L54" s="814"/>
      <c r="M54" s="1115"/>
      <c r="N54" s="17"/>
    </row>
    <row r="55" spans="1:14">
      <c r="A55" s="9" t="s">
        <v>3725</v>
      </c>
      <c r="B55" s="12"/>
      <c r="D55" s="12"/>
      <c r="E55" s="12"/>
      <c r="F55" s="9" t="s">
        <v>3725</v>
      </c>
      <c r="G55" s="12"/>
      <c r="H55" s="12"/>
      <c r="J55" s="12"/>
      <c r="K55" s="12"/>
      <c r="L55" s="12"/>
      <c r="M55" s="12"/>
      <c r="N55" s="17"/>
    </row>
    <row r="56" spans="1:14">
      <c r="A56" s="12" t="s">
        <v>3726</v>
      </c>
      <c r="B56" s="12"/>
      <c r="C56" s="12"/>
      <c r="D56" s="12"/>
      <c r="E56" s="12"/>
      <c r="F56" s="12" t="s">
        <v>3727</v>
      </c>
      <c r="G56" s="12"/>
      <c r="H56" s="12"/>
      <c r="I56" s="12"/>
      <c r="J56" s="12"/>
      <c r="K56" s="12"/>
      <c r="L56" s="12"/>
      <c r="M56" s="12"/>
      <c r="N56" s="17"/>
    </row>
    <row r="57" spans="1:14">
      <c r="N57" s="17"/>
    </row>
    <row r="58" spans="1:14" ht="15.75">
      <c r="A58" s="1093" t="s">
        <v>418</v>
      </c>
      <c r="B58" s="12"/>
      <c r="C58" s="12"/>
      <c r="D58" s="12"/>
      <c r="E58" s="12"/>
      <c r="N58" s="17"/>
    </row>
    <row r="59" spans="1:14">
      <c r="N59" s="17"/>
    </row>
    <row r="60" spans="1:14" ht="15.75" thickBot="1">
      <c r="A60" s="9" t="str">
        <f>'Data Sheet'!$C$22</f>
        <v>Please fill in the following:</v>
      </c>
      <c r="D60" s="1089">
        <f>'Data Sheet'!$C$37</f>
        <v>0</v>
      </c>
      <c r="E60" s="9">
        <f>'Data Sheet'!$C$35</f>
        <v>0</v>
      </c>
      <c r="F60" s="9" t="str">
        <f>'Data Sheet'!$C$22</f>
        <v>Please fill in the following:</v>
      </c>
      <c r="J60" s="1089">
        <f>'Data Sheet'!$C$37</f>
        <v>0</v>
      </c>
      <c r="L60" s="9">
        <f>'Data Sheet'!$C$35</f>
        <v>0</v>
      </c>
      <c r="N60" s="17"/>
    </row>
    <row r="61" spans="1:14">
      <c r="A61" s="792"/>
      <c r="B61" s="795"/>
      <c r="C61" s="795"/>
      <c r="D61" s="795"/>
      <c r="E61" s="1091"/>
      <c r="F61" s="792"/>
      <c r="G61" s="795"/>
      <c r="H61" s="795"/>
      <c r="I61" s="795"/>
      <c r="J61" s="795"/>
      <c r="K61" s="795"/>
      <c r="L61" s="795"/>
      <c r="M61" s="1091"/>
      <c r="N61" s="17"/>
    </row>
    <row r="62" spans="1:14">
      <c r="A62" s="1158" t="s">
        <v>2215</v>
      </c>
      <c r="B62" s="12"/>
      <c r="C62" s="12"/>
      <c r="D62" s="12"/>
      <c r="E62" s="809"/>
      <c r="F62" s="1158" t="s">
        <v>2216</v>
      </c>
      <c r="G62" s="12"/>
      <c r="H62" s="12"/>
      <c r="I62" s="12"/>
      <c r="J62" s="12"/>
      <c r="K62" s="12"/>
      <c r="L62" s="12"/>
      <c r="M62" s="809"/>
    </row>
    <row r="63" spans="1:14">
      <c r="A63" s="803"/>
      <c r="B63" s="804"/>
      <c r="C63" s="804"/>
      <c r="D63" s="804"/>
      <c r="E63" s="805"/>
      <c r="F63" s="803"/>
      <c r="G63" s="804"/>
      <c r="H63" s="804"/>
      <c r="I63" s="804"/>
      <c r="J63" s="804"/>
      <c r="K63" s="804"/>
      <c r="L63" s="804"/>
      <c r="M63" s="805"/>
    </row>
    <row r="64" spans="1:14">
      <c r="A64" s="431"/>
      <c r="B64" s="98"/>
      <c r="C64" s="98"/>
      <c r="D64" s="432"/>
      <c r="E64" s="433"/>
      <c r="F64" s="434"/>
      <c r="G64" s="432"/>
      <c r="H64" s="432"/>
      <c r="I64" s="432"/>
      <c r="J64" s="432"/>
      <c r="K64" s="432"/>
      <c r="L64" s="98"/>
      <c r="M64" s="435"/>
    </row>
    <row r="65" spans="1:13">
      <c r="A65" s="431"/>
      <c r="B65" s="98"/>
      <c r="C65" s="98"/>
      <c r="D65" s="98"/>
      <c r="E65" s="436"/>
      <c r="F65" s="437"/>
      <c r="G65" s="98"/>
      <c r="H65" s="438"/>
      <c r="I65" s="98"/>
      <c r="J65" s="98"/>
      <c r="K65" s="98"/>
      <c r="L65" s="98"/>
      <c r="M65" s="435"/>
    </row>
    <row r="66" spans="1:13">
      <c r="A66" s="431"/>
      <c r="B66" s="98"/>
      <c r="C66" s="98"/>
      <c r="D66" s="98"/>
      <c r="E66" s="436"/>
      <c r="F66" s="437"/>
      <c r="G66" s="98"/>
      <c r="H66" s="98"/>
      <c r="I66" s="98"/>
      <c r="J66" s="98"/>
      <c r="K66" s="98"/>
      <c r="L66" s="98"/>
      <c r="M66" s="435"/>
    </row>
    <row r="67" spans="1:13">
      <c r="A67" s="431"/>
      <c r="B67" s="98"/>
      <c r="C67" s="98"/>
      <c r="D67" s="98"/>
      <c r="E67" s="436"/>
      <c r="F67" s="437"/>
      <c r="G67" s="98"/>
      <c r="H67" s="432"/>
      <c r="I67" s="98"/>
      <c r="J67" s="432"/>
      <c r="K67" s="98"/>
      <c r="L67" s="98"/>
      <c r="M67" s="435"/>
    </row>
    <row r="68" spans="1:13">
      <c r="A68" s="431"/>
      <c r="B68" s="98"/>
      <c r="C68" s="98"/>
      <c r="D68" s="98"/>
      <c r="E68" s="436"/>
      <c r="F68" s="437"/>
      <c r="G68" s="98"/>
      <c r="H68" s="98"/>
      <c r="I68" s="98"/>
      <c r="J68" s="98"/>
      <c r="K68" s="98"/>
      <c r="L68" s="98"/>
      <c r="M68" s="435"/>
    </row>
    <row r="69" spans="1:13">
      <c r="A69" s="431"/>
      <c r="B69" s="98"/>
      <c r="C69" s="98"/>
      <c r="D69" s="98"/>
      <c r="E69" s="436"/>
      <c r="F69" s="437"/>
      <c r="G69" s="98"/>
      <c r="H69" s="98"/>
      <c r="I69" s="98"/>
      <c r="J69" s="98"/>
      <c r="K69" s="98"/>
      <c r="L69" s="98"/>
      <c r="M69" s="435"/>
    </row>
    <row r="70" spans="1:13">
      <c r="A70" s="431"/>
      <c r="B70" s="98"/>
      <c r="C70" s="98"/>
      <c r="D70" s="98"/>
      <c r="E70" s="436"/>
      <c r="F70" s="437"/>
      <c r="G70" s="98"/>
      <c r="H70" s="98"/>
      <c r="I70" s="98"/>
      <c r="J70" s="98"/>
      <c r="K70" s="98"/>
      <c r="L70" s="98"/>
      <c r="M70" s="435"/>
    </row>
    <row r="71" spans="1:13">
      <c r="A71" s="431"/>
      <c r="B71" s="98"/>
      <c r="C71" s="98"/>
      <c r="D71" s="98"/>
      <c r="E71" s="436"/>
      <c r="F71" s="437"/>
      <c r="G71" s="98"/>
      <c r="H71" s="98"/>
      <c r="I71" s="98"/>
      <c r="J71" s="98"/>
      <c r="K71" s="98"/>
      <c r="L71" s="98"/>
      <c r="M71" s="435"/>
    </row>
    <row r="72" spans="1:13">
      <c r="A72" s="431"/>
      <c r="B72" s="98"/>
      <c r="C72" s="98"/>
      <c r="D72" s="98"/>
      <c r="E72" s="436"/>
      <c r="F72" s="437"/>
      <c r="G72" s="98"/>
      <c r="H72" s="98"/>
      <c r="I72" s="98"/>
      <c r="J72" s="98"/>
      <c r="K72" s="98"/>
      <c r="L72" s="98"/>
      <c r="M72" s="435"/>
    </row>
    <row r="73" spans="1:13">
      <c r="A73" s="431"/>
      <c r="B73" s="98"/>
      <c r="C73" s="98"/>
      <c r="D73" s="98"/>
      <c r="E73" s="436"/>
      <c r="F73" s="437"/>
      <c r="G73" s="98"/>
      <c r="H73" s="98"/>
      <c r="I73" s="98"/>
      <c r="J73" s="98"/>
      <c r="K73" s="98"/>
      <c r="L73" s="98"/>
      <c r="M73" s="435"/>
    </row>
    <row r="74" spans="1:13">
      <c r="A74" s="431"/>
      <c r="B74" s="98"/>
      <c r="C74" s="98"/>
      <c r="D74" s="98"/>
      <c r="E74" s="436"/>
      <c r="F74" s="437"/>
      <c r="G74" s="98"/>
      <c r="H74" s="98"/>
      <c r="I74" s="98"/>
      <c r="J74" s="98"/>
      <c r="K74" s="98"/>
      <c r="L74" s="98"/>
      <c r="M74" s="435"/>
    </row>
    <row r="75" spans="1:13">
      <c r="A75" s="431"/>
      <c r="B75" s="98"/>
      <c r="C75" s="98"/>
      <c r="D75" s="98"/>
      <c r="E75" s="436"/>
      <c r="F75" s="437"/>
      <c r="G75" s="98"/>
      <c r="H75" s="98"/>
      <c r="I75" s="98"/>
      <c r="J75" s="98"/>
      <c r="K75" s="98"/>
      <c r="L75" s="98"/>
      <c r="M75" s="435"/>
    </row>
    <row r="76" spans="1:13">
      <c r="A76" s="431"/>
      <c r="B76" s="98"/>
      <c r="C76" s="98"/>
      <c r="D76" s="98"/>
      <c r="E76" s="436"/>
      <c r="F76" s="437"/>
      <c r="G76" s="98"/>
      <c r="H76" s="98"/>
      <c r="I76" s="98"/>
      <c r="J76" s="98"/>
      <c r="K76" s="98"/>
      <c r="L76" s="98"/>
      <c r="M76" s="435"/>
    </row>
    <row r="77" spans="1:13">
      <c r="A77" s="431"/>
      <c r="B77" s="98"/>
      <c r="C77" s="98"/>
      <c r="D77" s="98"/>
      <c r="E77" s="436"/>
      <c r="F77" s="437"/>
      <c r="G77" s="98"/>
      <c r="H77" s="98"/>
      <c r="I77" s="98"/>
      <c r="J77" s="98"/>
      <c r="K77" s="98"/>
      <c r="L77" s="98"/>
      <c r="M77" s="435"/>
    </row>
    <row r="78" spans="1:13">
      <c r="A78" s="431"/>
      <c r="B78" s="98"/>
      <c r="C78" s="98"/>
      <c r="D78" s="98"/>
      <c r="E78" s="436"/>
      <c r="F78" s="437"/>
      <c r="G78" s="98"/>
      <c r="H78" s="98"/>
      <c r="I78" s="98"/>
      <c r="J78" s="98"/>
      <c r="K78" s="98"/>
      <c r="L78" s="98"/>
      <c r="M78" s="435"/>
    </row>
    <row r="79" spans="1:13">
      <c r="A79" s="431"/>
      <c r="B79" s="98"/>
      <c r="C79" s="98"/>
      <c r="D79" s="98"/>
      <c r="E79" s="436"/>
      <c r="F79" s="437"/>
      <c r="G79" s="98"/>
      <c r="H79" s="98"/>
      <c r="I79" s="98"/>
      <c r="J79" s="98"/>
      <c r="K79" s="98"/>
      <c r="L79" s="98"/>
      <c r="M79" s="435"/>
    </row>
    <row r="80" spans="1:13">
      <c r="A80" s="431"/>
      <c r="B80" s="98"/>
      <c r="C80" s="98"/>
      <c r="D80" s="98"/>
      <c r="E80" s="436"/>
      <c r="F80" s="437"/>
      <c r="G80" s="98"/>
      <c r="H80" s="98"/>
      <c r="I80" s="98"/>
      <c r="J80" s="98"/>
      <c r="K80" s="98"/>
      <c r="L80" s="98"/>
      <c r="M80" s="435"/>
    </row>
    <row r="81" spans="1:13">
      <c r="A81" s="431"/>
      <c r="B81" s="98"/>
      <c r="C81" s="98"/>
      <c r="D81" s="98"/>
      <c r="E81" s="436"/>
      <c r="F81" s="437"/>
      <c r="G81" s="98"/>
      <c r="H81" s="98"/>
      <c r="I81" s="98"/>
      <c r="J81" s="98"/>
      <c r="K81" s="98"/>
      <c r="L81" s="98"/>
      <c r="M81" s="435"/>
    </row>
    <row r="82" spans="1:13">
      <c r="A82" s="431"/>
      <c r="B82" s="98"/>
      <c r="C82" s="98"/>
      <c r="D82" s="98"/>
      <c r="E82" s="436"/>
      <c r="F82" s="437"/>
      <c r="G82" s="98"/>
      <c r="H82" s="98"/>
      <c r="I82" s="98"/>
      <c r="J82" s="98"/>
      <c r="K82" s="98"/>
      <c r="L82" s="98"/>
      <c r="M82" s="435"/>
    </row>
    <row r="83" spans="1:13">
      <c r="A83" s="431"/>
      <c r="B83" s="98"/>
      <c r="C83" s="98"/>
      <c r="D83" s="98"/>
      <c r="E83" s="436"/>
      <c r="F83" s="437"/>
      <c r="G83" s="98"/>
      <c r="H83" s="98"/>
      <c r="I83" s="98"/>
      <c r="J83" s="98"/>
      <c r="K83" s="98"/>
      <c r="L83" s="98"/>
      <c r="M83" s="435"/>
    </row>
    <row r="84" spans="1:13">
      <c r="A84" s="431"/>
      <c r="B84" s="98"/>
      <c r="C84" s="98"/>
      <c r="D84" s="98"/>
      <c r="E84" s="436"/>
      <c r="F84" s="437"/>
      <c r="G84" s="98"/>
      <c r="H84" s="98"/>
      <c r="I84" s="98"/>
      <c r="J84" s="98"/>
      <c r="K84" s="98"/>
      <c r="L84" s="98"/>
      <c r="M84" s="435"/>
    </row>
    <row r="85" spans="1:13">
      <c r="A85" s="431"/>
      <c r="B85" s="98"/>
      <c r="C85" s="98"/>
      <c r="D85" s="98"/>
      <c r="E85" s="436"/>
      <c r="F85" s="437"/>
      <c r="G85" s="98"/>
      <c r="H85" s="98"/>
      <c r="I85" s="98"/>
      <c r="J85" s="98"/>
      <c r="K85" s="98"/>
      <c r="L85" s="98"/>
      <c r="M85" s="435"/>
    </row>
    <row r="86" spans="1:13">
      <c r="A86" s="431"/>
      <c r="B86" s="98"/>
      <c r="C86" s="98"/>
      <c r="D86" s="98"/>
      <c r="E86" s="436"/>
      <c r="F86" s="437"/>
      <c r="G86" s="98"/>
      <c r="H86" s="98"/>
      <c r="I86" s="98"/>
      <c r="J86" s="98"/>
      <c r="K86" s="98"/>
      <c r="L86" s="98"/>
      <c r="M86" s="435"/>
    </row>
    <row r="87" spans="1:13">
      <c r="A87" s="431"/>
      <c r="B87" s="98"/>
      <c r="C87" s="98"/>
      <c r="D87" s="98"/>
      <c r="E87" s="436"/>
      <c r="F87" s="437"/>
      <c r="G87" s="98"/>
      <c r="H87" s="98"/>
      <c r="I87" s="98"/>
      <c r="J87" s="98"/>
      <c r="K87" s="98"/>
      <c r="L87" s="98"/>
      <c r="M87" s="435"/>
    </row>
    <row r="88" spans="1:13">
      <c r="A88" s="431"/>
      <c r="B88" s="98"/>
      <c r="C88" s="98"/>
      <c r="D88" s="98"/>
      <c r="E88" s="436"/>
      <c r="F88" s="437"/>
      <c r="G88" s="98"/>
      <c r="H88" s="98"/>
      <c r="I88" s="98"/>
      <c r="J88" s="98"/>
      <c r="K88" s="98"/>
      <c r="L88" s="98"/>
      <c r="M88" s="435"/>
    </row>
    <row r="89" spans="1:13">
      <c r="A89" s="431"/>
      <c r="B89" s="98"/>
      <c r="C89" s="98"/>
      <c r="D89" s="98"/>
      <c r="E89" s="436"/>
      <c r="F89" s="437"/>
      <c r="G89" s="98"/>
      <c r="H89" s="98"/>
      <c r="I89" s="98"/>
      <c r="J89" s="98"/>
      <c r="K89" s="98"/>
      <c r="L89" s="98"/>
      <c r="M89" s="435"/>
    </row>
    <row r="90" spans="1:13">
      <c r="A90" s="431"/>
      <c r="B90" s="98"/>
      <c r="C90" s="98"/>
      <c r="D90" s="98"/>
      <c r="E90" s="436"/>
      <c r="F90" s="437"/>
      <c r="G90" s="98"/>
      <c r="H90" s="98"/>
      <c r="I90" s="98"/>
      <c r="J90" s="98"/>
      <c r="K90" s="98"/>
      <c r="L90" s="98"/>
      <c r="M90" s="435"/>
    </row>
    <row r="91" spans="1:13">
      <c r="A91" s="431"/>
      <c r="B91" s="98"/>
      <c r="C91" s="98"/>
      <c r="D91" s="98"/>
      <c r="E91" s="436"/>
      <c r="F91" s="437"/>
      <c r="G91" s="98"/>
      <c r="H91" s="98"/>
      <c r="I91" s="98"/>
      <c r="J91" s="98"/>
      <c r="K91" s="98"/>
      <c r="L91" s="98"/>
      <c r="M91" s="435"/>
    </row>
    <row r="92" spans="1:13">
      <c r="A92" s="431"/>
      <c r="B92" s="98"/>
      <c r="C92" s="98"/>
      <c r="D92" s="98"/>
      <c r="E92" s="436"/>
      <c r="F92" s="437"/>
      <c r="G92" s="98"/>
      <c r="H92" s="98"/>
      <c r="I92" s="98"/>
      <c r="J92" s="98"/>
      <c r="K92" s="98"/>
      <c r="L92" s="98"/>
      <c r="M92" s="435"/>
    </row>
    <row r="93" spans="1:13">
      <c r="A93" s="431"/>
      <c r="B93" s="98"/>
      <c r="C93" s="98"/>
      <c r="D93" s="98"/>
      <c r="E93" s="436"/>
      <c r="F93" s="437"/>
      <c r="G93" s="98"/>
      <c r="H93" s="98"/>
      <c r="I93" s="98"/>
      <c r="J93" s="98"/>
      <c r="K93" s="98"/>
      <c r="L93" s="98"/>
      <c r="M93" s="435"/>
    </row>
    <row r="94" spans="1:13">
      <c r="A94" s="431"/>
      <c r="B94" s="98"/>
      <c r="C94" s="98"/>
      <c r="D94" s="98"/>
      <c r="E94" s="436"/>
      <c r="F94" s="437"/>
      <c r="G94" s="98"/>
      <c r="H94" s="98"/>
      <c r="I94" s="98"/>
      <c r="J94" s="98"/>
      <c r="K94" s="98"/>
      <c r="L94" s="98"/>
      <c r="M94" s="435"/>
    </row>
    <row r="95" spans="1:13">
      <c r="A95" s="431"/>
      <c r="B95" s="98"/>
      <c r="C95" s="98"/>
      <c r="D95" s="98"/>
      <c r="E95" s="436"/>
      <c r="F95" s="437"/>
      <c r="G95" s="98"/>
      <c r="H95" s="98"/>
      <c r="I95" s="98"/>
      <c r="J95" s="98"/>
      <c r="K95" s="98"/>
      <c r="L95" s="98"/>
      <c r="M95" s="435"/>
    </row>
    <row r="96" spans="1:13">
      <c r="A96" s="431"/>
      <c r="B96" s="98"/>
      <c r="C96" s="98"/>
      <c r="D96" s="98"/>
      <c r="E96" s="436"/>
      <c r="F96" s="437"/>
      <c r="G96" s="98"/>
      <c r="H96" s="98"/>
      <c r="I96" s="98"/>
      <c r="J96" s="98"/>
      <c r="K96" s="98"/>
      <c r="L96" s="98"/>
      <c r="M96" s="435"/>
    </row>
    <row r="97" spans="1:13">
      <c r="A97" s="431"/>
      <c r="B97" s="98"/>
      <c r="C97" s="98"/>
      <c r="D97" s="98"/>
      <c r="E97" s="436"/>
      <c r="F97" s="437"/>
      <c r="G97" s="98"/>
      <c r="H97" s="98"/>
      <c r="I97" s="98"/>
      <c r="J97" s="98"/>
      <c r="K97" s="98"/>
      <c r="L97" s="98"/>
      <c r="M97" s="435"/>
    </row>
    <row r="98" spans="1:13">
      <c r="A98" s="431"/>
      <c r="B98" s="98"/>
      <c r="C98" s="98"/>
      <c r="D98" s="98"/>
      <c r="E98" s="436"/>
      <c r="F98" s="437"/>
      <c r="G98" s="98"/>
      <c r="H98" s="98"/>
      <c r="I98" s="98"/>
      <c r="J98" s="98"/>
      <c r="K98" s="98"/>
      <c r="L98" s="98"/>
      <c r="M98" s="435"/>
    </row>
    <row r="99" spans="1:13">
      <c r="A99" s="431"/>
      <c r="B99" s="98"/>
      <c r="C99" s="98"/>
      <c r="D99" s="98"/>
      <c r="E99" s="436"/>
      <c r="F99" s="437"/>
      <c r="G99" s="98"/>
      <c r="H99" s="98"/>
      <c r="I99" s="98"/>
      <c r="J99" s="98"/>
      <c r="K99" s="98"/>
      <c r="L99" s="98"/>
      <c r="M99" s="435"/>
    </row>
    <row r="100" spans="1:13">
      <c r="A100" s="431"/>
      <c r="B100" s="98"/>
      <c r="C100" s="98"/>
      <c r="D100" s="98"/>
      <c r="E100" s="436"/>
      <c r="F100" s="437"/>
      <c r="G100" s="98"/>
      <c r="H100" s="98"/>
      <c r="I100" s="98"/>
      <c r="J100" s="98"/>
      <c r="K100" s="98"/>
      <c r="L100" s="98"/>
      <c r="M100" s="435"/>
    </row>
    <row r="101" spans="1:13">
      <c r="A101" s="431"/>
      <c r="B101" s="98"/>
      <c r="C101" s="98"/>
      <c r="D101" s="98"/>
      <c r="E101" s="436"/>
      <c r="F101" s="437"/>
      <c r="G101" s="98"/>
      <c r="H101" s="98"/>
      <c r="I101" s="98"/>
      <c r="J101" s="98"/>
      <c r="K101" s="98"/>
      <c r="L101" s="98"/>
      <c r="M101" s="435"/>
    </row>
    <row r="102" spans="1:13">
      <c r="A102" s="431"/>
      <c r="B102" s="98"/>
      <c r="C102" s="98"/>
      <c r="D102" s="98"/>
      <c r="E102" s="436"/>
      <c r="F102" s="437"/>
      <c r="G102" s="98"/>
      <c r="H102" s="98"/>
      <c r="I102" s="98"/>
      <c r="J102" s="98"/>
      <c r="K102" s="98"/>
      <c r="L102" s="98"/>
      <c r="M102" s="435"/>
    </row>
    <row r="103" spans="1:13">
      <c r="A103" s="431"/>
      <c r="B103" s="98"/>
      <c r="C103" s="98"/>
      <c r="D103" s="98"/>
      <c r="E103" s="436"/>
      <c r="F103" s="437"/>
      <c r="G103" s="98"/>
      <c r="H103" s="98"/>
      <c r="I103" s="98"/>
      <c r="J103" s="98"/>
      <c r="K103" s="98"/>
      <c r="L103" s="98"/>
      <c r="M103" s="435"/>
    </row>
    <row r="104" spans="1:13">
      <c r="A104" s="431"/>
      <c r="B104" s="98"/>
      <c r="C104" s="98"/>
      <c r="D104" s="98"/>
      <c r="E104" s="436"/>
      <c r="F104" s="437"/>
      <c r="G104" s="98"/>
      <c r="H104" s="98"/>
      <c r="I104" s="98"/>
      <c r="J104" s="98"/>
      <c r="K104" s="98"/>
      <c r="L104" s="98"/>
      <c r="M104" s="435"/>
    </row>
    <row r="105" spans="1:13">
      <c r="A105" s="431"/>
      <c r="B105" s="98"/>
      <c r="C105" s="98"/>
      <c r="D105" s="98"/>
      <c r="E105" s="436"/>
      <c r="F105" s="437"/>
      <c r="G105" s="98"/>
      <c r="H105" s="98"/>
      <c r="I105" s="98"/>
      <c r="J105" s="98"/>
      <c r="K105" s="98"/>
      <c r="L105" s="98"/>
      <c r="M105" s="435"/>
    </row>
    <row r="106" spans="1:13">
      <c r="A106" s="431"/>
      <c r="B106" s="98"/>
      <c r="C106" s="98"/>
      <c r="D106" s="98"/>
      <c r="E106" s="436"/>
      <c r="F106" s="437"/>
      <c r="G106" s="98"/>
      <c r="H106" s="98"/>
      <c r="I106" s="98"/>
      <c r="J106" s="98"/>
      <c r="K106" s="98"/>
      <c r="L106" s="98"/>
      <c r="M106" s="435"/>
    </row>
    <row r="107" spans="1:13">
      <c r="A107" s="431"/>
      <c r="B107" s="98"/>
      <c r="C107" s="98"/>
      <c r="D107" s="98"/>
      <c r="E107" s="436"/>
      <c r="F107" s="437"/>
      <c r="G107" s="98"/>
      <c r="H107" s="98"/>
      <c r="I107" s="98"/>
      <c r="J107" s="98"/>
      <c r="K107" s="98"/>
      <c r="L107" s="98"/>
      <c r="M107" s="435"/>
    </row>
    <row r="108" spans="1:13">
      <c r="A108" s="431"/>
      <c r="B108" s="98"/>
      <c r="C108" s="98"/>
      <c r="D108" s="98"/>
      <c r="E108" s="436"/>
      <c r="F108" s="437"/>
      <c r="G108" s="98"/>
      <c r="H108" s="98"/>
      <c r="I108" s="98"/>
      <c r="J108" s="98"/>
      <c r="K108" s="98"/>
      <c r="L108" s="98"/>
      <c r="M108" s="435"/>
    </row>
    <row r="109" spans="1:13">
      <c r="A109" s="431"/>
      <c r="B109" s="98"/>
      <c r="C109" s="98"/>
      <c r="D109" s="98"/>
      <c r="E109" s="436"/>
      <c r="F109" s="437"/>
      <c r="G109" s="98"/>
      <c r="H109" s="98"/>
      <c r="I109" s="98"/>
      <c r="J109" s="98"/>
      <c r="K109" s="98"/>
      <c r="L109" s="98"/>
      <c r="M109" s="435"/>
    </row>
    <row r="110" spans="1:13">
      <c r="A110" s="437"/>
      <c r="B110" s="98"/>
      <c r="C110" s="98"/>
      <c r="D110" s="98"/>
      <c r="E110" s="436"/>
      <c r="F110" s="437"/>
      <c r="G110" s="98"/>
      <c r="H110" s="98"/>
      <c r="I110" s="98"/>
      <c r="J110" s="98"/>
      <c r="K110" s="98"/>
      <c r="L110" s="98"/>
      <c r="M110" s="436"/>
    </row>
    <row r="111" spans="1:13">
      <c r="A111" s="437"/>
      <c r="B111" s="98"/>
      <c r="C111" s="98"/>
      <c r="D111" s="98"/>
      <c r="E111" s="436"/>
      <c r="F111" s="437"/>
      <c r="G111" s="98"/>
      <c r="H111" s="98"/>
      <c r="I111" s="98"/>
      <c r="J111" s="98"/>
      <c r="K111" s="98"/>
      <c r="L111" s="98"/>
      <c r="M111" s="436"/>
    </row>
    <row r="112" spans="1:13">
      <c r="A112" s="437"/>
      <c r="B112" s="98"/>
      <c r="C112" s="98"/>
      <c r="D112" s="98"/>
      <c r="E112" s="436"/>
      <c r="F112" s="437"/>
      <c r="G112" s="98"/>
      <c r="H112" s="98"/>
      <c r="I112" s="98"/>
      <c r="J112" s="98"/>
      <c r="K112" s="98"/>
      <c r="L112" s="98"/>
      <c r="M112" s="436"/>
    </row>
    <row r="113" spans="1:13">
      <c r="A113" s="437"/>
      <c r="B113" s="98"/>
      <c r="C113" s="98"/>
      <c r="D113" s="98"/>
      <c r="E113" s="436"/>
      <c r="F113" s="437"/>
      <c r="G113" s="98"/>
      <c r="H113" s="98"/>
      <c r="I113" s="98"/>
      <c r="J113" s="98"/>
      <c r="K113" s="98"/>
      <c r="L113" s="98"/>
      <c r="M113" s="436"/>
    </row>
    <row r="114" spans="1:13">
      <c r="A114" s="437"/>
      <c r="B114" s="98"/>
      <c r="C114" s="98"/>
      <c r="D114" s="98"/>
      <c r="E114" s="436"/>
      <c r="F114" s="437"/>
      <c r="G114" s="98"/>
      <c r="H114" s="98"/>
      <c r="I114" s="98"/>
      <c r="J114" s="98"/>
      <c r="K114" s="98"/>
      <c r="L114" s="98"/>
      <c r="M114" s="436"/>
    </row>
    <row r="115" spans="1:13">
      <c r="A115" s="437"/>
      <c r="B115" s="98"/>
      <c r="C115" s="98"/>
      <c r="D115" s="98"/>
      <c r="E115" s="436"/>
      <c r="F115" s="437"/>
      <c r="G115" s="98"/>
      <c r="H115" s="98"/>
      <c r="I115" s="98"/>
      <c r="J115" s="98"/>
      <c r="K115" s="98"/>
      <c r="L115" s="98"/>
      <c r="M115" s="436"/>
    </row>
    <row r="116" spans="1:13" ht="15.75" thickBot="1">
      <c r="A116" s="439"/>
      <c r="B116" s="440"/>
      <c r="C116" s="440"/>
      <c r="D116" s="440"/>
      <c r="E116" s="441"/>
      <c r="F116" s="439"/>
      <c r="G116" s="440"/>
      <c r="H116" s="440"/>
      <c r="I116" s="440"/>
      <c r="J116" s="440"/>
      <c r="K116" s="440"/>
      <c r="L116" s="440"/>
      <c r="M116" s="441"/>
    </row>
    <row r="117" spans="1:13">
      <c r="A117" s="13" t="s">
        <v>3725</v>
      </c>
      <c r="B117" s="1197"/>
      <c r="D117" s="12"/>
      <c r="E117" s="12"/>
      <c r="F117" s="9" t="s">
        <v>3725</v>
      </c>
      <c r="G117" s="1197"/>
      <c r="H117" s="12"/>
      <c r="J117" s="12"/>
      <c r="K117" s="12"/>
      <c r="L117" s="12"/>
      <c r="M117" s="12"/>
    </row>
    <row r="118" spans="1:13">
      <c r="A118" s="12" t="s">
        <v>3728</v>
      </c>
      <c r="B118" s="12"/>
      <c r="C118" s="12"/>
      <c r="D118" s="12"/>
      <c r="E118" s="12"/>
      <c r="F118" s="12" t="s">
        <v>3729</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customSheetViews>
    <customSheetView guid="{8BA73436-2F9B-4210-BD10-5C9B0EE18A6F}"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
      <headerFooter alignWithMargins="0"/>
    </customSheetView>
    <customSheetView guid="{7923C648-7509-4E75-B568-BE9D1A032E56}" colorId="22">
      <selection activeCell="B26" sqref="B26"/>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2"/>
      <headerFooter alignWithMargins="0"/>
    </customSheetView>
    <customSheetView guid="{393B765C-BB60-4CEF-9B1B-1517D80E77BC}" colorId="22" showPageBreaks="1">
      <selection activeCell="B26" sqref="B26"/>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3"/>
      <headerFooter alignWithMargins="0"/>
    </customSheetView>
    <customSheetView guid="{63051384-6030-4837-BDE8-8D47319E9310}"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4"/>
      <headerFooter alignWithMargins="0"/>
    </customSheetView>
    <customSheetView guid="{4E7170B9-0E13-4551-BA0F-F43020F5D14F}"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5"/>
      <headerFooter alignWithMargins="0"/>
    </customSheetView>
    <customSheetView guid="{438078D9-73AC-4065-AD12-33C545097290}"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6"/>
      <headerFooter alignWithMargins="0"/>
    </customSheetView>
    <customSheetView guid="{5CF51FF9-A1DC-465C-8702-577480B671DB}"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7"/>
      <headerFooter alignWithMargins="0"/>
    </customSheetView>
    <customSheetView guid="{B94A4E40-0E04-4C7F-92F0-F173BDD19C5E}"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8"/>
      <headerFooter alignWithMargins="0"/>
    </customSheetView>
    <customSheetView guid="{8C259C24-A4E4-4974-8C90-A0F5B4CE3394}"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9"/>
      <headerFooter alignWithMargins="0"/>
    </customSheetView>
    <customSheetView guid="{FA103E5D-8B2E-472D-A37D-606A91A24206}"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0"/>
      <headerFooter alignWithMargins="0"/>
    </customSheetView>
    <customSheetView guid="{FD677025-12D2-4A8C-898E-C8C7B61A1761}"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1"/>
      <headerFooter alignWithMargins="0"/>
    </customSheetView>
    <customSheetView guid="{8A94D2EC-B2C5-4234-9443-0DC03802E12D}"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2"/>
      <headerFooter alignWithMargins="0"/>
    </customSheetView>
    <customSheetView guid="{C7AF6775-1D27-4B5E-A593-2A35D0B4D89B}"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3"/>
      <headerFooter alignWithMargins="0"/>
    </customSheetView>
    <customSheetView guid="{96E61F17-B7D0-43DF-A042-AB82DEADF71D}" colorId="22" showPageBreaks="1"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4"/>
      <headerFooter alignWithMargins="0"/>
    </customSheetView>
    <customSheetView guid="{0F6F7749-E5E2-402C-A332-F358E9F52431}"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5"/>
      <headerFooter alignWithMargins="0"/>
    </customSheetView>
    <customSheetView guid="{665C0630-746D-4A38-99D5-558A3A80C435}"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6"/>
      <headerFooter alignWithMargins="0"/>
    </customSheetView>
    <customSheetView guid="{7BB49942-3332-4916-8C9A-7E0718D9BD15}"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7"/>
      <headerFooter alignWithMargins="0"/>
    </customSheetView>
    <customSheetView guid="{84131046-9492-4BD4-95BF-1101D54B6750}"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8"/>
      <headerFooter alignWithMargins="0"/>
    </customSheetView>
    <customSheetView guid="{CDDD69AD-D96A-45A7-95A3-6DE883419332}"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19"/>
      <headerFooter alignWithMargins="0"/>
    </customSheetView>
    <customSheetView guid="{4AA2BC72-2A29-463C-9964-91A7BC9A705D}" colorId="22" topLeftCell="F1">
      <selection activeCell="J12" sqref="J12"/>
      <rowBreaks count="1" manualBreakCount="1">
        <brk id="58" max="16383" man="1"/>
      </rowBreaks>
      <pageMargins left="0.5" right="0.5" top="0.5" bottom="0.5" header="0.5" footer="0.5"/>
      <printOptions horizontalCentered="1" verticalCentered="1"/>
      <pageSetup scale="72" fitToWidth="2" fitToHeight="2" pageOrder="overThenDown" orientation="portrait" horizontalDpi="300" verticalDpi="300" r:id="rId20"/>
      <headerFooter alignWithMargins="0"/>
    </customSheetView>
  </customSheetViews>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21"/>
  <headerFooter alignWithMargins="0"/>
  <rowBreaks count="1" manualBreakCount="1">
    <brk id="58" max="16383" man="1"/>
  </row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K125"/>
  <sheetViews>
    <sheetView defaultGridColor="0" colorId="22" zoomScaleNormal="100" workbookViewId="0">
      <selection activeCell="D2" sqref="D2"/>
    </sheetView>
  </sheetViews>
  <sheetFormatPr defaultColWidth="9.6640625" defaultRowHeight="15"/>
  <cols>
    <col min="1" max="1" width="4.6640625" style="9" customWidth="1"/>
    <col min="2" max="2" width="1.6640625" style="9" customWidth="1"/>
    <col min="3" max="3" width="43.6640625" style="9" customWidth="1"/>
    <col min="4" max="4" width="19.5546875" style="9" customWidth="1"/>
    <col min="5" max="6" width="13.6640625" style="9" customWidth="1"/>
    <col min="7" max="8" width="14.6640625" style="9" customWidth="1"/>
    <col min="9" max="9" width="9.6640625" style="9"/>
    <col min="10" max="10" width="14.6640625" style="9" customWidth="1"/>
    <col min="11" max="11" width="9.6640625" style="9"/>
    <col min="12" max="13" width="14.6640625" style="9" customWidth="1"/>
    <col min="14" max="14" width="4.6640625" style="9" customWidth="1"/>
    <col min="15" max="16384" width="9.6640625" style="9"/>
  </cols>
  <sheetData>
    <row r="1" spans="1:245">
      <c r="A1" s="792" t="s">
        <v>2214</v>
      </c>
      <c r="B1" s="795"/>
      <c r="C1" s="795"/>
      <c r="D1" s="1133" t="s">
        <v>1345</v>
      </c>
      <c r="E1" s="795" t="s">
        <v>3730</v>
      </c>
      <c r="F1" s="796" t="s">
        <v>1803</v>
      </c>
      <c r="G1" s="792" t="s">
        <v>2214</v>
      </c>
      <c r="H1" s="795"/>
      <c r="I1" s="794" t="s">
        <v>1345</v>
      </c>
      <c r="J1" s="795"/>
      <c r="K1" s="794" t="s">
        <v>1802</v>
      </c>
      <c r="L1" s="795"/>
      <c r="M1" s="794" t="s">
        <v>1803</v>
      </c>
      <c r="N1" s="1091"/>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CENTRAL HUDSON GAS &amp; ELECTRIC CORPORATION</v>
      </c>
      <c r="D2" s="3318" t="s">
        <v>5251</v>
      </c>
      <c r="E2" s="9" t="s">
        <v>1805</v>
      </c>
      <c r="F2" s="800"/>
      <c r="G2" s="72" t="str">
        <f>'Data Sheet'!$C$25</f>
        <v>CENTRAL HUDSON GAS &amp; ELECTRIC CORPORATION</v>
      </c>
      <c r="I2" s="17" t="s">
        <v>5251</v>
      </c>
      <c r="K2" s="411" t="s">
        <v>1805</v>
      </c>
      <c r="M2" s="411" t="s">
        <v>1789</v>
      </c>
      <c r="N2" s="1094"/>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797"/>
      <c r="D3" s="1097" t="s">
        <v>1158</v>
      </c>
      <c r="E3" s="674" t="str">
        <f>'Data Sheet'!$C$40</f>
        <v>4/18/2018</v>
      </c>
      <c r="F3" s="1238" t="str">
        <f>'Data Sheet'!$C$38</f>
        <v>12/31/2017</v>
      </c>
      <c r="G3" s="801"/>
      <c r="H3" s="443"/>
      <c r="I3" s="461" t="s">
        <v>1158</v>
      </c>
      <c r="J3" s="443"/>
      <c r="K3" s="667" t="str">
        <f>'Data Sheet'!$C$40</f>
        <v>4/18/2018</v>
      </c>
      <c r="L3" s="674"/>
      <c r="M3" s="1244" t="str">
        <f>'Data Sheet'!$C$38</f>
        <v>12/31/2017</v>
      </c>
      <c r="N3" s="1096"/>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137" t="s">
        <v>1789</v>
      </c>
      <c r="B4" s="1110"/>
      <c r="C4" s="1110"/>
      <c r="D4" s="1110"/>
      <c r="E4" s="1110"/>
      <c r="F4" s="1165"/>
      <c r="G4" s="797"/>
      <c r="N4" s="1094"/>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158" t="s">
        <v>3731</v>
      </c>
      <c r="B5" s="12"/>
      <c r="C5" s="12"/>
      <c r="D5" s="12"/>
      <c r="E5" s="12"/>
      <c r="F5" s="809"/>
      <c r="G5" s="1158" t="s">
        <v>3732</v>
      </c>
      <c r="H5" s="12"/>
      <c r="I5" s="12"/>
      <c r="J5" s="12"/>
      <c r="K5" s="12"/>
      <c r="L5" s="12"/>
      <c r="M5" s="12"/>
      <c r="N5" s="809"/>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801"/>
      <c r="B6" s="443"/>
      <c r="C6" s="443"/>
      <c r="D6" s="443"/>
      <c r="E6" s="443"/>
      <c r="F6" s="1096"/>
      <c r="G6" s="801"/>
      <c r="H6" s="443"/>
      <c r="I6" s="443"/>
      <c r="J6" s="443"/>
      <c r="K6" s="443"/>
      <c r="L6" s="443"/>
      <c r="M6" s="443"/>
      <c r="N6" s="1096"/>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797"/>
      <c r="F7" s="1094"/>
      <c r="G7" s="797"/>
      <c r="N7" s="1094"/>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198" t="s">
        <v>2398</v>
      </c>
      <c r="B8" s="1084" t="s">
        <v>3733</v>
      </c>
      <c r="C8" s="1084"/>
      <c r="D8" s="1084"/>
      <c r="E8" s="1084"/>
      <c r="F8" s="1199"/>
      <c r="G8" s="1198" t="s">
        <v>3734</v>
      </c>
      <c r="H8" s="1084"/>
      <c r="I8" s="1084"/>
      <c r="J8" s="1084"/>
      <c r="K8" s="1084"/>
      <c r="L8" s="1084"/>
      <c r="M8" s="1084"/>
      <c r="N8" s="1199"/>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198"/>
      <c r="B9" s="1084" t="s">
        <v>3735</v>
      </c>
      <c r="C9" s="1084"/>
      <c r="D9" s="1084"/>
      <c r="E9" s="1084"/>
      <c r="F9" s="1199"/>
      <c r="G9" s="1198"/>
      <c r="H9" s="1084"/>
      <c r="I9" s="1084"/>
      <c r="J9" s="1084"/>
      <c r="K9" s="1084"/>
      <c r="L9" s="1084"/>
      <c r="M9" s="1084"/>
      <c r="N9" s="1199"/>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198" t="s">
        <v>2315</v>
      </c>
      <c r="B10" s="1084" t="s">
        <v>2271</v>
      </c>
      <c r="C10" s="1084"/>
      <c r="D10" s="1084"/>
      <c r="E10" s="1084"/>
      <c r="F10" s="1199"/>
      <c r="G10" s="1198"/>
      <c r="H10" s="1084"/>
      <c r="I10" s="1084"/>
      <c r="J10" s="1084"/>
      <c r="K10" s="1084"/>
      <c r="L10" s="1084"/>
      <c r="M10" s="1084"/>
      <c r="N10" s="1199"/>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801"/>
      <c r="B11" s="443"/>
      <c r="C11" s="443"/>
      <c r="D11" s="443"/>
      <c r="E11" s="443"/>
      <c r="F11" s="1096"/>
      <c r="G11" s="801"/>
      <c r="H11" s="443"/>
      <c r="I11" s="443"/>
      <c r="J11" s="443"/>
      <c r="K11" s="443"/>
      <c r="L11" s="443"/>
      <c r="M11" s="443"/>
      <c r="N11" s="1096"/>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099"/>
      <c r="C12" s="798"/>
      <c r="D12" s="798"/>
      <c r="E12" s="804" t="s">
        <v>2219</v>
      </c>
      <c r="F12" s="805"/>
      <c r="G12" s="803" t="s">
        <v>2219</v>
      </c>
      <c r="H12" s="1149"/>
      <c r="I12" s="804" t="s">
        <v>2220</v>
      </c>
      <c r="J12" s="804"/>
      <c r="K12" s="804"/>
      <c r="L12" s="804"/>
      <c r="M12" s="444"/>
      <c r="N12" s="800"/>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099"/>
      <c r="C13" s="798"/>
      <c r="D13" s="798"/>
      <c r="E13" s="798"/>
      <c r="F13" s="1094"/>
      <c r="G13" s="1099"/>
      <c r="H13" s="798"/>
      <c r="I13" s="804" t="s">
        <v>542</v>
      </c>
      <c r="J13" s="804"/>
      <c r="K13" s="1148" t="s">
        <v>539</v>
      </c>
      <c r="L13" s="804"/>
      <c r="M13" s="1107" t="s">
        <v>1835</v>
      </c>
      <c r="N13" s="800"/>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099"/>
      <c r="C14" s="798"/>
      <c r="D14" s="1104" t="s">
        <v>1835</v>
      </c>
      <c r="E14" s="1104" t="s">
        <v>298</v>
      </c>
      <c r="F14" s="1108" t="s">
        <v>298</v>
      </c>
      <c r="G14" s="1103" t="s">
        <v>298</v>
      </c>
      <c r="H14" s="1104" t="s">
        <v>298</v>
      </c>
      <c r="J14" s="411"/>
      <c r="K14" s="1097"/>
      <c r="M14" s="1107" t="s">
        <v>2517</v>
      </c>
      <c r="N14" s="800"/>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103" t="s">
        <v>1729</v>
      </c>
      <c r="C15" s="1104" t="s">
        <v>573</v>
      </c>
      <c r="D15" s="1104" t="s">
        <v>881</v>
      </c>
      <c r="E15" s="1104" t="s">
        <v>2223</v>
      </c>
      <c r="F15" s="1108" t="s">
        <v>2224</v>
      </c>
      <c r="G15" s="1103" t="s">
        <v>2223</v>
      </c>
      <c r="H15" s="1104" t="s">
        <v>2224</v>
      </c>
      <c r="I15" s="1105" t="s">
        <v>175</v>
      </c>
      <c r="J15" s="1145" t="s">
        <v>1839</v>
      </c>
      <c r="K15" s="1107" t="s">
        <v>175</v>
      </c>
      <c r="L15" s="1105" t="s">
        <v>1839</v>
      </c>
      <c r="M15" s="1097"/>
      <c r="N15" s="1106" t="s">
        <v>1729</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103" t="s">
        <v>1732</v>
      </c>
      <c r="C16" s="798"/>
      <c r="D16" s="1104" t="s">
        <v>557</v>
      </c>
      <c r="E16" s="1104" t="s">
        <v>2272</v>
      </c>
      <c r="F16" s="1108" t="s">
        <v>2273</v>
      </c>
      <c r="G16" s="1103" t="s">
        <v>2274</v>
      </c>
      <c r="H16" s="1104" t="s">
        <v>2275</v>
      </c>
      <c r="I16" s="12" t="s">
        <v>2230</v>
      </c>
      <c r="J16" s="411"/>
      <c r="K16" s="1200" t="s">
        <v>2231</v>
      </c>
      <c r="M16" s="1097"/>
      <c r="N16" s="1106" t="s">
        <v>1732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147"/>
      <c r="B17" s="443"/>
      <c r="C17" s="1160" t="s">
        <v>3020</v>
      </c>
      <c r="D17" s="1160" t="s">
        <v>3021</v>
      </c>
      <c r="E17" s="1160" t="s">
        <v>3022</v>
      </c>
      <c r="F17" s="1169" t="s">
        <v>3023</v>
      </c>
      <c r="G17" s="1168" t="s">
        <v>2346</v>
      </c>
      <c r="H17" s="1160" t="s">
        <v>2347</v>
      </c>
      <c r="I17" s="1150" t="s">
        <v>2348</v>
      </c>
      <c r="J17" s="1152" t="s">
        <v>2349</v>
      </c>
      <c r="K17" s="1151" t="s">
        <v>2350</v>
      </c>
      <c r="L17" s="1150" t="s">
        <v>2351</v>
      </c>
      <c r="M17" s="1151" t="s">
        <v>2352</v>
      </c>
      <c r="N17" s="1153"/>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147">
        <v>1</v>
      </c>
      <c r="B18" s="443"/>
      <c r="C18" s="802" t="s">
        <v>2276</v>
      </c>
      <c r="D18" s="418"/>
      <c r="E18" s="419"/>
      <c r="F18" s="420"/>
      <c r="G18" s="421" t="s">
        <v>1789</v>
      </c>
      <c r="H18" s="419" t="s">
        <v>1789</v>
      </c>
      <c r="I18" s="422"/>
      <c r="J18" s="422"/>
      <c r="K18" s="422"/>
      <c r="L18" s="422"/>
      <c r="M18" s="1201"/>
      <c r="N18" s="1153">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147">
        <v>2</v>
      </c>
      <c r="B19" s="443"/>
      <c r="C19" s="802" t="s">
        <v>2233</v>
      </c>
      <c r="D19" s="299">
        <v>205666990</v>
      </c>
      <c r="E19" s="299">
        <v>31206400</v>
      </c>
      <c r="F19" s="300">
        <v>3922100</v>
      </c>
      <c r="G19" s="442"/>
      <c r="H19" s="299">
        <v>677000</v>
      </c>
      <c r="I19" s="77">
        <v>254.89</v>
      </c>
      <c r="J19" s="297">
        <v>91547500</v>
      </c>
      <c r="K19" s="86">
        <v>254.89</v>
      </c>
      <c r="L19" s="445">
        <v>5736700</v>
      </c>
      <c r="M19" s="446">
        <f>D19+E19-F19+G19-H19-J19+L19</f>
        <v>146463490</v>
      </c>
      <c r="N19" s="1153">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147">
        <v>3</v>
      </c>
      <c r="B20" s="443"/>
      <c r="C20" s="802" t="s">
        <v>1789</v>
      </c>
      <c r="D20" s="447">
        <v>79976475</v>
      </c>
      <c r="E20" s="447">
        <v>-921100</v>
      </c>
      <c r="F20" s="296">
        <v>2017900</v>
      </c>
      <c r="G20" s="103"/>
      <c r="H20" s="447"/>
      <c r="I20" s="77">
        <v>254.89</v>
      </c>
      <c r="J20" s="281">
        <v>30433250</v>
      </c>
      <c r="K20" s="86">
        <v>254.89</v>
      </c>
      <c r="L20" s="448">
        <v>2090300</v>
      </c>
      <c r="M20" s="295">
        <f>D20+E20-F20+G20-H20-J20+L20</f>
        <v>48694525</v>
      </c>
      <c r="N20" s="1153">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147">
        <v>4</v>
      </c>
      <c r="B21" s="443"/>
      <c r="C21" s="802" t="s">
        <v>905</v>
      </c>
      <c r="D21" s="447"/>
      <c r="E21" s="447"/>
      <c r="F21" s="296"/>
      <c r="G21" s="103"/>
      <c r="H21" s="447"/>
      <c r="I21" s="77"/>
      <c r="J21" s="281"/>
      <c r="K21" s="86"/>
      <c r="L21" s="448"/>
      <c r="M21" s="295">
        <f>D21+E21-F21+G21-H21-J21+L21</f>
        <v>0</v>
      </c>
      <c r="N21" s="1153">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147">
        <v>5</v>
      </c>
      <c r="B22" s="443"/>
      <c r="C22" s="802" t="s">
        <v>906</v>
      </c>
      <c r="D22" s="447">
        <f>SUM(D19:D21)</f>
        <v>285643465</v>
      </c>
      <c r="E22" s="447">
        <f>SUM(E19:E21)</f>
        <v>30285300</v>
      </c>
      <c r="F22" s="296">
        <f>SUM(F19:F21)</f>
        <v>5940000</v>
      </c>
      <c r="G22" s="103">
        <f>SUM(G19:G21)</f>
        <v>0</v>
      </c>
      <c r="H22" s="295">
        <f>SUM(H19:H21)</f>
        <v>677000</v>
      </c>
      <c r="I22" s="77"/>
      <c r="J22" s="281">
        <f>SUM(J19:J21)</f>
        <v>121980750</v>
      </c>
      <c r="K22" s="86"/>
      <c r="L22" s="448">
        <f>SUM(L19:L21)</f>
        <v>7827000</v>
      </c>
      <c r="M22" s="281">
        <f>SUM(M19:M21)</f>
        <v>195158015</v>
      </c>
      <c r="N22" s="1153">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147">
        <v>6</v>
      </c>
      <c r="B23" s="443"/>
      <c r="C23" s="802" t="s">
        <v>4723</v>
      </c>
      <c r="D23" s="447">
        <v>7136993</v>
      </c>
      <c r="E23" s="447"/>
      <c r="F23" s="296"/>
      <c r="G23" s="103"/>
      <c r="H23" s="447"/>
      <c r="I23" s="77"/>
      <c r="J23" s="281"/>
      <c r="K23" s="86">
        <v>182.99</v>
      </c>
      <c r="L23" s="448">
        <v>2685800</v>
      </c>
      <c r="M23" s="295">
        <f>D23+E23-F23+G23-H23-J23+L23</f>
        <v>9822793</v>
      </c>
      <c r="N23" s="1153">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147">
        <v>7</v>
      </c>
      <c r="B24" s="443"/>
      <c r="C24" s="802"/>
      <c r="D24" s="447"/>
      <c r="E24" s="447"/>
      <c r="F24" s="296"/>
      <c r="G24" s="103"/>
      <c r="H24" s="447"/>
      <c r="I24" s="77"/>
      <c r="J24" s="281"/>
      <c r="K24" s="86"/>
      <c r="L24" s="448"/>
      <c r="M24" s="295">
        <f>D24+E24-F24+G24-H24-J24+L24</f>
        <v>0</v>
      </c>
      <c r="N24" s="1153">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147">
        <v>8</v>
      </c>
      <c r="B25" s="443"/>
      <c r="C25" s="802"/>
      <c r="D25" s="447"/>
      <c r="E25" s="447"/>
      <c r="F25" s="296"/>
      <c r="G25" s="103"/>
      <c r="H25" s="447"/>
      <c r="I25" s="77"/>
      <c r="J25" s="281"/>
      <c r="K25" s="86"/>
      <c r="L25" s="448"/>
      <c r="M25" s="295">
        <f>D25+E25-F25+G25-H25-J25+L25</f>
        <v>0</v>
      </c>
      <c r="N25" s="1153">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147">
        <v>9</v>
      </c>
      <c r="B26" s="443"/>
      <c r="C26" s="802" t="s">
        <v>907</v>
      </c>
      <c r="D26" s="299">
        <f>D22+SUM(D23:D25)</f>
        <v>292780458</v>
      </c>
      <c r="E26" s="299">
        <f>E22+SUM(E23:E25)</f>
        <v>30285300</v>
      </c>
      <c r="F26" s="300">
        <f>F22+SUM(F23:F25)</f>
        <v>5940000</v>
      </c>
      <c r="G26" s="442">
        <f>G22+SUM(G23:G25)</f>
        <v>0</v>
      </c>
      <c r="H26" s="299">
        <f>H22+SUM(H23:H25)</f>
        <v>677000</v>
      </c>
      <c r="I26" s="77"/>
      <c r="J26" s="446">
        <f>J22+SUM(J23:J25)</f>
        <v>121980750</v>
      </c>
      <c r="K26" s="86"/>
      <c r="L26" s="446">
        <f>L22+SUM(L23:L25)</f>
        <v>10512800</v>
      </c>
      <c r="M26" s="299">
        <f>M22+SUM(M23:M25)</f>
        <v>204980808</v>
      </c>
      <c r="N26" s="1153">
        <v>9</v>
      </c>
      <c r="O26" s="384"/>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099"/>
      <c r="C27" s="798"/>
      <c r="D27" s="449"/>
      <c r="E27" s="450"/>
      <c r="F27" s="451"/>
      <c r="G27" s="452"/>
      <c r="H27" s="450"/>
      <c r="I27" s="427"/>
      <c r="J27" s="450"/>
      <c r="K27" s="427"/>
      <c r="L27" s="450"/>
      <c r="M27" s="453"/>
      <c r="N27" s="800"/>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147">
        <v>10</v>
      </c>
      <c r="B28" s="443"/>
      <c r="C28" s="802" t="s">
        <v>3718</v>
      </c>
      <c r="D28" s="416"/>
      <c r="E28" s="395"/>
      <c r="F28" s="397"/>
      <c r="G28" s="398"/>
      <c r="H28" s="395"/>
      <c r="I28" s="429"/>
      <c r="J28" s="395"/>
      <c r="K28" s="429"/>
      <c r="L28" s="395"/>
      <c r="M28" s="417"/>
      <c r="N28" s="1153">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147">
        <v>11</v>
      </c>
      <c r="B29" s="443"/>
      <c r="C29" s="802" t="s">
        <v>3719</v>
      </c>
      <c r="D29" s="299">
        <v>274974450</v>
      </c>
      <c r="E29" s="299">
        <v>27077400</v>
      </c>
      <c r="F29" s="300">
        <v>5525700</v>
      </c>
      <c r="G29" s="442"/>
      <c r="H29" s="446">
        <v>677000</v>
      </c>
      <c r="I29" s="448"/>
      <c r="J29" s="297">
        <v>120147150</v>
      </c>
      <c r="K29" s="295"/>
      <c r="L29" s="445">
        <v>9516700</v>
      </c>
      <c r="M29" s="446">
        <f>D29+E29-F29+G29-H29-J29+L29</f>
        <v>185218700</v>
      </c>
      <c r="N29" s="1153">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147">
        <v>12</v>
      </c>
      <c r="B30" s="443"/>
      <c r="C30" s="802" t="s">
        <v>3720</v>
      </c>
      <c r="D30" s="447">
        <v>17806008</v>
      </c>
      <c r="E30" s="447">
        <v>3207900</v>
      </c>
      <c r="F30" s="296">
        <v>414300</v>
      </c>
      <c r="G30" s="103"/>
      <c r="H30" s="447"/>
      <c r="I30" s="443"/>
      <c r="J30" s="461">
        <v>1833600</v>
      </c>
      <c r="K30" s="444"/>
      <c r="L30" s="443">
        <v>996100</v>
      </c>
      <c r="M30" s="295">
        <f>D30+E30-F30+G30-H30-J30+L30</f>
        <v>19762108</v>
      </c>
      <c r="N30" s="1153">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147">
        <v>13</v>
      </c>
      <c r="B31" s="443"/>
      <c r="C31" s="802" t="s">
        <v>3721</v>
      </c>
      <c r="D31" s="299"/>
      <c r="E31" s="299"/>
      <c r="F31" s="300"/>
      <c r="G31" s="442"/>
      <c r="H31" s="299"/>
      <c r="I31" s="443"/>
      <c r="J31" s="297"/>
      <c r="K31" s="444"/>
      <c r="L31" s="445"/>
      <c r="M31" s="446">
        <f>D31+E31-F31+G31-H31-J31+L31</f>
        <v>0</v>
      </c>
      <c r="N31" s="1153">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158" t="s">
        <v>3722</v>
      </c>
      <c r="B32" s="12"/>
      <c r="C32" s="12"/>
      <c r="D32" s="12"/>
      <c r="E32" s="12"/>
      <c r="F32" s="809"/>
      <c r="G32" s="1158" t="s">
        <v>3723</v>
      </c>
      <c r="H32" s="12"/>
      <c r="I32" s="12"/>
      <c r="J32" s="12"/>
      <c r="K32" s="12"/>
      <c r="L32" s="12"/>
      <c r="M32" s="12"/>
      <c r="N32" s="809"/>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797"/>
      <c r="F33" s="1094"/>
      <c r="G33" s="797"/>
      <c r="M33" s="2500">
        <f>SUM(M29:M31)</f>
        <v>204980808</v>
      </c>
      <c r="N33" s="1094"/>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797"/>
      <c r="D34" s="283"/>
      <c r="E34" s="283"/>
      <c r="F34" s="288"/>
      <c r="G34" s="327"/>
      <c r="H34" s="283"/>
      <c r="M34" s="2500">
        <f>M26-M33</f>
        <v>0</v>
      </c>
      <c r="N34" s="288"/>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797"/>
      <c r="D35" s="283"/>
      <c r="E35" s="283"/>
      <c r="F35" s="288"/>
      <c r="G35" s="327"/>
      <c r="H35" s="283"/>
      <c r="N35" s="288"/>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797"/>
      <c r="D36" s="283"/>
      <c r="E36" s="283"/>
      <c r="F36" s="288"/>
      <c r="G36" s="327"/>
      <c r="H36" s="283"/>
      <c r="N36" s="288"/>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797"/>
      <c r="D37" s="283"/>
      <c r="E37" s="283"/>
      <c r="F37" s="288"/>
      <c r="G37" s="327"/>
      <c r="H37" s="283"/>
      <c r="N37" s="288"/>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797"/>
      <c r="D38" s="283"/>
      <c r="E38" s="283"/>
      <c r="F38" s="288"/>
      <c r="G38" s="327"/>
      <c r="H38" s="283"/>
      <c r="N38" s="288"/>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797"/>
      <c r="D39" s="283"/>
      <c r="E39" s="283"/>
      <c r="F39" s="288"/>
      <c r="G39" s="327"/>
      <c r="H39" s="283"/>
      <c r="N39" s="288"/>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797"/>
      <c r="D40" s="283"/>
      <c r="E40" s="283"/>
      <c r="F40" s="288"/>
      <c r="G40" s="327"/>
      <c r="H40" s="283"/>
      <c r="N40" s="288"/>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797"/>
      <c r="D41" s="283"/>
      <c r="E41" s="283"/>
      <c r="F41" s="288"/>
      <c r="G41" s="327"/>
      <c r="H41" s="283"/>
      <c r="N41" s="288"/>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797"/>
      <c r="D42" s="283"/>
      <c r="E42" s="283"/>
      <c r="F42" s="288"/>
      <c r="G42" s="327"/>
      <c r="H42" s="283"/>
      <c r="N42" s="288"/>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797"/>
      <c r="D43" s="283"/>
      <c r="E43" s="283"/>
      <c r="F43" s="288"/>
      <c r="G43" s="327"/>
      <c r="H43" s="283"/>
      <c r="N43" s="288"/>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797"/>
      <c r="D44" s="283"/>
      <c r="E44" s="283"/>
      <c r="F44" s="288"/>
      <c r="G44" s="327"/>
      <c r="H44" s="283"/>
      <c r="N44" s="288"/>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797"/>
      <c r="D45" s="283"/>
      <c r="E45" s="283"/>
      <c r="F45" s="288"/>
      <c r="G45" s="327"/>
      <c r="H45" s="283"/>
      <c r="N45" s="288"/>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797"/>
      <c r="D46" s="283"/>
      <c r="E46" s="283"/>
      <c r="F46" s="288"/>
      <c r="G46" s="327"/>
      <c r="H46" s="283"/>
      <c r="N46" s="288"/>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797"/>
      <c r="F47" s="1094"/>
      <c r="G47" s="797"/>
      <c r="N47" s="1094"/>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797"/>
      <c r="F48" s="1094"/>
      <c r="G48" s="797"/>
      <c r="N48" s="1094"/>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797"/>
      <c r="F49" s="1094"/>
      <c r="G49" s="797"/>
      <c r="N49" s="1094"/>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797"/>
      <c r="F50" s="1094"/>
      <c r="G50" s="797"/>
      <c r="N50" s="1094"/>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797"/>
      <c r="F51" s="1094"/>
      <c r="G51" s="797"/>
      <c r="N51" s="1094"/>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797"/>
      <c r="F52" s="1094"/>
      <c r="G52" s="797"/>
      <c r="N52" s="1094"/>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797"/>
      <c r="F53" s="1094"/>
      <c r="G53" s="797"/>
      <c r="N53" s="1094"/>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797"/>
      <c r="F54" s="1094"/>
      <c r="G54" s="797"/>
      <c r="N54" s="1094"/>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797"/>
      <c r="F55" s="1094"/>
      <c r="G55" s="797"/>
      <c r="N55" s="1094"/>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797"/>
      <c r="F56" s="1094"/>
      <c r="G56" s="797"/>
      <c r="N56" s="1094"/>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75" thickBot="1">
      <c r="A57" s="813"/>
      <c r="B57" s="814"/>
      <c r="C57" s="814"/>
      <c r="D57" s="388"/>
      <c r="E57" s="388"/>
      <c r="F57" s="303"/>
      <c r="G57" s="813"/>
      <c r="H57" s="388"/>
      <c r="I57" s="814"/>
      <c r="J57" s="388"/>
      <c r="K57" s="814"/>
      <c r="L57" s="388"/>
      <c r="M57" s="814"/>
      <c r="N57" s="303"/>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386"/>
      <c r="E58" s="386"/>
      <c r="F58" s="386"/>
      <c r="G58" s="344"/>
      <c r="H58" s="386"/>
      <c r="I58" s="12"/>
      <c r="J58" s="12"/>
      <c r="K58" s="12"/>
      <c r="L58" s="12"/>
      <c r="M58" s="386"/>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197" t="s">
        <v>908</v>
      </c>
      <c r="B59" s="1197"/>
      <c r="C59" s="1197"/>
      <c r="E59" s="384"/>
      <c r="F59" s="384"/>
      <c r="G59" s="2430" t="s">
        <v>908</v>
      </c>
      <c r="H59" s="386"/>
      <c r="I59" s="12"/>
      <c r="K59" s="386"/>
      <c r="L59" s="344"/>
      <c r="M59" s="344"/>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3583" t="s">
        <v>909</v>
      </c>
      <c r="B60" s="3583"/>
      <c r="C60" s="3583"/>
      <c r="D60" s="3583"/>
      <c r="E60" s="3583"/>
      <c r="F60" s="3583"/>
      <c r="G60" s="12" t="s">
        <v>910</v>
      </c>
      <c r="H60" s="386"/>
      <c r="I60" s="386"/>
      <c r="J60" s="386"/>
      <c r="K60" s="386"/>
      <c r="L60" s="386"/>
      <c r="M60" s="386"/>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D61" s="786"/>
    </row>
    <row r="62" spans="1:245" ht="15.75">
      <c r="A62" s="1093" t="s">
        <v>418</v>
      </c>
      <c r="B62" s="12"/>
      <c r="C62" s="12"/>
      <c r="D62" s="12"/>
      <c r="E62" s="12"/>
      <c r="F62" s="12"/>
    </row>
    <row r="64" spans="1:245" ht="15.75" thickBot="1">
      <c r="A64" s="9" t="str">
        <f>'Data Sheet'!$C$25</f>
        <v>CENTRAL HUDSON GAS &amp; ELECTRIC CORPORATION</v>
      </c>
      <c r="E64" s="1089" t="s">
        <v>1789</v>
      </c>
      <c r="F64" s="1294" t="str">
        <f>'Data Sheet'!$C$38</f>
        <v>12/31/2017</v>
      </c>
      <c r="G64" s="9" t="str">
        <f>'Data Sheet'!$C$25</f>
        <v>CENTRAL HUDSON GAS &amp; ELECTRIC CORPORATION</v>
      </c>
      <c r="K64" s="1089" t="s">
        <v>1789</v>
      </c>
      <c r="M64" s="1294" t="str">
        <f>'Data Sheet'!$C$38</f>
        <v>12/31/2017</v>
      </c>
    </row>
    <row r="65" spans="1:14">
      <c r="A65" s="792" t="s">
        <v>1789</v>
      </c>
      <c r="B65" s="795"/>
      <c r="C65" s="795"/>
      <c r="D65" s="795"/>
      <c r="E65" s="795"/>
      <c r="F65" s="1091"/>
      <c r="G65" s="792"/>
      <c r="H65" s="795"/>
      <c r="I65" s="795"/>
      <c r="J65" s="795"/>
      <c r="K65" s="795"/>
      <c r="L65" s="795"/>
      <c r="M65" s="795"/>
      <c r="N65" s="1091"/>
    </row>
    <row r="66" spans="1:14">
      <c r="A66" s="1158" t="s">
        <v>3731</v>
      </c>
      <c r="B66" s="12"/>
      <c r="C66" s="12"/>
      <c r="D66" s="12"/>
      <c r="E66" s="12"/>
      <c r="F66" s="809"/>
      <c r="G66" s="1158" t="s">
        <v>3732</v>
      </c>
      <c r="H66" s="12"/>
      <c r="I66" s="12"/>
      <c r="J66" s="12"/>
      <c r="K66" s="12"/>
      <c r="L66" s="12"/>
      <c r="M66" s="12"/>
      <c r="N66" s="809"/>
    </row>
    <row r="67" spans="1:14">
      <c r="A67" s="801"/>
      <c r="B67" s="443"/>
      <c r="C67" s="443"/>
      <c r="D67" s="443"/>
      <c r="E67" s="443"/>
      <c r="F67" s="1096"/>
      <c r="G67" s="801"/>
      <c r="H67" s="443"/>
      <c r="I67" s="443"/>
      <c r="J67" s="443"/>
      <c r="K67" s="443"/>
      <c r="L67" s="443"/>
      <c r="M67" s="443"/>
      <c r="N67" s="1096"/>
    </row>
    <row r="68" spans="1:14">
      <c r="A68" s="327"/>
      <c r="B68" s="283"/>
      <c r="C68" s="283"/>
      <c r="D68" s="283"/>
      <c r="E68" s="386"/>
      <c r="F68" s="454"/>
      <c r="G68" s="455"/>
      <c r="H68" s="386"/>
      <c r="I68" s="386"/>
      <c r="J68" s="386"/>
      <c r="K68" s="386"/>
      <c r="L68" s="386"/>
      <c r="M68" s="283"/>
      <c r="N68" s="288"/>
    </row>
    <row r="69" spans="1:14">
      <c r="A69" s="327"/>
      <c r="B69" s="283"/>
      <c r="C69" s="283"/>
      <c r="D69" s="283"/>
      <c r="E69" s="283"/>
      <c r="F69" s="288"/>
      <c r="G69" s="327"/>
      <c r="H69" s="283"/>
      <c r="I69" s="386"/>
      <c r="J69" s="386"/>
      <c r="K69" s="386"/>
      <c r="L69" s="386"/>
      <c r="M69" s="283"/>
      <c r="N69" s="288"/>
    </row>
    <row r="70" spans="1:14">
      <c r="A70" s="327"/>
      <c r="B70" s="283"/>
      <c r="C70" s="283"/>
      <c r="D70" s="283"/>
      <c r="E70" s="283"/>
      <c r="F70" s="288"/>
      <c r="G70" s="327"/>
      <c r="H70" s="283"/>
      <c r="I70" s="283"/>
      <c r="J70" s="283"/>
      <c r="K70" s="283"/>
      <c r="L70" s="283"/>
      <c r="M70" s="283"/>
      <c r="N70" s="288"/>
    </row>
    <row r="71" spans="1:14">
      <c r="A71" s="327"/>
      <c r="B71" s="283"/>
      <c r="C71" s="283"/>
      <c r="D71" s="283"/>
      <c r="E71" s="283"/>
      <c r="F71" s="288"/>
      <c r="G71" s="327"/>
      <c r="H71" s="283"/>
      <c r="I71" s="311"/>
      <c r="J71" s="283"/>
      <c r="K71" s="283"/>
      <c r="L71" s="283"/>
      <c r="M71" s="283"/>
      <c r="N71" s="288"/>
    </row>
    <row r="72" spans="1:14">
      <c r="A72" s="327"/>
      <c r="B72" s="283"/>
      <c r="C72" s="283"/>
      <c r="D72" s="283"/>
      <c r="E72" s="283"/>
      <c r="F72" s="288"/>
      <c r="G72" s="327"/>
      <c r="H72" s="283"/>
      <c r="I72" s="386"/>
      <c r="J72" s="283"/>
      <c r="K72" s="386"/>
      <c r="L72" s="283"/>
      <c r="M72" s="283"/>
      <c r="N72" s="288"/>
    </row>
    <row r="73" spans="1:14">
      <c r="A73" s="327"/>
      <c r="B73" s="283"/>
      <c r="C73" s="283"/>
      <c r="D73" s="283"/>
      <c r="E73" s="283"/>
      <c r="F73" s="288"/>
      <c r="G73" s="327"/>
      <c r="H73" s="283"/>
      <c r="I73" s="283"/>
      <c r="J73" s="283"/>
      <c r="K73" s="283"/>
      <c r="L73" s="283"/>
      <c r="M73" s="283"/>
      <c r="N73" s="288"/>
    </row>
    <row r="74" spans="1:14">
      <c r="A74" s="327"/>
      <c r="B74" s="283"/>
      <c r="C74" s="283"/>
      <c r="D74" s="283"/>
      <c r="E74" s="283"/>
      <c r="F74" s="288"/>
      <c r="G74" s="327"/>
      <c r="H74" s="283"/>
      <c r="I74" s="283"/>
      <c r="J74" s="283"/>
      <c r="K74" s="283"/>
      <c r="L74" s="283"/>
      <c r="M74" s="283"/>
      <c r="N74" s="288"/>
    </row>
    <row r="75" spans="1:14">
      <c r="A75" s="327"/>
      <c r="B75" s="283"/>
      <c r="C75" s="283"/>
      <c r="D75" s="283"/>
      <c r="E75" s="283"/>
      <c r="F75" s="288"/>
      <c r="G75" s="327"/>
      <c r="H75" s="283"/>
      <c r="I75" s="283"/>
      <c r="J75" s="283"/>
      <c r="K75" s="283"/>
      <c r="L75" s="283"/>
      <c r="M75" s="283"/>
      <c r="N75" s="288"/>
    </row>
    <row r="76" spans="1:14">
      <c r="A76" s="327"/>
      <c r="B76" s="283"/>
      <c r="C76" s="283"/>
      <c r="D76" s="283"/>
      <c r="E76" s="283"/>
      <c r="F76" s="288"/>
      <c r="G76" s="327"/>
      <c r="H76" s="283"/>
      <c r="I76" s="283"/>
      <c r="J76" s="283"/>
      <c r="K76" s="283"/>
      <c r="L76" s="283"/>
      <c r="M76" s="283"/>
      <c r="N76" s="288"/>
    </row>
    <row r="77" spans="1:14">
      <c r="A77" s="327"/>
      <c r="B77" s="283"/>
      <c r="C77" s="283"/>
      <c r="D77" s="283"/>
      <c r="E77" s="283"/>
      <c r="F77" s="288"/>
      <c r="G77" s="327"/>
      <c r="H77" s="283"/>
      <c r="I77" s="283"/>
      <c r="J77" s="283"/>
      <c r="K77" s="283"/>
      <c r="L77" s="283"/>
      <c r="M77" s="283"/>
      <c r="N77" s="288"/>
    </row>
    <row r="78" spans="1:14">
      <c r="A78" s="327"/>
      <c r="B78" s="283"/>
      <c r="C78" s="283"/>
      <c r="D78" s="283"/>
      <c r="E78" s="283"/>
      <c r="F78" s="288"/>
      <c r="G78" s="327"/>
      <c r="H78" s="283"/>
      <c r="I78" s="283"/>
      <c r="J78" s="283"/>
      <c r="K78" s="283"/>
      <c r="L78" s="283"/>
      <c r="M78" s="283"/>
      <c r="N78" s="288"/>
    </row>
    <row r="79" spans="1:14">
      <c r="A79" s="327"/>
      <c r="B79" s="283"/>
      <c r="C79" s="283"/>
      <c r="D79" s="283"/>
      <c r="E79" s="283"/>
      <c r="F79" s="288"/>
      <c r="G79" s="327"/>
      <c r="H79" s="283"/>
      <c r="I79" s="283"/>
      <c r="J79" s="283"/>
      <c r="K79" s="283"/>
      <c r="L79" s="283"/>
      <c r="M79" s="283"/>
      <c r="N79" s="288"/>
    </row>
    <row r="80" spans="1:14">
      <c r="A80" s="327"/>
      <c r="B80" s="283"/>
      <c r="C80" s="283"/>
      <c r="D80" s="283"/>
      <c r="E80" s="283"/>
      <c r="F80" s="288"/>
      <c r="G80" s="327"/>
      <c r="H80" s="283"/>
      <c r="I80" s="283"/>
      <c r="J80" s="283"/>
      <c r="K80" s="283"/>
      <c r="L80" s="283"/>
      <c r="M80" s="283"/>
      <c r="N80" s="288"/>
    </row>
    <row r="81" spans="1:14">
      <c r="A81" s="327"/>
      <c r="B81" s="283"/>
      <c r="C81" s="283"/>
      <c r="D81" s="283"/>
      <c r="E81" s="283"/>
      <c r="F81" s="288"/>
      <c r="G81" s="327"/>
      <c r="H81" s="283"/>
      <c r="I81" s="283"/>
      <c r="J81" s="283"/>
      <c r="K81" s="283"/>
      <c r="L81" s="283"/>
      <c r="M81" s="283"/>
      <c r="N81" s="288"/>
    </row>
    <row r="82" spans="1:14">
      <c r="A82" s="327"/>
      <c r="B82" s="283"/>
      <c r="C82" s="283"/>
      <c r="D82" s="283"/>
      <c r="E82" s="283"/>
      <c r="F82" s="288"/>
      <c r="G82" s="327"/>
      <c r="H82" s="283"/>
      <c r="I82" s="283"/>
      <c r="J82" s="283"/>
      <c r="K82" s="283"/>
      <c r="L82" s="283"/>
      <c r="M82" s="283"/>
      <c r="N82" s="288"/>
    </row>
    <row r="83" spans="1:14">
      <c r="A83" s="327"/>
      <c r="B83" s="283"/>
      <c r="C83" s="283"/>
      <c r="D83" s="283"/>
      <c r="E83" s="283"/>
      <c r="F83" s="288"/>
      <c r="G83" s="327"/>
      <c r="H83" s="283"/>
      <c r="I83" s="283"/>
      <c r="J83" s="283"/>
      <c r="K83" s="283"/>
      <c r="L83" s="283"/>
      <c r="M83" s="283"/>
      <c r="N83" s="288"/>
    </row>
    <row r="84" spans="1:14">
      <c r="A84" s="327"/>
      <c r="B84" s="283"/>
      <c r="C84" s="283"/>
      <c r="D84" s="283"/>
      <c r="E84" s="283"/>
      <c r="F84" s="288"/>
      <c r="G84" s="327"/>
      <c r="H84" s="283"/>
      <c r="I84" s="283"/>
      <c r="J84" s="283"/>
      <c r="K84" s="283"/>
      <c r="L84" s="283"/>
      <c r="M84" s="283"/>
      <c r="N84" s="288"/>
    </row>
    <row r="85" spans="1:14">
      <c r="A85" s="327"/>
      <c r="B85" s="283"/>
      <c r="C85" s="283"/>
      <c r="D85" s="283"/>
      <c r="E85" s="283"/>
      <c r="F85" s="288"/>
      <c r="G85" s="327"/>
      <c r="H85" s="283"/>
      <c r="I85" s="283"/>
      <c r="J85" s="283"/>
      <c r="K85" s="283"/>
      <c r="L85" s="283"/>
      <c r="M85" s="283"/>
      <c r="N85" s="288"/>
    </row>
    <row r="86" spans="1:14">
      <c r="A86" s="327"/>
      <c r="B86" s="283"/>
      <c r="C86" s="283"/>
      <c r="D86" s="283"/>
      <c r="E86" s="283"/>
      <c r="F86" s="288"/>
      <c r="G86" s="327"/>
      <c r="H86" s="283"/>
      <c r="I86" s="283"/>
      <c r="J86" s="283"/>
      <c r="K86" s="283"/>
      <c r="L86" s="283"/>
      <c r="M86" s="283"/>
      <c r="N86" s="288"/>
    </row>
    <row r="87" spans="1:14">
      <c r="A87" s="327"/>
      <c r="B87" s="283"/>
      <c r="C87" s="283"/>
      <c r="D87" s="283"/>
      <c r="E87" s="283"/>
      <c r="F87" s="288"/>
      <c r="G87" s="327"/>
      <c r="H87" s="283"/>
      <c r="I87" s="283"/>
      <c r="J87" s="283"/>
      <c r="K87" s="283"/>
      <c r="L87" s="283"/>
      <c r="M87" s="283"/>
      <c r="N87" s="288"/>
    </row>
    <row r="88" spans="1:14">
      <c r="A88" s="327"/>
      <c r="B88" s="283"/>
      <c r="C88" s="283"/>
      <c r="D88" s="283"/>
      <c r="E88" s="283"/>
      <c r="F88" s="288"/>
      <c r="G88" s="327"/>
      <c r="H88" s="283"/>
      <c r="I88" s="283"/>
      <c r="J88" s="283"/>
      <c r="K88" s="283"/>
      <c r="L88" s="283"/>
      <c r="M88" s="283"/>
      <c r="N88" s="288"/>
    </row>
    <row r="89" spans="1:14">
      <c r="A89" s="327"/>
      <c r="B89" s="283"/>
      <c r="C89" s="283"/>
      <c r="D89" s="283"/>
      <c r="E89" s="283"/>
      <c r="F89" s="288"/>
      <c r="G89" s="327"/>
      <c r="H89" s="283"/>
      <c r="I89" s="283"/>
      <c r="J89" s="283"/>
      <c r="K89" s="283"/>
      <c r="L89" s="283"/>
      <c r="M89" s="283"/>
      <c r="N89" s="288"/>
    </row>
    <row r="90" spans="1:14">
      <c r="A90" s="327"/>
      <c r="B90" s="283"/>
      <c r="C90" s="283"/>
      <c r="D90" s="283"/>
      <c r="E90" s="283"/>
      <c r="F90" s="288"/>
      <c r="G90" s="327"/>
      <c r="H90" s="283"/>
      <c r="I90" s="283"/>
      <c r="J90" s="283"/>
      <c r="K90" s="283"/>
      <c r="L90" s="283"/>
      <c r="M90" s="283"/>
      <c r="N90" s="288"/>
    </row>
    <row r="91" spans="1:14">
      <c r="A91" s="327"/>
      <c r="B91" s="283"/>
      <c r="C91" s="283"/>
      <c r="D91" s="283"/>
      <c r="E91" s="283"/>
      <c r="F91" s="288"/>
      <c r="G91" s="327"/>
      <c r="H91" s="283"/>
      <c r="I91" s="283"/>
      <c r="J91" s="283"/>
      <c r="K91" s="283"/>
      <c r="L91" s="283"/>
      <c r="M91" s="283"/>
      <c r="N91" s="288"/>
    </row>
    <row r="92" spans="1:14">
      <c r="A92" s="327"/>
      <c r="B92" s="283"/>
      <c r="C92" s="283"/>
      <c r="D92" s="283"/>
      <c r="E92" s="283"/>
      <c r="F92" s="288"/>
      <c r="G92" s="327"/>
      <c r="H92" s="283"/>
      <c r="I92" s="283"/>
      <c r="J92" s="283"/>
      <c r="K92" s="283"/>
      <c r="L92" s="283"/>
      <c r="M92" s="283"/>
      <c r="N92" s="288"/>
    </row>
    <row r="93" spans="1:14">
      <c r="A93" s="327"/>
      <c r="B93" s="283"/>
      <c r="C93" s="283"/>
      <c r="D93" s="283"/>
      <c r="E93" s="283"/>
      <c r="F93" s="288"/>
      <c r="G93" s="327"/>
      <c r="H93" s="283"/>
      <c r="I93" s="283"/>
      <c r="J93" s="283"/>
      <c r="K93" s="283"/>
      <c r="L93" s="283"/>
      <c r="M93" s="283"/>
      <c r="N93" s="288"/>
    </row>
    <row r="94" spans="1:14">
      <c r="A94" s="327"/>
      <c r="B94" s="283"/>
      <c r="C94" s="283"/>
      <c r="D94" s="283"/>
      <c r="E94" s="283"/>
      <c r="F94" s="288"/>
      <c r="G94" s="327"/>
      <c r="H94" s="283"/>
      <c r="I94" s="283"/>
      <c r="J94" s="283"/>
      <c r="K94" s="283"/>
      <c r="L94" s="283"/>
      <c r="M94" s="283"/>
      <c r="N94" s="288"/>
    </row>
    <row r="95" spans="1:14">
      <c r="A95" s="327"/>
      <c r="B95" s="283"/>
      <c r="C95" s="283"/>
      <c r="D95" s="283"/>
      <c r="E95" s="283"/>
      <c r="F95" s="288"/>
      <c r="G95" s="327"/>
      <c r="H95" s="283"/>
      <c r="I95" s="283"/>
      <c r="J95" s="283"/>
      <c r="K95" s="283"/>
      <c r="L95" s="283"/>
      <c r="M95" s="283"/>
      <c r="N95" s="288"/>
    </row>
    <row r="96" spans="1:14">
      <c r="A96" s="327"/>
      <c r="B96" s="283"/>
      <c r="C96" s="283"/>
      <c r="D96" s="283"/>
      <c r="E96" s="283"/>
      <c r="F96" s="288"/>
      <c r="G96" s="327"/>
      <c r="H96" s="283"/>
      <c r="I96" s="283"/>
      <c r="J96" s="283"/>
      <c r="K96" s="283"/>
      <c r="L96" s="283"/>
      <c r="M96" s="283"/>
      <c r="N96" s="288"/>
    </row>
    <row r="97" spans="1:14">
      <c r="A97" s="327"/>
      <c r="B97" s="283"/>
      <c r="C97" s="283"/>
      <c r="D97" s="283"/>
      <c r="E97" s="283"/>
      <c r="F97" s="288"/>
      <c r="G97" s="327"/>
      <c r="H97" s="283"/>
      <c r="I97" s="283"/>
      <c r="J97" s="283"/>
      <c r="K97" s="283"/>
      <c r="L97" s="283"/>
      <c r="M97" s="283"/>
      <c r="N97" s="288"/>
    </row>
    <row r="98" spans="1:14">
      <c r="A98" s="327"/>
      <c r="B98" s="283"/>
      <c r="C98" s="283"/>
      <c r="D98" s="283"/>
      <c r="E98" s="283"/>
      <c r="F98" s="288"/>
      <c r="G98" s="327"/>
      <c r="H98" s="283"/>
      <c r="I98" s="283"/>
      <c r="J98" s="283"/>
      <c r="K98" s="283"/>
      <c r="L98" s="283"/>
      <c r="M98" s="283"/>
      <c r="N98" s="288"/>
    </row>
    <row r="99" spans="1:14">
      <c r="A99" s="327"/>
      <c r="B99" s="283"/>
      <c r="C99" s="283"/>
      <c r="D99" s="283"/>
      <c r="E99" s="283"/>
      <c r="F99" s="288"/>
      <c r="G99" s="327"/>
      <c r="H99" s="283"/>
      <c r="I99" s="283"/>
      <c r="J99" s="283"/>
      <c r="K99" s="283"/>
      <c r="L99" s="283"/>
      <c r="M99" s="283"/>
      <c r="N99" s="288"/>
    </row>
    <row r="100" spans="1:14">
      <c r="A100" s="327"/>
      <c r="B100" s="283"/>
      <c r="C100" s="283"/>
      <c r="D100" s="283"/>
      <c r="E100" s="283"/>
      <c r="F100" s="288"/>
      <c r="G100" s="327"/>
      <c r="H100" s="283"/>
      <c r="I100" s="283"/>
      <c r="J100" s="283"/>
      <c r="K100" s="283"/>
      <c r="L100" s="283"/>
      <c r="M100" s="283"/>
      <c r="N100" s="288"/>
    </row>
    <row r="101" spans="1:14">
      <c r="A101" s="327"/>
      <c r="B101" s="283"/>
      <c r="C101" s="283"/>
      <c r="D101" s="283"/>
      <c r="E101" s="283"/>
      <c r="F101" s="288"/>
      <c r="G101" s="327"/>
      <c r="H101" s="283"/>
      <c r="I101" s="283"/>
      <c r="J101" s="283"/>
      <c r="K101" s="283"/>
      <c r="L101" s="283"/>
      <c r="M101" s="283"/>
      <c r="N101" s="288"/>
    </row>
    <row r="102" spans="1:14">
      <c r="A102" s="327"/>
      <c r="B102" s="283"/>
      <c r="C102" s="283"/>
      <c r="D102" s="283"/>
      <c r="E102" s="283"/>
      <c r="F102" s="288"/>
      <c r="G102" s="327"/>
      <c r="H102" s="283"/>
      <c r="I102" s="283"/>
      <c r="J102" s="283"/>
      <c r="K102" s="283"/>
      <c r="L102" s="283"/>
      <c r="M102" s="283"/>
      <c r="N102" s="288"/>
    </row>
    <row r="103" spans="1:14">
      <c r="A103" s="327"/>
      <c r="B103" s="283"/>
      <c r="C103" s="283"/>
      <c r="D103" s="283"/>
      <c r="E103" s="283"/>
      <c r="F103" s="288"/>
      <c r="G103" s="327"/>
      <c r="H103" s="283"/>
      <c r="I103" s="283"/>
      <c r="J103" s="283"/>
      <c r="K103" s="283"/>
      <c r="L103" s="283"/>
      <c r="M103" s="283"/>
      <c r="N103" s="288"/>
    </row>
    <row r="104" spans="1:14">
      <c r="A104" s="327"/>
      <c r="B104" s="283"/>
      <c r="C104" s="283"/>
      <c r="D104" s="283"/>
      <c r="E104" s="283"/>
      <c r="F104" s="288"/>
      <c r="G104" s="327"/>
      <c r="H104" s="283"/>
      <c r="I104" s="283"/>
      <c r="J104" s="283"/>
      <c r="K104" s="283"/>
      <c r="L104" s="283"/>
      <c r="M104" s="283"/>
      <c r="N104" s="288"/>
    </row>
    <row r="105" spans="1:14">
      <c r="A105" s="327"/>
      <c r="B105" s="283"/>
      <c r="C105" s="283"/>
      <c r="D105" s="283"/>
      <c r="E105" s="283"/>
      <c r="F105" s="288"/>
      <c r="G105" s="327"/>
      <c r="H105" s="283"/>
      <c r="I105" s="283"/>
      <c r="J105" s="283"/>
      <c r="K105" s="283"/>
      <c r="L105" s="283"/>
      <c r="M105" s="283"/>
      <c r="N105" s="288"/>
    </row>
    <row r="106" spans="1:14">
      <c r="A106" s="327"/>
      <c r="B106" s="283"/>
      <c r="C106" s="283"/>
      <c r="D106" s="283"/>
      <c r="E106" s="283"/>
      <c r="F106" s="288"/>
      <c r="G106" s="327"/>
      <c r="H106" s="283"/>
      <c r="I106" s="283"/>
      <c r="J106" s="283"/>
      <c r="K106" s="283"/>
      <c r="L106" s="283"/>
      <c r="M106" s="283"/>
      <c r="N106" s="288"/>
    </row>
    <row r="107" spans="1:14">
      <c r="A107" s="327"/>
      <c r="B107" s="283"/>
      <c r="C107" s="283"/>
      <c r="D107" s="283"/>
      <c r="E107" s="283"/>
      <c r="F107" s="288"/>
      <c r="G107" s="327"/>
      <c r="H107" s="283"/>
      <c r="I107" s="283"/>
      <c r="J107" s="283"/>
      <c r="K107" s="283"/>
      <c r="L107" s="283"/>
      <c r="M107" s="283"/>
      <c r="N107" s="288"/>
    </row>
    <row r="108" spans="1:14">
      <c r="A108" s="327"/>
      <c r="B108" s="283"/>
      <c r="C108" s="283"/>
      <c r="D108" s="283"/>
      <c r="E108" s="283"/>
      <c r="F108" s="288"/>
      <c r="G108" s="327"/>
      <c r="H108" s="283"/>
      <c r="I108" s="283"/>
      <c r="J108" s="283"/>
      <c r="K108" s="283"/>
      <c r="L108" s="283"/>
      <c r="M108" s="283"/>
      <c r="N108" s="288"/>
    </row>
    <row r="109" spans="1:14">
      <c r="A109" s="327"/>
      <c r="B109" s="283"/>
      <c r="C109" s="283"/>
      <c r="D109" s="283"/>
      <c r="E109" s="283"/>
      <c r="F109" s="288"/>
      <c r="G109" s="327"/>
      <c r="H109" s="283"/>
      <c r="I109" s="283"/>
      <c r="J109" s="283"/>
      <c r="K109" s="283"/>
      <c r="L109" s="283"/>
      <c r="M109" s="283"/>
      <c r="N109" s="288"/>
    </row>
    <row r="110" spans="1:14">
      <c r="A110" s="327"/>
      <c r="B110" s="283"/>
      <c r="C110" s="283"/>
      <c r="D110" s="283"/>
      <c r="E110" s="283"/>
      <c r="F110" s="288"/>
      <c r="G110" s="327"/>
      <c r="H110" s="283"/>
      <c r="I110" s="283"/>
      <c r="J110" s="283"/>
      <c r="K110" s="283"/>
      <c r="L110" s="283"/>
      <c r="M110" s="283"/>
      <c r="N110" s="288"/>
    </row>
    <row r="111" spans="1:14">
      <c r="A111" s="327"/>
      <c r="B111" s="283"/>
      <c r="C111" s="283"/>
      <c r="D111" s="283"/>
      <c r="E111" s="283"/>
      <c r="F111" s="288"/>
      <c r="G111" s="327"/>
      <c r="H111" s="283"/>
      <c r="I111" s="283"/>
      <c r="J111" s="283"/>
      <c r="K111" s="283"/>
      <c r="L111" s="283"/>
      <c r="M111" s="283"/>
      <c r="N111" s="288"/>
    </row>
    <row r="112" spans="1:14">
      <c r="A112" s="327"/>
      <c r="B112" s="283"/>
      <c r="C112" s="283"/>
      <c r="D112" s="283"/>
      <c r="E112" s="283"/>
      <c r="F112" s="288"/>
      <c r="G112" s="327"/>
      <c r="H112" s="283"/>
      <c r="I112" s="283"/>
      <c r="J112" s="283"/>
      <c r="K112" s="283"/>
      <c r="L112" s="283"/>
      <c r="M112" s="283"/>
      <c r="N112" s="288"/>
    </row>
    <row r="113" spans="1:14">
      <c r="A113" s="327"/>
      <c r="B113" s="283"/>
      <c r="C113" s="283"/>
      <c r="D113" s="283"/>
      <c r="E113" s="283"/>
      <c r="F113" s="288"/>
      <c r="G113" s="327"/>
      <c r="H113" s="283"/>
      <c r="I113" s="283"/>
      <c r="J113" s="283"/>
      <c r="K113" s="283"/>
      <c r="L113" s="283"/>
      <c r="M113" s="283"/>
      <c r="N113" s="288"/>
    </row>
    <row r="114" spans="1:14">
      <c r="A114" s="327"/>
      <c r="B114" s="283"/>
      <c r="C114" s="283"/>
      <c r="D114" s="283"/>
      <c r="E114" s="283"/>
      <c r="F114" s="288"/>
      <c r="G114" s="327"/>
      <c r="H114" s="283"/>
      <c r="I114" s="283"/>
      <c r="J114" s="283"/>
      <c r="K114" s="283"/>
      <c r="L114" s="283"/>
      <c r="M114" s="283"/>
      <c r="N114" s="288"/>
    </row>
    <row r="115" spans="1:14">
      <c r="A115" s="327"/>
      <c r="B115" s="283"/>
      <c r="C115" s="283"/>
      <c r="D115" s="283"/>
      <c r="E115" s="283"/>
      <c r="F115" s="288"/>
      <c r="G115" s="327"/>
      <c r="H115" s="283"/>
      <c r="I115" s="283"/>
      <c r="J115" s="283"/>
      <c r="K115" s="283"/>
      <c r="L115" s="283"/>
      <c r="M115" s="283"/>
      <c r="N115" s="288"/>
    </row>
    <row r="116" spans="1:14">
      <c r="A116" s="327"/>
      <c r="B116" s="283"/>
      <c r="C116" s="283"/>
      <c r="D116" s="283"/>
      <c r="E116" s="283"/>
      <c r="F116" s="288"/>
      <c r="G116" s="327"/>
      <c r="H116" s="283"/>
      <c r="I116" s="283"/>
      <c r="J116" s="283"/>
      <c r="K116" s="283"/>
      <c r="L116" s="283"/>
      <c r="M116" s="283"/>
      <c r="N116" s="288"/>
    </row>
    <row r="117" spans="1:14">
      <c r="A117" s="327"/>
      <c r="B117" s="283"/>
      <c r="C117" s="283"/>
      <c r="D117" s="283"/>
      <c r="E117" s="283"/>
      <c r="F117" s="288"/>
      <c r="G117" s="327"/>
      <c r="H117" s="283"/>
      <c r="I117" s="283"/>
      <c r="J117" s="283"/>
      <c r="K117" s="283"/>
      <c r="L117" s="283"/>
      <c r="M117" s="283"/>
      <c r="N117" s="288"/>
    </row>
    <row r="118" spans="1:14">
      <c r="A118" s="327"/>
      <c r="B118" s="283"/>
      <c r="C118" s="283"/>
      <c r="D118" s="283"/>
      <c r="E118" s="283"/>
      <c r="F118" s="288"/>
      <c r="G118" s="327"/>
      <c r="H118" s="283"/>
      <c r="I118" s="283"/>
      <c r="J118" s="283"/>
      <c r="K118" s="283"/>
      <c r="L118" s="283"/>
      <c r="M118" s="283"/>
      <c r="N118" s="288"/>
    </row>
    <row r="119" spans="1:14">
      <c r="A119" s="327"/>
      <c r="B119" s="283"/>
      <c r="C119" s="283"/>
      <c r="D119" s="283"/>
      <c r="E119" s="283"/>
      <c r="F119" s="288"/>
      <c r="G119" s="327"/>
      <c r="H119" s="283"/>
      <c r="I119" s="283"/>
      <c r="J119" s="283"/>
      <c r="K119" s="283"/>
      <c r="L119" s="283"/>
      <c r="M119" s="283"/>
      <c r="N119" s="288"/>
    </row>
    <row r="120" spans="1:14">
      <c r="A120" s="327"/>
      <c r="B120" s="283"/>
      <c r="C120" s="283"/>
      <c r="D120" s="283"/>
      <c r="E120" s="283"/>
      <c r="F120" s="288"/>
      <c r="G120" s="327"/>
      <c r="H120" s="283"/>
      <c r="I120" s="283"/>
      <c r="J120" s="283"/>
      <c r="K120" s="283"/>
      <c r="L120" s="283"/>
      <c r="M120" s="283"/>
      <c r="N120" s="288"/>
    </row>
    <row r="121" spans="1:14">
      <c r="A121" s="327"/>
      <c r="B121" s="283"/>
      <c r="C121" s="283"/>
      <c r="D121" s="283"/>
      <c r="E121" s="283"/>
      <c r="F121" s="288"/>
      <c r="G121" s="327"/>
      <c r="H121" s="283"/>
      <c r="I121" s="283"/>
      <c r="J121" s="283"/>
      <c r="K121" s="283"/>
      <c r="L121" s="283"/>
      <c r="M121" s="283"/>
      <c r="N121" s="288"/>
    </row>
    <row r="122" spans="1:14" ht="15.75" thickBot="1">
      <c r="A122" s="456"/>
      <c r="B122" s="457"/>
      <c r="C122" s="457"/>
      <c r="D122" s="457"/>
      <c r="E122" s="457"/>
      <c r="F122" s="317"/>
      <c r="G122" s="456"/>
      <c r="H122" s="457"/>
      <c r="I122" s="457"/>
      <c r="J122" s="457"/>
      <c r="K122" s="457"/>
      <c r="L122" s="457"/>
      <c r="M122" s="457"/>
      <c r="N122" s="317"/>
    </row>
    <row r="123" spans="1:14">
      <c r="A123" s="12"/>
      <c r="B123" s="12"/>
      <c r="C123" s="12"/>
      <c r="D123" s="386"/>
      <c r="E123" s="386"/>
      <c r="F123" s="386"/>
      <c r="G123" s="344"/>
      <c r="H123" s="386"/>
      <c r="I123" s="12"/>
      <c r="J123" s="12"/>
      <c r="K123" s="12"/>
      <c r="L123" s="12"/>
      <c r="M123" s="386"/>
    </row>
    <row r="124" spans="1:14">
      <c r="A124" s="2430" t="s">
        <v>908</v>
      </c>
      <c r="B124" s="12"/>
      <c r="C124" s="12"/>
      <c r="E124" s="384"/>
      <c r="F124" s="384"/>
      <c r="G124" s="2430" t="s">
        <v>908</v>
      </c>
      <c r="H124" s="386"/>
      <c r="I124" s="12"/>
      <c r="K124" s="386"/>
      <c r="L124" s="344"/>
      <c r="M124" s="344"/>
    </row>
    <row r="125" spans="1:14">
      <c r="A125" s="386" t="s">
        <v>911</v>
      </c>
      <c r="B125" s="12"/>
      <c r="C125" s="12"/>
      <c r="D125" s="386"/>
      <c r="E125" s="386"/>
      <c r="F125" s="386"/>
      <c r="G125" s="12" t="s">
        <v>912</v>
      </c>
      <c r="H125" s="386"/>
      <c r="I125" s="386"/>
      <c r="J125" s="386"/>
      <c r="K125" s="386"/>
      <c r="L125" s="386"/>
      <c r="M125" s="386"/>
      <c r="N125" s="12"/>
    </row>
  </sheetData>
  <customSheetViews>
    <customSheetView guid="{8BA73436-2F9B-4210-BD10-5C9B0EE18A6F}" colorId="22">
      <selection activeCell="E9" sqref="E9"/>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
      <headerFooter alignWithMargins="0"/>
    </customSheetView>
    <customSheetView guid="{7923C648-7509-4E75-B568-BE9D1A032E56}" colorId="22">
      <selection activeCell="D2" sqref="D2"/>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2"/>
      <headerFooter alignWithMargins="0"/>
    </customSheetView>
    <customSheetView guid="{393B765C-BB60-4CEF-9B1B-1517D80E77BC}" colorId="22" showPageBreaks="1">
      <selection activeCell="D2" sqref="D2"/>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3"/>
      <headerFooter alignWithMargins="0"/>
    </customSheetView>
    <customSheetView guid="{63051384-6030-4837-BDE8-8D47319E9310}"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4"/>
      <headerFooter alignWithMargins="0"/>
    </customSheetView>
    <customSheetView guid="{4E7170B9-0E13-4551-BA0F-F43020F5D14F}" colorId="22">
      <selection activeCell="E9" sqref="E9"/>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5"/>
      <headerFooter alignWithMargins="0"/>
    </customSheetView>
    <customSheetView guid="{438078D9-73AC-4065-AD12-33C545097290}"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6"/>
      <headerFooter alignWithMargins="0"/>
    </customSheetView>
    <customSheetView guid="{5CF51FF9-A1DC-465C-8702-577480B671DB}"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7"/>
      <headerFooter alignWithMargins="0"/>
    </customSheetView>
    <customSheetView guid="{B94A4E40-0E04-4C7F-92F0-F173BDD19C5E}"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8"/>
      <headerFooter alignWithMargins="0"/>
    </customSheetView>
    <customSheetView guid="{8C259C24-A4E4-4974-8C90-A0F5B4CE3394}" colorId="22">
      <selection activeCell="E9" sqref="E9"/>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9"/>
      <headerFooter alignWithMargins="0"/>
    </customSheetView>
    <customSheetView guid="{FA103E5D-8B2E-472D-A37D-606A91A24206}" colorId="22" topLeftCell="F1">
      <selection activeCell="K17" sqref="K17"/>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0"/>
      <headerFooter alignWithMargins="0"/>
    </customSheetView>
    <customSheetView guid="{FD677025-12D2-4A8C-898E-C8C7B61A1761}"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1"/>
      <headerFooter alignWithMargins="0"/>
    </customSheetView>
    <customSheetView guid="{8A94D2EC-B2C5-4234-9443-0DC03802E12D}"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2"/>
      <headerFooter alignWithMargins="0"/>
    </customSheetView>
    <customSheetView guid="{C7AF6775-1D27-4B5E-A593-2A35D0B4D89B}"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3"/>
      <headerFooter alignWithMargins="0"/>
    </customSheetView>
    <customSheetView guid="{96E61F17-B7D0-43DF-A042-AB82DEADF71D}" colorId="22" showPageBreaks="1"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4"/>
      <headerFooter alignWithMargins="0"/>
    </customSheetView>
    <customSheetView guid="{0F6F7749-E5E2-402C-A332-F358E9F52431}"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5"/>
      <headerFooter alignWithMargins="0"/>
    </customSheetView>
    <customSheetView guid="{665C0630-746D-4A38-99D5-558A3A80C435}"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6"/>
      <headerFooter alignWithMargins="0"/>
    </customSheetView>
    <customSheetView guid="{7BB49942-3332-4916-8C9A-7E0718D9BD15}"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7"/>
      <headerFooter alignWithMargins="0"/>
    </customSheetView>
    <customSheetView guid="{84131046-9492-4BD4-95BF-1101D54B6750}" colorId="22">
      <selection activeCell="E9" sqref="E9"/>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8"/>
      <headerFooter alignWithMargins="0"/>
    </customSheetView>
    <customSheetView guid="{CDDD69AD-D96A-45A7-95A3-6DE883419332}" colorId="22" topLeftCell="E1">
      <selection activeCell="K20" sqref="K20"/>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9"/>
      <headerFooter alignWithMargins="0"/>
    </customSheetView>
    <customSheetView guid="{4AA2BC72-2A29-463C-9964-91A7BC9A705D}" colorId="22">
      <selection activeCell="D35" sqref="D35"/>
      <rowBreaks count="1" manualBreakCount="1">
        <brk id="63"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20"/>
      <headerFooter alignWithMargins="0"/>
    </customSheetView>
  </customSheetViews>
  <mergeCells count="1">
    <mergeCell ref="A60:F60"/>
  </mergeCells>
  <printOptions horizontalCentered="1" verticalCentered="1"/>
  <pageMargins left="0.5" right="0.5" top="0.5" bottom="0.5" header="0.5" footer="0.5"/>
  <pageSetup scale="70" orientation="portrait" horizontalDpi="300" verticalDpi="300" r:id="rId21"/>
  <headerFooter alignWithMargins="0"/>
  <rowBreaks count="1" manualBreakCount="1">
    <brk id="63" max="16383" man="1"/>
  </rowBreaks>
  <colBreaks count="1" manualBreakCount="1">
    <brk id="6" max="1048575" man="1"/>
  </colBreaks>
  <drawing r:id="rId22"/>
  <legacyDrawing r:id="rId23"/>
  <mc:AlternateContent xmlns:mc="http://schemas.openxmlformats.org/markup-compatibility/2006">
    <mc:Choice Requires="x14">
      <controls>
        <mc:AlternateContent xmlns:mc="http://schemas.openxmlformats.org/markup-compatibility/2006">
          <mc:Choice Requires="x14">
            <control shapeId="46132" r:id="rId24" name="Button 52">
              <controlPr locked="0" defaultSize="0" autoFill="0" autoLine="0" autoPict="0">
                <anchor moveWithCells="1" sizeWithCells="1">
                  <from>
                    <xdr:col>2</xdr:col>
                    <xdr:colOff>2457450</xdr:colOff>
                    <xdr:row>41</xdr:row>
                    <xdr:rowOff>180975</xdr:rowOff>
                  </from>
                  <to>
                    <xdr:col>2</xdr:col>
                    <xdr:colOff>3467100</xdr:colOff>
                    <xdr:row>41</xdr:row>
                    <xdr:rowOff>180975</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autoPageBreaks="0"/>
  </sheetPr>
  <dimension ref="A1:IL235"/>
  <sheetViews>
    <sheetView defaultGridColor="0" view="pageBreakPreview" topLeftCell="F1" colorId="22" zoomScale="80" zoomScaleNormal="100" zoomScaleSheetLayoutView="80" workbookViewId="0">
      <selection activeCell="K8" sqref="K8"/>
    </sheetView>
  </sheetViews>
  <sheetFormatPr defaultColWidth="9.6640625" defaultRowHeight="15"/>
  <cols>
    <col min="1" max="1" width="4.6640625" style="9" customWidth="1"/>
    <col min="2" max="2" width="2.6640625" style="9" customWidth="1"/>
    <col min="3" max="3" width="48" style="9" bestFit="1" customWidth="1"/>
    <col min="4" max="4" width="18.6640625" style="9" customWidth="1"/>
    <col min="5" max="8" width="16.6640625" style="9" customWidth="1"/>
    <col min="9" max="9" width="7.6640625" style="9" customWidth="1"/>
    <col min="10" max="10" width="16.6640625" style="9" customWidth="1"/>
    <col min="11" max="11" width="8.5546875" style="9" customWidth="1"/>
    <col min="12" max="13" width="16.6640625" style="9" customWidth="1"/>
    <col min="14" max="14" width="4.6640625" style="9" customWidth="1"/>
    <col min="15" max="16384" width="9.6640625" style="9"/>
  </cols>
  <sheetData>
    <row r="1" spans="1:246">
      <c r="A1" s="792" t="s">
        <v>1800</v>
      </c>
      <c r="B1" s="795"/>
      <c r="C1" s="795"/>
      <c r="D1" s="794" t="s">
        <v>1345</v>
      </c>
      <c r="E1" s="794" t="s">
        <v>1802</v>
      </c>
      <c r="F1" s="796" t="s">
        <v>1803</v>
      </c>
      <c r="G1" s="792" t="s">
        <v>1800</v>
      </c>
      <c r="H1" s="793"/>
      <c r="I1" s="795" t="s">
        <v>1345</v>
      </c>
      <c r="J1" s="793"/>
      <c r="K1" s="795" t="s">
        <v>1802</v>
      </c>
      <c r="L1" s="793"/>
      <c r="M1" s="795" t="s">
        <v>1803</v>
      </c>
      <c r="N1" s="1091"/>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CENTRAL HUDSON GAS &amp; ELECTRIC CORPORATION</v>
      </c>
      <c r="D2" s="3318" t="s">
        <v>5251</v>
      </c>
      <c r="E2" s="411" t="s">
        <v>1805</v>
      </c>
      <c r="F2" s="800"/>
      <c r="G2" s="72" t="str">
        <f>'Data Sheet'!$C$25</f>
        <v>CENTRAL HUDSON GAS &amp; ELECTRIC CORPORATION</v>
      </c>
      <c r="H2" s="798"/>
      <c r="I2" s="3318" t="s">
        <v>5251</v>
      </c>
      <c r="J2" s="798"/>
      <c r="K2" s="9" t="s">
        <v>1805</v>
      </c>
      <c r="L2" s="798"/>
      <c r="N2" s="1094"/>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797" t="s">
        <v>1789</v>
      </c>
      <c r="D3" s="411" t="s">
        <v>1158</v>
      </c>
      <c r="E3" s="673" t="str">
        <f>'Data Sheet'!$C$40</f>
        <v>4/18/2018</v>
      </c>
      <c r="F3" s="1237" t="str">
        <f>'Data Sheet'!$C$38</f>
        <v>12/31/2017</v>
      </c>
      <c r="G3" s="797"/>
      <c r="H3" s="798"/>
      <c r="I3" s="9" t="s">
        <v>1158</v>
      </c>
      <c r="J3" s="798"/>
      <c r="K3" s="1248" t="str">
        <f>'Data Sheet'!$C$40</f>
        <v>4/18/2018</v>
      </c>
      <c r="L3" s="674"/>
      <c r="M3" s="1245" t="str">
        <f>'Data Sheet'!$C$38</f>
        <v>12/31/2017</v>
      </c>
      <c r="N3" s="1096"/>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134" t="s">
        <v>913</v>
      </c>
      <c r="B4" s="1135"/>
      <c r="C4" s="1135"/>
      <c r="D4" s="1135"/>
      <c r="E4" s="1135"/>
      <c r="F4" s="1136"/>
      <c r="G4" s="1134" t="s">
        <v>914</v>
      </c>
      <c r="H4" s="1135"/>
      <c r="I4" s="1135"/>
      <c r="J4" s="1135"/>
      <c r="K4" s="1135"/>
      <c r="L4" s="1135"/>
      <c r="M4" s="1135"/>
      <c r="N4" s="1096"/>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797"/>
      <c r="F5" s="1094"/>
      <c r="G5" s="797"/>
      <c r="N5" s="1094"/>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797" t="s">
        <v>915</v>
      </c>
      <c r="F6" s="1094"/>
      <c r="G6" s="797" t="s">
        <v>916</v>
      </c>
      <c r="N6" s="1094"/>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797"/>
      <c r="B7" s="9" t="s">
        <v>917</v>
      </c>
      <c r="F7" s="1094"/>
      <c r="G7" s="797" t="s">
        <v>918</v>
      </c>
      <c r="N7" s="1094"/>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797" t="s">
        <v>2218</v>
      </c>
      <c r="F8" s="1094"/>
      <c r="G8" s="797" t="s">
        <v>919</v>
      </c>
      <c r="N8" s="1094"/>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801"/>
      <c r="B9" s="443"/>
      <c r="C9" s="443"/>
      <c r="D9" s="443"/>
      <c r="E9" s="443"/>
      <c r="F9" s="1096"/>
      <c r="G9" s="801"/>
      <c r="H9" s="443"/>
      <c r="I9" s="443"/>
      <c r="J9" s="443"/>
      <c r="K9" s="443"/>
      <c r="L9" s="443"/>
      <c r="M9" s="443"/>
      <c r="N9" s="1096"/>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095"/>
      <c r="B10" s="411"/>
      <c r="D10" s="411"/>
      <c r="E10" s="1148" t="s">
        <v>2219</v>
      </c>
      <c r="F10" s="805"/>
      <c r="G10" s="803" t="s">
        <v>2219</v>
      </c>
      <c r="H10" s="804"/>
      <c r="I10" s="1148" t="s">
        <v>2220</v>
      </c>
      <c r="J10" s="804"/>
      <c r="K10" s="804"/>
      <c r="L10" s="804"/>
      <c r="M10" s="1097"/>
      <c r="N10" s="1106"/>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095" t="s">
        <v>1729</v>
      </c>
      <c r="B11" s="411"/>
      <c r="D11" s="1145" t="s">
        <v>1835</v>
      </c>
      <c r="E11" s="1145" t="s">
        <v>298</v>
      </c>
      <c r="F11" s="1106" t="s">
        <v>298</v>
      </c>
      <c r="G11" s="1095" t="s">
        <v>298</v>
      </c>
      <c r="H11" s="1145" t="s">
        <v>298</v>
      </c>
      <c r="I11" s="1148" t="s">
        <v>542</v>
      </c>
      <c r="J11" s="804"/>
      <c r="K11" s="1148" t="s">
        <v>539</v>
      </c>
      <c r="L11" s="804"/>
      <c r="M11" s="1107" t="s">
        <v>1835</v>
      </c>
      <c r="N11" s="1106" t="s">
        <v>1729</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095" t="s">
        <v>1732</v>
      </c>
      <c r="B12" s="411"/>
      <c r="C12" s="1105" t="s">
        <v>573</v>
      </c>
      <c r="D12" s="1145" t="s">
        <v>881</v>
      </c>
      <c r="E12" s="1145" t="s">
        <v>2223</v>
      </c>
      <c r="F12" s="1106" t="s">
        <v>2224</v>
      </c>
      <c r="G12" s="1095" t="s">
        <v>2223</v>
      </c>
      <c r="H12" s="1145" t="s">
        <v>2224</v>
      </c>
      <c r="I12" s="1145" t="s">
        <v>2225</v>
      </c>
      <c r="J12" s="1145" t="s">
        <v>1839</v>
      </c>
      <c r="K12" s="1145" t="s">
        <v>2225</v>
      </c>
      <c r="L12" s="1145" t="s">
        <v>1839</v>
      </c>
      <c r="M12" s="1107" t="s">
        <v>2517</v>
      </c>
      <c r="N12" s="1106" t="s">
        <v>1732</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095"/>
      <c r="B13" s="411"/>
      <c r="D13" s="1145" t="s">
        <v>557</v>
      </c>
      <c r="E13" s="1145" t="s">
        <v>2272</v>
      </c>
      <c r="F13" s="1106" t="s">
        <v>2273</v>
      </c>
      <c r="G13" s="1095" t="s">
        <v>2274</v>
      </c>
      <c r="H13" s="1145" t="s">
        <v>2229</v>
      </c>
      <c r="I13" s="1145" t="s">
        <v>2230</v>
      </c>
      <c r="J13" s="411"/>
      <c r="K13" s="1145" t="s">
        <v>2231</v>
      </c>
      <c r="L13" s="411"/>
      <c r="M13" s="1097"/>
      <c r="N13" s="1106"/>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113"/>
      <c r="B14" s="461"/>
      <c r="C14" s="1150" t="s">
        <v>3020</v>
      </c>
      <c r="D14" s="1152" t="s">
        <v>3021</v>
      </c>
      <c r="E14" s="1152" t="s">
        <v>3022</v>
      </c>
      <c r="F14" s="1114" t="s">
        <v>3023</v>
      </c>
      <c r="G14" s="1113" t="s">
        <v>2346</v>
      </c>
      <c r="H14" s="1152" t="s">
        <v>2347</v>
      </c>
      <c r="I14" s="1152" t="s">
        <v>2348</v>
      </c>
      <c r="J14" s="1152" t="s">
        <v>2349</v>
      </c>
      <c r="K14" s="1152" t="s">
        <v>2350</v>
      </c>
      <c r="L14" s="1152" t="s">
        <v>2351</v>
      </c>
      <c r="M14" s="1151" t="s">
        <v>2352</v>
      </c>
      <c r="N14" s="1114"/>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113">
        <v>1</v>
      </c>
      <c r="B15" s="461"/>
      <c r="C15" s="443" t="s">
        <v>920</v>
      </c>
      <c r="D15" s="423"/>
      <c r="E15" s="424"/>
      <c r="F15" s="425"/>
      <c r="G15" s="426" t="s">
        <v>1789</v>
      </c>
      <c r="H15" s="424" t="s">
        <v>1789</v>
      </c>
      <c r="I15" s="427"/>
      <c r="J15" s="427"/>
      <c r="K15" s="427"/>
      <c r="L15" s="427"/>
      <c r="M15" s="1202"/>
      <c r="N15" s="1114">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113">
        <v>2</v>
      </c>
      <c r="B16" s="461"/>
      <c r="C16" s="443" t="s">
        <v>2233</v>
      </c>
      <c r="D16" s="1203"/>
      <c r="E16" s="429"/>
      <c r="F16" s="1204"/>
      <c r="G16" s="398" t="s">
        <v>1789</v>
      </c>
      <c r="H16" s="395" t="s">
        <v>1789</v>
      </c>
      <c r="I16" s="429"/>
      <c r="J16" s="429"/>
      <c r="K16" s="429"/>
      <c r="L16" s="429"/>
      <c r="M16" s="1205"/>
      <c r="N16" s="1114">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113">
        <v>3</v>
      </c>
      <c r="B17" s="461"/>
      <c r="C17" s="443"/>
      <c r="D17" s="297">
        <v>104233082</v>
      </c>
      <c r="E17" s="297">
        <v>11642225</v>
      </c>
      <c r="F17" s="367">
        <v>1395150</v>
      </c>
      <c r="G17" s="458">
        <v>1292670</v>
      </c>
      <c r="H17" s="297">
        <v>-25400</v>
      </c>
      <c r="I17" s="461"/>
      <c r="J17" s="297">
        <v>43100300</v>
      </c>
      <c r="K17" s="461"/>
      <c r="L17" s="297">
        <v>6659700</v>
      </c>
      <c r="M17" s="446">
        <f t="shared" ref="M17:M22" si="0">D17+E17-F17+G17-H17-J17+L17</f>
        <v>79357627</v>
      </c>
      <c r="N17" s="1114">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113">
        <v>4</v>
      </c>
      <c r="B18" s="461"/>
      <c r="C18" s="443"/>
      <c r="D18" s="281"/>
      <c r="E18" s="281"/>
      <c r="F18" s="260"/>
      <c r="G18" s="459"/>
      <c r="H18" s="281"/>
      <c r="I18" s="461"/>
      <c r="J18" s="281"/>
      <c r="K18" s="461"/>
      <c r="L18" s="281"/>
      <c r="M18" s="295">
        <f t="shared" si="0"/>
        <v>0</v>
      </c>
      <c r="N18" s="1114">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113">
        <v>5</v>
      </c>
      <c r="B19" s="461"/>
      <c r="C19" s="443"/>
      <c r="D19" s="281"/>
      <c r="E19" s="281"/>
      <c r="F19" s="260"/>
      <c r="G19" s="459"/>
      <c r="H19" s="281"/>
      <c r="I19" s="461"/>
      <c r="J19" s="281"/>
      <c r="K19" s="461"/>
      <c r="L19" s="281"/>
      <c r="M19" s="295">
        <f t="shared" si="0"/>
        <v>0</v>
      </c>
      <c r="N19" s="1114">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113">
        <v>6</v>
      </c>
      <c r="B20" s="461"/>
      <c r="C20" s="443"/>
      <c r="D20" s="281"/>
      <c r="E20" s="281"/>
      <c r="F20" s="260"/>
      <c r="G20" s="459"/>
      <c r="H20" s="281"/>
      <c r="I20" s="461"/>
      <c r="J20" s="281"/>
      <c r="K20" s="461"/>
      <c r="L20" s="281"/>
      <c r="M20" s="295">
        <f t="shared" si="0"/>
        <v>0</v>
      </c>
      <c r="N20" s="1114">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113">
        <v>7</v>
      </c>
      <c r="B21" s="461"/>
      <c r="C21" s="443"/>
      <c r="D21" s="281"/>
      <c r="E21" s="281"/>
      <c r="F21" s="260"/>
      <c r="G21" s="459"/>
      <c r="H21" s="281"/>
      <c r="I21" s="461"/>
      <c r="J21" s="281"/>
      <c r="K21" s="461"/>
      <c r="L21" s="281"/>
      <c r="M21" s="295">
        <f t="shared" si="0"/>
        <v>0</v>
      </c>
      <c r="N21" s="1114">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113">
        <v>8</v>
      </c>
      <c r="B22" s="461"/>
      <c r="C22" s="443" t="s">
        <v>921</v>
      </c>
      <c r="D22" s="281"/>
      <c r="E22" s="281"/>
      <c r="F22" s="260"/>
      <c r="G22" s="459"/>
      <c r="H22" s="281"/>
      <c r="I22" s="461"/>
      <c r="J22" s="281"/>
      <c r="K22" s="461"/>
      <c r="L22" s="281"/>
      <c r="M22" s="295">
        <f t="shared" si="0"/>
        <v>0</v>
      </c>
      <c r="N22" s="1114">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113">
        <v>9</v>
      </c>
      <c r="B23" s="461"/>
      <c r="C23" s="443" t="s">
        <v>922</v>
      </c>
      <c r="D23" s="240">
        <f>SUM(D16:D22)</f>
        <v>104233082</v>
      </c>
      <c r="E23" s="240">
        <f>SUM(E16:E22)</f>
        <v>11642225</v>
      </c>
      <c r="F23" s="239">
        <f>SUM(F16:F22)</f>
        <v>1395150</v>
      </c>
      <c r="G23" s="404">
        <f>SUM(G16:G22)</f>
        <v>1292670</v>
      </c>
      <c r="H23" s="240">
        <f>SUM(H16:H22)</f>
        <v>-25400</v>
      </c>
      <c r="I23" s="218"/>
      <c r="J23" s="240">
        <f>SUM(J17:J22)</f>
        <v>43100300</v>
      </c>
      <c r="K23" s="218"/>
      <c r="L23" s="240">
        <f>SUM(L16:L22)</f>
        <v>6659700</v>
      </c>
      <c r="M23" s="240">
        <f>SUM(M16:M22)</f>
        <v>79357627</v>
      </c>
      <c r="N23" s="1114">
        <v>9</v>
      </c>
      <c r="O23" s="384"/>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113">
        <v>10</v>
      </c>
      <c r="B24" s="461"/>
      <c r="C24" s="443" t="s">
        <v>923</v>
      </c>
      <c r="D24" s="418"/>
      <c r="E24" s="419"/>
      <c r="F24" s="420"/>
      <c r="G24" s="421"/>
      <c r="H24" s="419"/>
      <c r="I24" s="422"/>
      <c r="J24" s="419"/>
      <c r="K24" s="422"/>
      <c r="L24" s="419"/>
      <c r="M24" s="460"/>
      <c r="N24" s="1114">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113">
        <v>11</v>
      </c>
      <c r="B25" s="461"/>
      <c r="C25" s="443"/>
      <c r="D25" s="297">
        <v>40696607</v>
      </c>
      <c r="E25" s="297">
        <v>12529500</v>
      </c>
      <c r="F25" s="367">
        <v>1876750</v>
      </c>
      <c r="G25" s="458">
        <v>342930</v>
      </c>
      <c r="H25" s="297">
        <v>74000</v>
      </c>
      <c r="I25" s="461"/>
      <c r="J25" s="297">
        <v>17109750</v>
      </c>
      <c r="K25" s="461"/>
      <c r="L25" s="297">
        <v>3777200</v>
      </c>
      <c r="M25" s="446">
        <f t="shared" ref="M25:M30" si="1">D25+E25-F25+G25-H25-J25+L25</f>
        <v>38285737</v>
      </c>
      <c r="N25" s="1114">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113">
        <v>12</v>
      </c>
      <c r="B26" s="461"/>
      <c r="C26" s="443"/>
      <c r="D26" s="281"/>
      <c r="E26" s="281"/>
      <c r="F26" s="260"/>
      <c r="G26" s="459"/>
      <c r="H26" s="281"/>
      <c r="I26" s="461"/>
      <c r="J26" s="281"/>
      <c r="K26" s="461"/>
      <c r="L26" s="281"/>
      <c r="M26" s="295">
        <f t="shared" si="1"/>
        <v>0</v>
      </c>
      <c r="N26" s="1114">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113">
        <v>13</v>
      </c>
      <c r="B27" s="461"/>
      <c r="C27" s="443"/>
      <c r="D27" s="281"/>
      <c r="E27" s="281"/>
      <c r="F27" s="260"/>
      <c r="G27" s="459"/>
      <c r="H27" s="281"/>
      <c r="I27" s="461"/>
      <c r="J27" s="281"/>
      <c r="K27" s="461"/>
      <c r="L27" s="281"/>
      <c r="M27" s="295">
        <f t="shared" si="1"/>
        <v>0</v>
      </c>
      <c r="N27" s="1114">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113">
        <v>14</v>
      </c>
      <c r="B28" s="461"/>
      <c r="C28" s="443"/>
      <c r="D28" s="281"/>
      <c r="E28" s="281"/>
      <c r="F28" s="260"/>
      <c r="G28" s="459"/>
      <c r="H28" s="281"/>
      <c r="I28" s="461"/>
      <c r="J28" s="281"/>
      <c r="K28" s="461"/>
      <c r="L28" s="281"/>
      <c r="M28" s="295">
        <f t="shared" si="1"/>
        <v>0</v>
      </c>
      <c r="N28" s="1114">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113">
        <v>15</v>
      </c>
      <c r="B29" s="461"/>
      <c r="C29" s="443"/>
      <c r="D29" s="281"/>
      <c r="E29" s="281"/>
      <c r="F29" s="260"/>
      <c r="G29" s="459"/>
      <c r="H29" s="281"/>
      <c r="I29" s="461"/>
      <c r="J29" s="281"/>
      <c r="K29" s="461"/>
      <c r="L29" s="281"/>
      <c r="M29" s="295">
        <f t="shared" si="1"/>
        <v>0</v>
      </c>
      <c r="N29" s="1114">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113">
        <v>16</v>
      </c>
      <c r="B30" s="461"/>
      <c r="C30" s="443" t="s">
        <v>921</v>
      </c>
      <c r="D30" s="281"/>
      <c r="E30" s="281"/>
      <c r="F30" s="260"/>
      <c r="G30" s="459"/>
      <c r="H30" s="281"/>
      <c r="I30" s="461"/>
      <c r="J30" s="281"/>
      <c r="K30" s="461"/>
      <c r="L30" s="281"/>
      <c r="M30" s="295">
        <f t="shared" si="1"/>
        <v>0</v>
      </c>
      <c r="N30" s="1114">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113">
        <v>17</v>
      </c>
      <c r="B31" s="461"/>
      <c r="C31" s="443" t="s">
        <v>924</v>
      </c>
      <c r="D31" s="240">
        <f>SUM(D24:D30)</f>
        <v>40696607</v>
      </c>
      <c r="E31" s="240">
        <f>SUM(E24:E30)</f>
        <v>12529500</v>
      </c>
      <c r="F31" s="239">
        <f>SUM(F24:F30)</f>
        <v>1876750</v>
      </c>
      <c r="G31" s="404">
        <f>SUM(G24:G30)</f>
        <v>342930</v>
      </c>
      <c r="H31" s="240">
        <f>SUM(H24:H30)</f>
        <v>74000</v>
      </c>
      <c r="I31" s="218"/>
      <c r="J31" s="240">
        <f>SUM(J24:J30)</f>
        <v>17109750</v>
      </c>
      <c r="K31" s="218"/>
      <c r="L31" s="240">
        <f>SUM(L24:L30)</f>
        <v>3777200</v>
      </c>
      <c r="M31" s="240">
        <f>SUM(M24:M30)</f>
        <v>38285737</v>
      </c>
      <c r="N31" s="1114">
        <v>17</v>
      </c>
      <c r="O31" s="384"/>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113">
        <v>18</v>
      </c>
      <c r="B32" s="461"/>
      <c r="C32" s="443" t="s">
        <v>2996</v>
      </c>
      <c r="D32" s="281">
        <v>16197307</v>
      </c>
      <c r="E32" s="281"/>
      <c r="F32" s="260"/>
      <c r="G32" s="459"/>
      <c r="H32" s="281"/>
      <c r="I32" s="461">
        <v>182.99</v>
      </c>
      <c r="J32" s="281">
        <v>1728900</v>
      </c>
      <c r="K32" s="461">
        <v>182.99</v>
      </c>
      <c r="L32" s="281">
        <v>95600</v>
      </c>
      <c r="M32" s="295">
        <f>D32+E32-F32+G32-H32-J32+L32</f>
        <v>14564007</v>
      </c>
      <c r="N32" s="1114">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113">
        <v>19</v>
      </c>
      <c r="B33" s="461"/>
      <c r="C33" s="443" t="s">
        <v>925</v>
      </c>
      <c r="D33" s="297">
        <f>D23+D31+D32</f>
        <v>161126996</v>
      </c>
      <c r="E33" s="297">
        <f>E23+E31+E32</f>
        <v>24171725</v>
      </c>
      <c r="F33" s="367">
        <f>F23+F31+F32</f>
        <v>3271900</v>
      </c>
      <c r="G33" s="458">
        <f>G23+G31+G32</f>
        <v>1635600</v>
      </c>
      <c r="H33" s="297">
        <f>H23+H31+H32</f>
        <v>48600</v>
      </c>
      <c r="I33" s="100"/>
      <c r="J33" s="297">
        <f>J23+J31+J32</f>
        <v>61938950</v>
      </c>
      <c r="K33" s="461"/>
      <c r="L33" s="297">
        <f>L23+L31+L32</f>
        <v>10532500</v>
      </c>
      <c r="M33" s="297">
        <f>M23+M31+M32</f>
        <v>132207371</v>
      </c>
      <c r="N33" s="1114">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095">
        <v>20</v>
      </c>
      <c r="B34" s="411"/>
      <c r="C34" s="9" t="s">
        <v>3718</v>
      </c>
      <c r="D34" s="423"/>
      <c r="E34" s="424"/>
      <c r="F34" s="425"/>
      <c r="G34" s="426"/>
      <c r="H34" s="424"/>
      <c r="I34" s="424"/>
      <c r="J34" s="427"/>
      <c r="K34" s="427"/>
      <c r="L34" s="427"/>
      <c r="M34" s="428" t="s">
        <v>1789</v>
      </c>
      <c r="N34" s="1106">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113"/>
      <c r="B35" s="461"/>
      <c r="C35" s="443"/>
      <c r="D35" s="416"/>
      <c r="E35" s="395"/>
      <c r="F35" s="397"/>
      <c r="G35" s="398"/>
      <c r="H35" s="395"/>
      <c r="I35" s="395"/>
      <c r="J35" s="429"/>
      <c r="K35" s="429"/>
      <c r="L35" s="429"/>
      <c r="M35" s="417"/>
      <c r="N35" s="1114"/>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113">
        <v>21</v>
      </c>
      <c r="B36" s="461"/>
      <c r="C36" s="443" t="s">
        <v>3719</v>
      </c>
      <c r="D36" s="297">
        <v>136023722</v>
      </c>
      <c r="E36" s="297">
        <v>21094136</v>
      </c>
      <c r="F36" s="367">
        <v>2772800</v>
      </c>
      <c r="G36" s="458">
        <v>1249900</v>
      </c>
      <c r="H36" s="297">
        <v>55000</v>
      </c>
      <c r="I36" s="297"/>
      <c r="J36" s="297">
        <v>59516050</v>
      </c>
      <c r="K36" s="281"/>
      <c r="L36" s="297">
        <v>8862400</v>
      </c>
      <c r="M36" s="446">
        <f>D36+E36-F36+G36-H36-J36+L36</f>
        <v>104886308</v>
      </c>
      <c r="N36" s="1114">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113">
        <v>22</v>
      </c>
      <c r="B37" s="461"/>
      <c r="C37" s="443" t="s">
        <v>3720</v>
      </c>
      <c r="D37" s="281">
        <v>25103274</v>
      </c>
      <c r="E37" s="281">
        <v>3077589</v>
      </c>
      <c r="F37" s="260">
        <v>499100</v>
      </c>
      <c r="G37" s="459">
        <v>385700</v>
      </c>
      <c r="H37" s="281">
        <v>-6400</v>
      </c>
      <c r="I37" s="281"/>
      <c r="J37" s="281">
        <v>2422900</v>
      </c>
      <c r="K37" s="281"/>
      <c r="L37" s="281">
        <v>1670100</v>
      </c>
      <c r="M37" s="295">
        <f>D37+E37-F37+G37-H37-J37+L37</f>
        <v>27321063</v>
      </c>
      <c r="N37" s="1114">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113">
        <v>23</v>
      </c>
      <c r="B38" s="461"/>
      <c r="C38" s="443" t="s">
        <v>3721</v>
      </c>
      <c r="D38" s="297">
        <v>0</v>
      </c>
      <c r="E38" s="297"/>
      <c r="F38" s="367"/>
      <c r="G38" s="458"/>
      <c r="H38" s="297"/>
      <c r="I38" s="281"/>
      <c r="J38" s="297"/>
      <c r="K38" s="281"/>
      <c r="L38" s="297"/>
      <c r="M38" s="446">
        <f>D38+E38-F38+G38-H38-J38+L38</f>
        <v>0</v>
      </c>
      <c r="N38" s="1114">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158" t="s">
        <v>3722</v>
      </c>
      <c r="B39" s="12"/>
      <c r="C39" s="12"/>
      <c r="D39" s="12"/>
      <c r="E39" s="12"/>
      <c r="F39" s="809"/>
      <c r="G39" s="1158" t="s">
        <v>3723</v>
      </c>
      <c r="H39" s="12"/>
      <c r="I39" s="12"/>
      <c r="J39" s="12"/>
      <c r="K39" s="12"/>
      <c r="L39" s="12"/>
      <c r="M39" s="12"/>
      <c r="N39" s="809"/>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797"/>
      <c r="C40" s="12"/>
      <c r="D40" s="12"/>
      <c r="E40" s="12"/>
      <c r="F40" s="809"/>
      <c r="G40" s="1158"/>
      <c r="H40" s="12"/>
      <c r="I40" s="12"/>
      <c r="J40" s="12"/>
      <c r="K40" s="12"/>
      <c r="L40" s="12"/>
      <c r="M40" s="12"/>
      <c r="N40" s="809"/>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797"/>
      <c r="C41" s="12"/>
      <c r="D41" s="12"/>
      <c r="E41" s="12"/>
      <c r="F41" s="809"/>
      <c r="G41" s="1158"/>
      <c r="H41" s="12"/>
      <c r="I41" s="12"/>
      <c r="J41" s="12"/>
      <c r="K41" s="12"/>
      <c r="L41" s="12"/>
      <c r="M41" s="12"/>
      <c r="N41" s="809"/>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797"/>
      <c r="F42" s="1094"/>
      <c r="G42" s="797"/>
      <c r="N42" s="1094"/>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797"/>
      <c r="F43" s="1094"/>
      <c r="G43" s="797"/>
      <c r="N43" s="1094"/>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797"/>
      <c r="F44" s="1094"/>
      <c r="G44" s="797"/>
      <c r="N44" s="1094"/>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797"/>
      <c r="F45" s="1094"/>
      <c r="G45" s="797"/>
      <c r="N45" s="1094"/>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797"/>
      <c r="F46" s="1094"/>
      <c r="G46" s="797"/>
      <c r="N46" s="1094"/>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797"/>
      <c r="F47" s="1094"/>
      <c r="G47" s="797"/>
      <c r="N47" s="1094"/>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797"/>
      <c r="F48" s="1094"/>
      <c r="G48" s="797"/>
      <c r="N48" s="1094"/>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797"/>
      <c r="F49" s="1094"/>
      <c r="G49" s="797"/>
      <c r="N49" s="1094"/>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797"/>
      <c r="F50" s="1094"/>
      <c r="G50" s="797"/>
      <c r="N50" s="1094"/>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797"/>
      <c r="F51" s="1094"/>
      <c r="G51" s="797"/>
      <c r="N51" s="1094"/>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797"/>
      <c r="F52" s="1094"/>
      <c r="G52" s="797"/>
      <c r="N52" s="1094"/>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797"/>
      <c r="F53" s="1094"/>
      <c r="G53" s="797"/>
      <c r="N53" s="1094"/>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797"/>
      <c r="F54" s="1094"/>
      <c r="G54" s="797"/>
      <c r="N54" s="1094"/>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797"/>
      <c r="F55" s="1094"/>
      <c r="G55" s="797"/>
      <c r="N55" s="1094"/>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797"/>
      <c r="F56" s="1094"/>
      <c r="G56" s="797"/>
      <c r="N56" s="1094"/>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797"/>
      <c r="F57" s="1094"/>
      <c r="G57" s="797"/>
      <c r="N57" s="1094"/>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206"/>
      <c r="B58" s="1207"/>
      <c r="C58" s="1207"/>
      <c r="D58" s="1207"/>
      <c r="E58" s="1207"/>
      <c r="F58" s="1208"/>
      <c r="G58" s="1206"/>
      <c r="H58" s="1207"/>
      <c r="I58" s="1207"/>
      <c r="J58" s="1207"/>
      <c r="K58" s="1207"/>
      <c r="L58" s="1207"/>
      <c r="M58" s="1207"/>
      <c r="N58" s="1208"/>
      <c r="O58" s="462"/>
      <c r="P58" s="462"/>
      <c r="Q58" s="462"/>
      <c r="R58" s="462"/>
      <c r="S58" s="462"/>
      <c r="T58" s="462"/>
      <c r="U58" s="462"/>
      <c r="V58" s="462"/>
      <c r="W58" s="462"/>
      <c r="X58" s="462"/>
      <c r="Y58" s="462"/>
      <c r="Z58" s="462"/>
      <c r="AA58" s="462"/>
      <c r="AB58" s="462"/>
      <c r="AC58" s="462"/>
      <c r="AD58" s="462"/>
      <c r="AE58" s="462"/>
      <c r="AF58" s="462"/>
      <c r="AG58" s="462"/>
      <c r="AH58" s="462"/>
      <c r="AI58" s="462"/>
      <c r="AJ58" s="462"/>
      <c r="AK58" s="462"/>
    </row>
    <row r="59" spans="1:246" ht="15.75" thickBot="1">
      <c r="A59" s="1209"/>
      <c r="B59" s="1210"/>
      <c r="C59" s="1210"/>
      <c r="D59" s="1210"/>
      <c r="E59" s="1210"/>
      <c r="F59" s="1211"/>
      <c r="G59" s="1209"/>
      <c r="H59" s="1210"/>
      <c r="I59" s="1210"/>
      <c r="J59" s="1210"/>
      <c r="K59" s="1210"/>
      <c r="L59" s="1210"/>
      <c r="M59" s="1210"/>
      <c r="N59" s="1211"/>
      <c r="O59" s="462"/>
      <c r="P59" s="462"/>
      <c r="Q59" s="462"/>
      <c r="R59" s="462"/>
      <c r="S59" s="462"/>
      <c r="T59" s="462"/>
      <c r="U59" s="462"/>
      <c r="V59" s="462"/>
      <c r="W59" s="462"/>
      <c r="X59" s="462"/>
      <c r="Y59" s="462"/>
      <c r="Z59" s="462"/>
      <c r="AA59" s="462"/>
      <c r="AB59" s="462"/>
      <c r="AC59" s="462"/>
      <c r="AD59" s="462"/>
      <c r="AE59" s="462"/>
      <c r="AF59" s="462"/>
      <c r="AG59" s="462"/>
      <c r="AH59" s="462"/>
      <c r="AI59" s="462"/>
      <c r="AJ59" s="462"/>
      <c r="AK59" s="462"/>
    </row>
    <row r="60" spans="1:246">
      <c r="A60" s="1207"/>
      <c r="B60" s="1207"/>
      <c r="C60" s="1207"/>
      <c r="D60" s="1207"/>
      <c r="E60" s="1207"/>
      <c r="F60" s="1207"/>
      <c r="G60" s="1207"/>
      <c r="H60" s="1207"/>
      <c r="I60" s="1207"/>
      <c r="J60" s="1207"/>
      <c r="K60" s="1207"/>
      <c r="L60" s="1207"/>
      <c r="M60" s="1207"/>
      <c r="N60" s="1207"/>
      <c r="O60" s="462"/>
      <c r="P60" s="462"/>
      <c r="Q60" s="462"/>
      <c r="R60" s="462"/>
      <c r="S60" s="462"/>
      <c r="T60" s="462"/>
      <c r="U60" s="462"/>
      <c r="V60" s="462"/>
      <c r="W60" s="462"/>
      <c r="X60" s="462"/>
      <c r="Y60" s="462"/>
      <c r="Z60" s="462"/>
      <c r="AA60" s="462"/>
      <c r="AB60" s="462"/>
      <c r="AC60" s="462"/>
      <c r="AD60" s="462"/>
      <c r="AE60" s="462"/>
      <c r="AF60" s="462"/>
      <c r="AG60" s="462"/>
      <c r="AH60" s="462"/>
      <c r="AI60" s="462"/>
      <c r="AJ60" s="462"/>
      <c r="AK60" s="462"/>
    </row>
    <row r="61" spans="1:246">
      <c r="A61" s="1197" t="s">
        <v>3562</v>
      </c>
      <c r="B61" s="1197"/>
      <c r="C61" s="1197"/>
      <c r="E61" s="1212"/>
      <c r="F61" s="1212"/>
      <c r="G61" s="12" t="s">
        <v>3562</v>
      </c>
      <c r="H61" s="1212"/>
      <c r="I61" s="1212"/>
      <c r="K61" s="1212"/>
      <c r="L61" s="1212"/>
      <c r="M61" s="1212"/>
      <c r="N61" s="1207"/>
      <c r="O61" s="462"/>
      <c r="P61" s="462"/>
      <c r="Q61" s="462"/>
      <c r="R61" s="462"/>
      <c r="S61" s="462"/>
      <c r="T61" s="462"/>
      <c r="U61" s="462"/>
      <c r="V61" s="462"/>
      <c r="W61" s="462"/>
      <c r="X61" s="462"/>
      <c r="Y61" s="462"/>
      <c r="Z61" s="462"/>
      <c r="AA61" s="462"/>
      <c r="AB61" s="462"/>
      <c r="AC61" s="462"/>
      <c r="AD61" s="462"/>
      <c r="AE61" s="462"/>
      <c r="AF61" s="462"/>
      <c r="AG61" s="462"/>
      <c r="AH61" s="462"/>
      <c r="AI61" s="462"/>
      <c r="AJ61" s="462"/>
      <c r="AK61" s="462"/>
    </row>
    <row r="62" spans="1:246">
      <c r="A62" s="12" t="s">
        <v>926</v>
      </c>
      <c r="B62" s="12"/>
      <c r="C62" s="12"/>
      <c r="D62" s="12"/>
      <c r="E62" s="1212"/>
      <c r="F62" s="1212"/>
      <c r="G62" s="12" t="s">
        <v>927</v>
      </c>
      <c r="H62" s="1212"/>
      <c r="I62" s="1212"/>
      <c r="J62" s="1212"/>
      <c r="K62" s="1212"/>
      <c r="L62" s="1212"/>
      <c r="M62" s="1212"/>
      <c r="N62" s="1212"/>
      <c r="O62" s="462"/>
      <c r="P62" s="462"/>
      <c r="Q62" s="462"/>
      <c r="R62" s="462"/>
      <c r="S62" s="462"/>
      <c r="T62" s="462"/>
      <c r="U62" s="462"/>
      <c r="V62" s="462"/>
      <c r="W62" s="462"/>
      <c r="X62" s="462"/>
      <c r="Y62" s="462"/>
      <c r="Z62" s="462"/>
      <c r="AA62" s="462"/>
      <c r="AB62" s="462"/>
      <c r="AC62" s="462"/>
      <c r="AD62" s="462"/>
      <c r="AE62" s="462"/>
      <c r="AF62" s="462"/>
      <c r="AG62" s="462"/>
      <c r="AH62" s="462"/>
      <c r="AI62" s="462"/>
      <c r="AJ62" s="462"/>
      <c r="AK62" s="462"/>
    </row>
    <row r="64" spans="1:246" ht="15.75">
      <c r="A64" s="1093" t="s">
        <v>565</v>
      </c>
      <c r="B64" s="1093"/>
      <c r="C64" s="12"/>
      <c r="D64" s="12"/>
      <c r="E64" s="12"/>
      <c r="F64" s="12"/>
    </row>
    <row r="66" spans="1:14" ht="15.75" thickBot="1">
      <c r="A66" s="9" t="str">
        <f>'Data Sheet'!$C$25</f>
        <v>CENTRAL HUDSON GAS &amp; ELECTRIC CORPORATION</v>
      </c>
      <c r="E66" s="1089"/>
      <c r="F66" s="3319" t="str">
        <f>'Data Sheet'!$C$38</f>
        <v>12/31/2017</v>
      </c>
      <c r="G66" s="9" t="str">
        <f>'Data Sheet'!$C$25</f>
        <v>CENTRAL HUDSON GAS &amp; ELECTRIC CORPORATION</v>
      </c>
      <c r="K66" s="1089"/>
      <c r="M66" s="3319" t="str">
        <f>'Data Sheet'!$C$38</f>
        <v>12/31/2017</v>
      </c>
    </row>
    <row r="67" spans="1:14">
      <c r="A67" s="1170" t="s">
        <v>913</v>
      </c>
      <c r="B67" s="1171"/>
      <c r="C67" s="1171"/>
      <c r="D67" s="1171"/>
      <c r="E67" s="1171"/>
      <c r="F67" s="1172"/>
      <c r="G67" s="1170" t="s">
        <v>914</v>
      </c>
      <c r="H67" s="1171"/>
      <c r="I67" s="1171"/>
      <c r="J67" s="1171"/>
      <c r="K67" s="1171"/>
      <c r="L67" s="1171"/>
      <c r="M67" s="1171"/>
      <c r="N67" s="1091"/>
    </row>
    <row r="68" spans="1:14">
      <c r="A68" s="797"/>
      <c r="F68" s="1094"/>
      <c r="G68" s="797"/>
      <c r="N68" s="1094"/>
    </row>
    <row r="69" spans="1:14">
      <c r="A69" s="1109"/>
      <c r="B69" s="1111"/>
      <c r="C69" s="1110"/>
      <c r="D69" s="1111"/>
      <c r="E69" s="1166" t="s">
        <v>2219</v>
      </c>
      <c r="F69" s="1136"/>
      <c r="G69" s="1134" t="s">
        <v>2219</v>
      </c>
      <c r="H69" s="1135"/>
      <c r="I69" s="1166" t="s">
        <v>2220</v>
      </c>
      <c r="J69" s="1135"/>
      <c r="K69" s="1135"/>
      <c r="L69" s="1135"/>
      <c r="M69" s="1139"/>
      <c r="N69" s="1112"/>
    </row>
    <row r="70" spans="1:14">
      <c r="A70" s="1095" t="s">
        <v>1729</v>
      </c>
      <c r="B70" s="411"/>
      <c r="D70" s="1145" t="s">
        <v>1835</v>
      </c>
      <c r="E70" s="1145" t="s">
        <v>298</v>
      </c>
      <c r="F70" s="1106" t="s">
        <v>298</v>
      </c>
      <c r="G70" s="1095" t="s">
        <v>298</v>
      </c>
      <c r="H70" s="1145" t="s">
        <v>298</v>
      </c>
      <c r="I70" s="1148" t="s">
        <v>542</v>
      </c>
      <c r="J70" s="804"/>
      <c r="K70" s="1148" t="s">
        <v>539</v>
      </c>
      <c r="L70" s="804"/>
      <c r="M70" s="1107" t="s">
        <v>1835</v>
      </c>
      <c r="N70" s="1106" t="s">
        <v>1729</v>
      </c>
    </row>
    <row r="71" spans="1:14">
      <c r="A71" s="1095" t="s">
        <v>1732</v>
      </c>
      <c r="B71" s="411"/>
      <c r="C71" s="1105" t="s">
        <v>573</v>
      </c>
      <c r="D71" s="1145" t="s">
        <v>881</v>
      </c>
      <c r="E71" s="1145" t="s">
        <v>2223</v>
      </c>
      <c r="F71" s="1106" t="s">
        <v>2224</v>
      </c>
      <c r="G71" s="1095" t="s">
        <v>2223</v>
      </c>
      <c r="H71" s="1145" t="s">
        <v>2224</v>
      </c>
      <c r="I71" s="1145" t="s">
        <v>2225</v>
      </c>
      <c r="J71" s="1145" t="s">
        <v>1839</v>
      </c>
      <c r="K71" s="1145" t="s">
        <v>2225</v>
      </c>
      <c r="L71" s="1145" t="s">
        <v>1839</v>
      </c>
      <c r="M71" s="1107" t="s">
        <v>2517</v>
      </c>
      <c r="N71" s="1106" t="s">
        <v>1732</v>
      </c>
    </row>
    <row r="72" spans="1:14">
      <c r="A72" s="1095"/>
      <c r="B72" s="411"/>
      <c r="D72" s="1145" t="s">
        <v>557</v>
      </c>
      <c r="E72" s="1145" t="s">
        <v>2272</v>
      </c>
      <c r="F72" s="1106" t="s">
        <v>2273</v>
      </c>
      <c r="G72" s="1095" t="s">
        <v>2274</v>
      </c>
      <c r="H72" s="1145" t="s">
        <v>2229</v>
      </c>
      <c r="I72" s="1145" t="s">
        <v>2230</v>
      </c>
      <c r="J72" s="411"/>
      <c r="K72" s="1145" t="s">
        <v>2231</v>
      </c>
      <c r="L72" s="411"/>
      <c r="M72" s="1097"/>
      <c r="N72" s="1106"/>
    </row>
    <row r="73" spans="1:14">
      <c r="A73" s="1113"/>
      <c r="B73" s="461"/>
      <c r="C73" s="1150" t="s">
        <v>3020</v>
      </c>
      <c r="D73" s="1152" t="s">
        <v>3021</v>
      </c>
      <c r="E73" s="1152" t="s">
        <v>3022</v>
      </c>
      <c r="F73" s="1114" t="s">
        <v>3023</v>
      </c>
      <c r="G73" s="1113" t="s">
        <v>2346</v>
      </c>
      <c r="H73" s="1152" t="s">
        <v>2347</v>
      </c>
      <c r="I73" s="1152" t="s">
        <v>2348</v>
      </c>
      <c r="J73" s="1152" t="s">
        <v>2349</v>
      </c>
      <c r="K73" s="1152" t="s">
        <v>2350</v>
      </c>
      <c r="L73" s="1152" t="s">
        <v>2351</v>
      </c>
      <c r="M73" s="1151" t="s">
        <v>2352</v>
      </c>
      <c r="N73" s="1114"/>
    </row>
    <row r="74" spans="1:14">
      <c r="A74" s="1113">
        <v>1</v>
      </c>
      <c r="B74" s="411"/>
      <c r="C74" s="443" t="s">
        <v>920</v>
      </c>
      <c r="D74" s="423"/>
      <c r="E74" s="424"/>
      <c r="F74" s="425"/>
      <c r="G74" s="426" t="s">
        <v>1789</v>
      </c>
      <c r="H74" s="424" t="s">
        <v>1789</v>
      </c>
      <c r="I74" s="427"/>
      <c r="J74" s="427"/>
      <c r="K74" s="427"/>
      <c r="L74" s="427"/>
      <c r="M74" s="1202"/>
      <c r="N74" s="1114">
        <v>1</v>
      </c>
    </row>
    <row r="75" spans="1:14">
      <c r="A75" s="1113">
        <v>2</v>
      </c>
      <c r="B75" s="1111"/>
      <c r="C75" s="443" t="s">
        <v>2233</v>
      </c>
      <c r="D75" s="1203"/>
      <c r="E75" s="429"/>
      <c r="F75" s="1204"/>
      <c r="G75" s="398" t="s">
        <v>1789</v>
      </c>
      <c r="H75" s="395" t="s">
        <v>1789</v>
      </c>
      <c r="I75" s="429"/>
      <c r="J75" s="429"/>
      <c r="K75" s="429"/>
      <c r="L75" s="429"/>
      <c r="M75" s="1205"/>
      <c r="N75" s="1114">
        <v>2</v>
      </c>
    </row>
    <row r="76" spans="1:14">
      <c r="A76" s="1113">
        <v>3</v>
      </c>
      <c r="B76" s="1111"/>
      <c r="C76" s="443" t="s">
        <v>5419</v>
      </c>
      <c r="D76" s="3110">
        <v>14000</v>
      </c>
      <c r="E76" s="3110">
        <v>0</v>
      </c>
      <c r="F76" s="3069">
        <v>0</v>
      </c>
      <c r="G76" s="3111">
        <v>42000</v>
      </c>
      <c r="H76" s="3110">
        <v>0</v>
      </c>
      <c r="I76" s="3112"/>
      <c r="J76" s="3110">
        <v>21500</v>
      </c>
      <c r="K76" s="3112"/>
      <c r="L76" s="3110">
        <v>7700</v>
      </c>
      <c r="M76" s="3113">
        <f t="shared" ref="M76:M125" si="2">D76+E76-F76+G76-H76-J76+L76</f>
        <v>42200</v>
      </c>
      <c r="N76" s="1114">
        <v>3</v>
      </c>
    </row>
    <row r="77" spans="1:14">
      <c r="A77" s="3162">
        <v>4</v>
      </c>
      <c r="B77" s="1111"/>
      <c r="C77" s="443" t="s">
        <v>5420</v>
      </c>
      <c r="D77" s="3101">
        <v>0</v>
      </c>
      <c r="E77" s="3101">
        <v>0</v>
      </c>
      <c r="F77" s="3102">
        <v>0</v>
      </c>
      <c r="G77" s="3103">
        <v>-100</v>
      </c>
      <c r="H77" s="3101">
        <v>0</v>
      </c>
      <c r="I77" s="461"/>
      <c r="J77" s="3101">
        <v>0</v>
      </c>
      <c r="K77" s="461"/>
      <c r="L77" s="3101">
        <v>100</v>
      </c>
      <c r="M77" s="295">
        <f t="shared" si="2"/>
        <v>0</v>
      </c>
      <c r="N77" s="1114">
        <v>4</v>
      </c>
    </row>
    <row r="78" spans="1:14">
      <c r="A78" s="3162">
        <v>5</v>
      </c>
      <c r="B78" s="1111"/>
      <c r="C78" s="443" t="s">
        <v>5421</v>
      </c>
      <c r="D78" s="3101">
        <v>230400</v>
      </c>
      <c r="E78" s="3101">
        <v>0</v>
      </c>
      <c r="F78" s="3102">
        <v>0</v>
      </c>
      <c r="G78" s="3103">
        <v>165900</v>
      </c>
      <c r="H78" s="3101">
        <v>0</v>
      </c>
      <c r="I78" s="461"/>
      <c r="J78" s="3101">
        <v>133800</v>
      </c>
      <c r="K78" s="461"/>
      <c r="L78" s="3101">
        <v>0</v>
      </c>
      <c r="M78" s="295">
        <f t="shared" si="2"/>
        <v>262500</v>
      </c>
      <c r="N78" s="1114">
        <v>5</v>
      </c>
    </row>
    <row r="79" spans="1:14">
      <c r="A79" s="3162">
        <v>6</v>
      </c>
      <c r="B79" s="1111"/>
      <c r="C79" s="443" t="s">
        <v>5422</v>
      </c>
      <c r="D79" s="3101">
        <v>865800</v>
      </c>
      <c r="E79" s="3101">
        <v>-158700</v>
      </c>
      <c r="F79" s="3102">
        <v>0</v>
      </c>
      <c r="G79" s="3103">
        <v>0</v>
      </c>
      <c r="H79" s="3101">
        <v>0</v>
      </c>
      <c r="I79" s="461"/>
      <c r="J79" s="3101">
        <v>238600</v>
      </c>
      <c r="K79" s="461"/>
      <c r="L79" s="3101">
        <v>0</v>
      </c>
      <c r="M79" s="295">
        <f t="shared" si="2"/>
        <v>468500</v>
      </c>
      <c r="N79" s="1114">
        <v>6</v>
      </c>
    </row>
    <row r="80" spans="1:14">
      <c r="A80" s="3162">
        <v>7</v>
      </c>
      <c r="B80" s="1111"/>
      <c r="C80" s="443" t="s">
        <v>5423</v>
      </c>
      <c r="D80" s="3101">
        <v>58900</v>
      </c>
      <c r="E80" s="3101">
        <v>-71700</v>
      </c>
      <c r="F80" s="3102">
        <v>0</v>
      </c>
      <c r="G80" s="3103">
        <v>0</v>
      </c>
      <c r="H80" s="3101">
        <v>0</v>
      </c>
      <c r="I80" s="461"/>
      <c r="J80" s="3101">
        <v>0</v>
      </c>
      <c r="K80" s="461"/>
      <c r="L80" s="3101">
        <v>4300</v>
      </c>
      <c r="M80" s="295">
        <f t="shared" si="2"/>
        <v>-8500</v>
      </c>
      <c r="N80" s="1114">
        <v>7</v>
      </c>
    </row>
    <row r="81" spans="1:14">
      <c r="A81" s="3162">
        <v>8</v>
      </c>
      <c r="B81" s="1111"/>
      <c r="C81" s="443" t="s">
        <v>5424</v>
      </c>
      <c r="D81" s="3101">
        <v>140600</v>
      </c>
      <c r="E81" s="3101">
        <v>156700</v>
      </c>
      <c r="F81" s="3102">
        <v>0</v>
      </c>
      <c r="G81" s="3103">
        <v>0</v>
      </c>
      <c r="H81" s="3101">
        <v>0</v>
      </c>
      <c r="I81" s="461"/>
      <c r="J81" s="3101">
        <v>100300</v>
      </c>
      <c r="K81" s="461"/>
      <c r="L81" s="3101">
        <v>0</v>
      </c>
      <c r="M81" s="295">
        <f t="shared" si="2"/>
        <v>197000</v>
      </c>
      <c r="N81" s="1114">
        <v>8</v>
      </c>
    </row>
    <row r="82" spans="1:14">
      <c r="A82" s="3162">
        <v>9</v>
      </c>
      <c r="B82" s="1111"/>
      <c r="C82" s="443" t="s">
        <v>5425</v>
      </c>
      <c r="D82" s="3101">
        <v>47500</v>
      </c>
      <c r="E82" s="3101">
        <v>0</v>
      </c>
      <c r="F82" s="3102">
        <v>0</v>
      </c>
      <c r="G82" s="3103">
        <v>24800</v>
      </c>
      <c r="H82" s="3101">
        <v>0</v>
      </c>
      <c r="I82" s="461"/>
      <c r="J82" s="3101">
        <v>24400</v>
      </c>
      <c r="K82" s="461"/>
      <c r="L82" s="3101">
        <v>0</v>
      </c>
      <c r="M82" s="295">
        <f t="shared" si="2"/>
        <v>47900</v>
      </c>
      <c r="N82" s="1114">
        <v>9</v>
      </c>
    </row>
    <row r="83" spans="1:14">
      <c r="A83" s="3162">
        <v>10</v>
      </c>
      <c r="B83" s="1111"/>
      <c r="C83" s="443" t="s">
        <v>5426</v>
      </c>
      <c r="D83" s="3101">
        <v>621900</v>
      </c>
      <c r="E83" s="3101">
        <v>396000</v>
      </c>
      <c r="F83" s="3102">
        <v>0</v>
      </c>
      <c r="G83" s="3103">
        <v>0</v>
      </c>
      <c r="H83" s="3101">
        <v>0</v>
      </c>
      <c r="I83" s="461"/>
      <c r="J83" s="3101">
        <v>368200</v>
      </c>
      <c r="K83" s="461"/>
      <c r="L83" s="3101">
        <v>73500</v>
      </c>
      <c r="M83" s="295">
        <f t="shared" si="2"/>
        <v>723200</v>
      </c>
      <c r="N83" s="1114">
        <v>10</v>
      </c>
    </row>
    <row r="84" spans="1:14">
      <c r="A84" s="3162">
        <v>11</v>
      </c>
      <c r="B84" s="1111"/>
      <c r="C84" s="443" t="s">
        <v>5427</v>
      </c>
      <c r="D84" s="3101">
        <v>2600</v>
      </c>
      <c r="E84" s="3101">
        <v>0</v>
      </c>
      <c r="F84" s="3102">
        <v>0</v>
      </c>
      <c r="G84" s="3103">
        <v>2300</v>
      </c>
      <c r="H84" s="3101">
        <v>0</v>
      </c>
      <c r="I84" s="461"/>
      <c r="J84" s="3101">
        <v>1600</v>
      </c>
      <c r="K84" s="461"/>
      <c r="L84" s="3101">
        <v>0</v>
      </c>
      <c r="M84" s="295">
        <f t="shared" si="2"/>
        <v>3300</v>
      </c>
      <c r="N84" s="1114">
        <v>11</v>
      </c>
    </row>
    <row r="85" spans="1:14">
      <c r="A85" s="3162">
        <v>12</v>
      </c>
      <c r="B85" s="1111"/>
      <c r="C85" s="443" t="s">
        <v>5428</v>
      </c>
      <c r="D85" s="3101">
        <v>0</v>
      </c>
      <c r="E85" s="3101">
        <v>0</v>
      </c>
      <c r="F85" s="3102">
        <v>0</v>
      </c>
      <c r="G85" s="3103">
        <v>0</v>
      </c>
      <c r="H85" s="3101">
        <v>0</v>
      </c>
      <c r="I85" s="461"/>
      <c r="J85" s="3101">
        <v>0</v>
      </c>
      <c r="K85" s="461"/>
      <c r="L85" s="3101">
        <v>4781100</v>
      </c>
      <c r="M85" s="295">
        <f t="shared" si="2"/>
        <v>4781100</v>
      </c>
      <c r="N85" s="1114">
        <v>12</v>
      </c>
    </row>
    <row r="86" spans="1:14">
      <c r="A86" s="3162">
        <v>13</v>
      </c>
      <c r="B86" s="1111"/>
      <c r="C86" s="443" t="s">
        <v>5429</v>
      </c>
      <c r="D86" s="3101">
        <v>-1148200</v>
      </c>
      <c r="E86" s="3101">
        <v>-257126</v>
      </c>
      <c r="F86" s="3102">
        <v>0</v>
      </c>
      <c r="G86" s="3103">
        <v>0</v>
      </c>
      <c r="H86" s="3101">
        <v>0</v>
      </c>
      <c r="I86" s="461"/>
      <c r="J86" s="3101">
        <v>421500</v>
      </c>
      <c r="K86" s="461"/>
      <c r="L86" s="3101">
        <v>745700</v>
      </c>
      <c r="M86" s="295">
        <f t="shared" si="2"/>
        <v>-1081126</v>
      </c>
      <c r="N86" s="1114">
        <v>13</v>
      </c>
    </row>
    <row r="87" spans="1:14">
      <c r="A87" s="3162">
        <v>14</v>
      </c>
      <c r="B87" s="1111"/>
      <c r="C87" s="443" t="s">
        <v>5430</v>
      </c>
      <c r="D87" s="3101">
        <v>5176400</v>
      </c>
      <c r="E87" s="3101">
        <v>1481100</v>
      </c>
      <c r="F87" s="3102">
        <v>422900</v>
      </c>
      <c r="G87" s="3103">
        <v>0</v>
      </c>
      <c r="H87" s="3101">
        <v>0</v>
      </c>
      <c r="I87" s="461"/>
      <c r="J87" s="3101">
        <v>2118400</v>
      </c>
      <c r="K87" s="461"/>
      <c r="L87" s="3101">
        <v>0</v>
      </c>
      <c r="M87" s="295">
        <f t="shared" si="2"/>
        <v>4116200</v>
      </c>
      <c r="N87" s="1114">
        <v>14</v>
      </c>
    </row>
    <row r="88" spans="1:14">
      <c r="A88" s="3162">
        <v>15</v>
      </c>
      <c r="B88" s="1111"/>
      <c r="C88" s="443" t="s">
        <v>5431</v>
      </c>
      <c r="D88" s="3101">
        <v>145100</v>
      </c>
      <c r="E88" s="3101">
        <v>0</v>
      </c>
      <c r="F88" s="3102">
        <v>0</v>
      </c>
      <c r="G88" s="3103">
        <v>121300</v>
      </c>
      <c r="H88" s="3101">
        <v>0</v>
      </c>
      <c r="I88" s="461"/>
      <c r="J88" s="3101">
        <v>89900</v>
      </c>
      <c r="K88" s="461"/>
      <c r="L88" s="3101">
        <v>0</v>
      </c>
      <c r="M88" s="295">
        <f t="shared" si="2"/>
        <v>176500</v>
      </c>
      <c r="N88" s="1114">
        <v>15</v>
      </c>
    </row>
    <row r="89" spans="1:14">
      <c r="A89" s="3162">
        <v>16</v>
      </c>
      <c r="B89" s="1111"/>
      <c r="C89" s="443" t="s">
        <v>5432</v>
      </c>
      <c r="D89" s="3101">
        <v>8407800</v>
      </c>
      <c r="E89" s="3101">
        <v>0</v>
      </c>
      <c r="F89" s="3102">
        <v>423800</v>
      </c>
      <c r="G89" s="3103">
        <v>0</v>
      </c>
      <c r="H89" s="3101">
        <v>0</v>
      </c>
      <c r="I89" s="461"/>
      <c r="J89" s="3101">
        <v>2769300</v>
      </c>
      <c r="K89" s="461"/>
      <c r="L89" s="3101">
        <v>0</v>
      </c>
      <c r="M89" s="295">
        <f t="shared" si="2"/>
        <v>5214700</v>
      </c>
      <c r="N89" s="1114">
        <v>16</v>
      </c>
    </row>
    <row r="90" spans="1:14">
      <c r="A90" s="3162">
        <v>17</v>
      </c>
      <c r="B90" s="1111"/>
      <c r="C90" s="443" t="s">
        <v>5433</v>
      </c>
      <c r="D90" s="3101">
        <v>436200</v>
      </c>
      <c r="E90" s="3101">
        <v>60800</v>
      </c>
      <c r="F90" s="3102">
        <v>0</v>
      </c>
      <c r="G90" s="3103">
        <v>0</v>
      </c>
      <c r="H90" s="3101">
        <v>0</v>
      </c>
      <c r="I90" s="461"/>
      <c r="J90" s="3101">
        <v>167700</v>
      </c>
      <c r="K90" s="461"/>
      <c r="L90" s="3101">
        <v>0</v>
      </c>
      <c r="M90" s="295">
        <f t="shared" si="2"/>
        <v>329300</v>
      </c>
      <c r="N90" s="1114">
        <v>17</v>
      </c>
    </row>
    <row r="91" spans="1:14">
      <c r="A91" s="3162">
        <v>18</v>
      </c>
      <c r="B91" s="1111"/>
      <c r="C91" s="443" t="s">
        <v>5434</v>
      </c>
      <c r="D91" s="3101">
        <v>888100</v>
      </c>
      <c r="E91" s="3101">
        <v>-667200</v>
      </c>
      <c r="F91" s="3102">
        <v>0</v>
      </c>
      <c r="G91" s="3103">
        <v>0</v>
      </c>
      <c r="H91" s="3101">
        <v>0</v>
      </c>
      <c r="I91" s="461"/>
      <c r="J91" s="3101">
        <v>74500</v>
      </c>
      <c r="K91" s="461"/>
      <c r="L91" s="3101">
        <v>0</v>
      </c>
      <c r="M91" s="295">
        <f t="shared" si="2"/>
        <v>146400</v>
      </c>
      <c r="N91" s="1114">
        <v>18</v>
      </c>
    </row>
    <row r="92" spans="1:14">
      <c r="A92" s="3162">
        <v>19</v>
      </c>
      <c r="B92" s="1111"/>
      <c r="C92" s="443" t="s">
        <v>5435</v>
      </c>
      <c r="D92" s="3101">
        <v>52900</v>
      </c>
      <c r="E92" s="3101">
        <v>0</v>
      </c>
      <c r="F92" s="3102">
        <v>0</v>
      </c>
      <c r="G92" s="3103">
        <v>-15100</v>
      </c>
      <c r="H92" s="3101">
        <v>0</v>
      </c>
      <c r="I92" s="461"/>
      <c r="J92" s="3101">
        <v>12800</v>
      </c>
      <c r="K92" s="461"/>
      <c r="L92" s="3101">
        <v>0</v>
      </c>
      <c r="M92" s="295">
        <f t="shared" si="2"/>
        <v>25000</v>
      </c>
      <c r="N92" s="1114">
        <v>19</v>
      </c>
    </row>
    <row r="93" spans="1:14">
      <c r="A93" s="3162">
        <v>20</v>
      </c>
      <c r="B93" s="1111"/>
      <c r="C93" s="443" t="s">
        <v>5436</v>
      </c>
      <c r="D93" s="3101">
        <v>-6005900</v>
      </c>
      <c r="E93" s="3101">
        <v>6184200</v>
      </c>
      <c r="F93" s="3102">
        <v>0</v>
      </c>
      <c r="G93" s="3103">
        <v>0</v>
      </c>
      <c r="H93" s="3101">
        <v>0</v>
      </c>
      <c r="I93" s="461"/>
      <c r="J93" s="3101">
        <v>60100</v>
      </c>
      <c r="K93" s="461"/>
      <c r="L93" s="3101">
        <v>0</v>
      </c>
      <c r="M93" s="295">
        <f t="shared" si="2"/>
        <v>118200</v>
      </c>
      <c r="N93" s="1114">
        <v>20</v>
      </c>
    </row>
    <row r="94" spans="1:14">
      <c r="A94" s="3162">
        <v>21</v>
      </c>
      <c r="B94" s="1111"/>
      <c r="C94" s="443" t="s">
        <v>5437</v>
      </c>
      <c r="D94" s="3101">
        <v>-45700</v>
      </c>
      <c r="E94" s="3101">
        <v>0</v>
      </c>
      <c r="F94" s="3102">
        <v>0</v>
      </c>
      <c r="G94" s="3103">
        <v>25500</v>
      </c>
      <c r="H94" s="3101">
        <v>0</v>
      </c>
      <c r="I94" s="461"/>
      <c r="J94" s="3101">
        <v>0</v>
      </c>
      <c r="K94" s="461"/>
      <c r="L94" s="3101">
        <v>6800</v>
      </c>
      <c r="M94" s="295">
        <f t="shared" si="2"/>
        <v>-13400</v>
      </c>
      <c r="N94" s="1114">
        <v>21</v>
      </c>
    </row>
    <row r="95" spans="1:14">
      <c r="A95" s="3162">
        <v>22</v>
      </c>
      <c r="B95" s="1111"/>
      <c r="C95" s="443" t="s">
        <v>5438</v>
      </c>
      <c r="D95" s="3101">
        <v>1268500</v>
      </c>
      <c r="E95" s="3101">
        <v>0</v>
      </c>
      <c r="F95" s="3102">
        <v>0</v>
      </c>
      <c r="G95" s="3103">
        <v>638900</v>
      </c>
      <c r="H95" s="3101">
        <v>0</v>
      </c>
      <c r="I95" s="461"/>
      <c r="J95" s="3101">
        <v>643400</v>
      </c>
      <c r="K95" s="461"/>
      <c r="L95" s="3101">
        <v>0</v>
      </c>
      <c r="M95" s="295">
        <f t="shared" si="2"/>
        <v>1264000</v>
      </c>
      <c r="N95" s="1114">
        <v>22</v>
      </c>
    </row>
    <row r="96" spans="1:14">
      <c r="A96" s="3162">
        <v>23</v>
      </c>
      <c r="B96" s="1111"/>
      <c r="C96" s="443" t="s">
        <v>5439</v>
      </c>
      <c r="D96" s="3101">
        <v>-437400</v>
      </c>
      <c r="E96" s="3101">
        <v>1317200</v>
      </c>
      <c r="F96" s="3102">
        <v>0</v>
      </c>
      <c r="G96" s="3103">
        <v>0</v>
      </c>
      <c r="H96" s="3101">
        <v>0</v>
      </c>
      <c r="I96" s="461"/>
      <c r="J96" s="3101">
        <v>379300</v>
      </c>
      <c r="K96" s="461"/>
      <c r="L96" s="3101">
        <v>244600</v>
      </c>
      <c r="M96" s="295">
        <f t="shared" si="2"/>
        <v>745100</v>
      </c>
      <c r="N96" s="1114">
        <v>23</v>
      </c>
    </row>
    <row r="97" spans="1:14">
      <c r="A97" s="3162">
        <v>24</v>
      </c>
      <c r="B97" s="1111"/>
      <c r="C97" s="443" t="s">
        <v>5440</v>
      </c>
      <c r="D97" s="3101">
        <v>60000</v>
      </c>
      <c r="E97" s="3101">
        <v>0</v>
      </c>
      <c r="F97" s="3102">
        <v>0</v>
      </c>
      <c r="G97" s="3103">
        <v>178200</v>
      </c>
      <c r="H97" s="3101">
        <v>0</v>
      </c>
      <c r="I97" s="461"/>
      <c r="J97" s="3101">
        <v>104600</v>
      </c>
      <c r="K97" s="461"/>
      <c r="L97" s="3101">
        <v>0</v>
      </c>
      <c r="M97" s="295">
        <f t="shared" si="2"/>
        <v>133600</v>
      </c>
      <c r="N97" s="1114">
        <v>24</v>
      </c>
    </row>
    <row r="98" spans="1:14">
      <c r="A98" s="3162">
        <v>25</v>
      </c>
      <c r="B98" s="1111"/>
      <c r="C98" s="443" t="s">
        <v>5441</v>
      </c>
      <c r="D98" s="3101">
        <v>-2100</v>
      </c>
      <c r="E98" s="3101">
        <v>0</v>
      </c>
      <c r="F98" s="3102">
        <v>0</v>
      </c>
      <c r="G98" s="3103">
        <v>-200</v>
      </c>
      <c r="H98" s="3101">
        <v>-1700</v>
      </c>
      <c r="I98" s="461"/>
      <c r="J98" s="3101">
        <v>11300</v>
      </c>
      <c r="K98" s="461"/>
      <c r="L98" s="3101">
        <v>200</v>
      </c>
      <c r="M98" s="295">
        <f t="shared" si="2"/>
        <v>-11700</v>
      </c>
      <c r="N98" s="1114">
        <v>25</v>
      </c>
    </row>
    <row r="99" spans="1:14">
      <c r="A99" s="3162">
        <v>26</v>
      </c>
      <c r="B99" s="1111"/>
      <c r="C99" s="443" t="s">
        <v>5442</v>
      </c>
      <c r="D99" s="3101">
        <v>3246300</v>
      </c>
      <c r="E99" s="3101">
        <v>0</v>
      </c>
      <c r="F99" s="3102">
        <v>507300</v>
      </c>
      <c r="G99" s="3103">
        <v>0</v>
      </c>
      <c r="H99" s="3101">
        <v>0</v>
      </c>
      <c r="I99" s="461"/>
      <c r="J99" s="3101">
        <v>924200</v>
      </c>
      <c r="K99" s="461"/>
      <c r="L99" s="3101">
        <v>0</v>
      </c>
      <c r="M99" s="295">
        <f t="shared" si="2"/>
        <v>1814800</v>
      </c>
      <c r="N99" s="1114">
        <v>26</v>
      </c>
    </row>
    <row r="100" spans="1:14">
      <c r="A100" s="3162">
        <v>27</v>
      </c>
      <c r="B100" s="1111"/>
      <c r="C100" s="443" t="s">
        <v>5443</v>
      </c>
      <c r="D100" s="3101">
        <v>11618900</v>
      </c>
      <c r="E100" s="3101">
        <v>-2041700</v>
      </c>
      <c r="F100" s="3102">
        <v>0</v>
      </c>
      <c r="G100" s="3103">
        <v>0</v>
      </c>
      <c r="H100" s="3101">
        <v>0</v>
      </c>
      <c r="I100" s="461"/>
      <c r="J100" s="3101">
        <v>4094300</v>
      </c>
      <c r="K100" s="461"/>
      <c r="L100" s="3101">
        <v>0</v>
      </c>
      <c r="M100" s="295">
        <f t="shared" si="2"/>
        <v>5482900</v>
      </c>
      <c r="N100" s="1114">
        <v>27</v>
      </c>
    </row>
    <row r="101" spans="1:14">
      <c r="A101" s="3162">
        <v>28</v>
      </c>
      <c r="B101" s="1111"/>
      <c r="C101" s="443" t="s">
        <v>5444</v>
      </c>
      <c r="D101" s="3101">
        <v>8800</v>
      </c>
      <c r="E101" s="3101">
        <v>0</v>
      </c>
      <c r="F101" s="3102">
        <v>0</v>
      </c>
      <c r="G101" s="3103">
        <v>0</v>
      </c>
      <c r="H101" s="3101">
        <v>0</v>
      </c>
      <c r="I101" s="461"/>
      <c r="J101" s="3101">
        <v>3000</v>
      </c>
      <c r="K101" s="461"/>
      <c r="L101" s="3101">
        <v>0</v>
      </c>
      <c r="M101" s="295">
        <f t="shared" si="2"/>
        <v>5800</v>
      </c>
      <c r="N101" s="1114">
        <v>28</v>
      </c>
    </row>
    <row r="102" spans="1:14">
      <c r="A102" s="3162">
        <v>29</v>
      </c>
      <c r="B102" s="1111"/>
      <c r="C102" s="443" t="s">
        <v>5445</v>
      </c>
      <c r="D102" s="3101">
        <v>0</v>
      </c>
      <c r="E102" s="3101">
        <v>0</v>
      </c>
      <c r="F102" s="3102">
        <v>0</v>
      </c>
      <c r="G102" s="3103">
        <v>0</v>
      </c>
      <c r="H102" s="3101">
        <v>-3200</v>
      </c>
      <c r="I102" s="461"/>
      <c r="J102" s="3101">
        <v>3200</v>
      </c>
      <c r="K102" s="461"/>
      <c r="L102" s="3101">
        <v>0</v>
      </c>
      <c r="M102" s="295">
        <f t="shared" si="2"/>
        <v>0</v>
      </c>
      <c r="N102" s="1114">
        <v>29</v>
      </c>
    </row>
    <row r="103" spans="1:14">
      <c r="A103" s="3162">
        <v>30</v>
      </c>
      <c r="B103" s="1111"/>
      <c r="C103" s="443" t="s">
        <v>5446</v>
      </c>
      <c r="D103" s="3101">
        <v>1717700</v>
      </c>
      <c r="E103" s="3101">
        <v>-558900</v>
      </c>
      <c r="F103" s="3102">
        <v>0</v>
      </c>
      <c r="G103" s="3103">
        <v>0</v>
      </c>
      <c r="H103" s="3101">
        <v>0</v>
      </c>
      <c r="I103" s="461"/>
      <c r="J103" s="3101">
        <v>431600</v>
      </c>
      <c r="K103" s="461"/>
      <c r="L103" s="3101">
        <v>0</v>
      </c>
      <c r="M103" s="295">
        <f t="shared" si="2"/>
        <v>727200</v>
      </c>
      <c r="N103" s="1114">
        <v>30</v>
      </c>
    </row>
    <row r="104" spans="1:14">
      <c r="A104" s="3162">
        <v>31</v>
      </c>
      <c r="B104" s="1111"/>
      <c r="C104" s="443" t="s">
        <v>5447</v>
      </c>
      <c r="D104" s="3101">
        <v>136400</v>
      </c>
      <c r="E104" s="3101">
        <v>145500</v>
      </c>
      <c r="F104" s="3102">
        <v>0</v>
      </c>
      <c r="G104" s="3103">
        <v>0</v>
      </c>
      <c r="H104" s="3101">
        <v>0</v>
      </c>
      <c r="I104" s="461"/>
      <c r="J104" s="3101">
        <v>95100</v>
      </c>
      <c r="K104" s="461"/>
      <c r="L104" s="3101">
        <v>0</v>
      </c>
      <c r="M104" s="295">
        <f t="shared" si="2"/>
        <v>186800</v>
      </c>
      <c r="N104" s="1114">
        <v>31</v>
      </c>
    </row>
    <row r="105" spans="1:14">
      <c r="A105" s="3162">
        <v>32</v>
      </c>
      <c r="B105" s="1111"/>
      <c r="C105" s="443" t="s">
        <v>5448</v>
      </c>
      <c r="D105" s="3101">
        <v>2312600</v>
      </c>
      <c r="E105" s="3101">
        <v>1567000</v>
      </c>
      <c r="F105" s="3102">
        <v>0</v>
      </c>
      <c r="G105" s="3103">
        <v>0</v>
      </c>
      <c r="H105" s="3101">
        <v>0</v>
      </c>
      <c r="I105" s="461"/>
      <c r="J105" s="3101">
        <v>1290500</v>
      </c>
      <c r="K105" s="461"/>
      <c r="L105" s="3101">
        <v>5700</v>
      </c>
      <c r="M105" s="295">
        <f t="shared" si="2"/>
        <v>2594800</v>
      </c>
      <c r="N105" s="1114">
        <v>32</v>
      </c>
    </row>
    <row r="106" spans="1:14">
      <c r="A106" s="3162">
        <v>33</v>
      </c>
      <c r="B106" s="1111"/>
      <c r="C106" s="443" t="s">
        <v>5449</v>
      </c>
      <c r="D106" s="3101">
        <v>37300</v>
      </c>
      <c r="E106" s="3101">
        <v>109600</v>
      </c>
      <c r="F106" s="3102">
        <v>0</v>
      </c>
      <c r="G106" s="3103">
        <v>0</v>
      </c>
      <c r="H106" s="3101">
        <v>0</v>
      </c>
      <c r="I106" s="461"/>
      <c r="J106" s="3101">
        <v>47700</v>
      </c>
      <c r="K106" s="461"/>
      <c r="L106" s="3101">
        <v>0</v>
      </c>
      <c r="M106" s="295">
        <f t="shared" si="2"/>
        <v>99200</v>
      </c>
      <c r="N106" s="1114">
        <v>33</v>
      </c>
    </row>
    <row r="107" spans="1:14">
      <c r="A107" s="3162">
        <v>34</v>
      </c>
      <c r="B107" s="1111"/>
      <c r="C107" s="443" t="s">
        <v>5450</v>
      </c>
      <c r="D107" s="3101">
        <v>2967500</v>
      </c>
      <c r="E107" s="3101">
        <v>272751</v>
      </c>
      <c r="F107" s="3102">
        <v>0</v>
      </c>
      <c r="G107" s="3103">
        <v>0</v>
      </c>
      <c r="H107" s="3101">
        <v>0</v>
      </c>
      <c r="I107" s="461"/>
      <c r="J107" s="3101">
        <v>1093000</v>
      </c>
      <c r="K107" s="461"/>
      <c r="L107" s="3101">
        <v>0</v>
      </c>
      <c r="M107" s="295">
        <f t="shared" si="2"/>
        <v>2147251</v>
      </c>
      <c r="N107" s="1114">
        <v>34</v>
      </c>
    </row>
    <row r="108" spans="1:14">
      <c r="A108" s="3162">
        <v>35</v>
      </c>
      <c r="B108" s="1111"/>
      <c r="C108" s="443" t="s">
        <v>5451</v>
      </c>
      <c r="D108" s="3101">
        <v>-22300</v>
      </c>
      <c r="E108" s="3101">
        <v>0</v>
      </c>
      <c r="F108" s="3102">
        <v>0</v>
      </c>
      <c r="G108" s="3103">
        <v>-74900</v>
      </c>
      <c r="H108" s="3101">
        <v>0</v>
      </c>
      <c r="I108" s="461"/>
      <c r="J108" s="3101">
        <v>0</v>
      </c>
      <c r="K108" s="461"/>
      <c r="L108" s="3101">
        <v>32800</v>
      </c>
      <c r="M108" s="295">
        <f t="shared" si="2"/>
        <v>-64400</v>
      </c>
      <c r="N108" s="1114">
        <v>35</v>
      </c>
    </row>
    <row r="109" spans="1:14">
      <c r="A109" s="3162">
        <v>36</v>
      </c>
      <c r="B109" s="1111"/>
      <c r="C109" s="443" t="s">
        <v>5452</v>
      </c>
      <c r="D109" s="3101">
        <v>315800</v>
      </c>
      <c r="E109" s="3101">
        <v>359000</v>
      </c>
      <c r="F109" s="3102">
        <v>338300</v>
      </c>
      <c r="G109" s="3103">
        <v>0</v>
      </c>
      <c r="H109" s="3101">
        <v>0</v>
      </c>
      <c r="I109" s="461"/>
      <c r="J109" s="3101">
        <v>186100</v>
      </c>
      <c r="K109" s="461"/>
      <c r="L109" s="3101">
        <v>0</v>
      </c>
      <c r="M109" s="295">
        <f t="shared" si="2"/>
        <v>150400</v>
      </c>
      <c r="N109" s="1114">
        <v>36</v>
      </c>
    </row>
    <row r="110" spans="1:14">
      <c r="A110" s="3162">
        <v>37</v>
      </c>
      <c r="B110" s="1111"/>
      <c r="C110" s="443" t="s">
        <v>5453</v>
      </c>
      <c r="D110" s="3101">
        <v>0</v>
      </c>
      <c r="E110" s="3101">
        <v>4800</v>
      </c>
      <c r="F110" s="3102">
        <v>0</v>
      </c>
      <c r="G110" s="3103">
        <v>0</v>
      </c>
      <c r="H110" s="3101">
        <v>0</v>
      </c>
      <c r="I110" s="461"/>
      <c r="J110" s="3101">
        <v>0</v>
      </c>
      <c r="K110" s="461"/>
      <c r="L110" s="3101">
        <v>45700</v>
      </c>
      <c r="M110" s="295">
        <f t="shared" si="2"/>
        <v>50500</v>
      </c>
      <c r="N110" s="1114">
        <v>37</v>
      </c>
    </row>
    <row r="111" spans="1:14">
      <c r="A111" s="3162">
        <v>38</v>
      </c>
      <c r="B111" s="1111"/>
      <c r="C111" s="443" t="s">
        <v>5453</v>
      </c>
      <c r="D111" s="3101">
        <v>0</v>
      </c>
      <c r="E111" s="3101">
        <v>1200</v>
      </c>
      <c r="F111" s="3102">
        <v>0</v>
      </c>
      <c r="G111" s="3103">
        <v>0</v>
      </c>
      <c r="H111" s="3101">
        <v>0</v>
      </c>
      <c r="I111" s="461"/>
      <c r="J111" s="3101">
        <v>0</v>
      </c>
      <c r="K111" s="461"/>
      <c r="L111" s="3101">
        <v>11400</v>
      </c>
      <c r="M111" s="295">
        <f t="shared" si="2"/>
        <v>12600</v>
      </c>
      <c r="N111" s="1114">
        <v>38</v>
      </c>
    </row>
    <row r="112" spans="1:14">
      <c r="A112" s="3162">
        <v>39</v>
      </c>
      <c r="B112" s="1111"/>
      <c r="C112" s="443" t="s">
        <v>5455</v>
      </c>
      <c r="D112" s="3101">
        <v>0</v>
      </c>
      <c r="E112" s="3101">
        <v>0</v>
      </c>
      <c r="F112" s="3102">
        <v>0</v>
      </c>
      <c r="G112" s="3103">
        <v>3200</v>
      </c>
      <c r="H112" s="3101">
        <v>0</v>
      </c>
      <c r="I112" s="461"/>
      <c r="J112" s="3101">
        <v>1100</v>
      </c>
      <c r="K112" s="461"/>
      <c r="L112" s="3101">
        <v>0</v>
      </c>
      <c r="M112" s="295">
        <f t="shared" si="2"/>
        <v>2100</v>
      </c>
      <c r="N112" s="1114">
        <v>39</v>
      </c>
    </row>
    <row r="113" spans="1:14">
      <c r="A113" s="3162">
        <v>40</v>
      </c>
      <c r="B113" s="1111"/>
      <c r="C113" s="443" t="s">
        <v>5456</v>
      </c>
      <c r="D113" s="3101">
        <v>0</v>
      </c>
      <c r="E113" s="3101">
        <v>0</v>
      </c>
      <c r="F113" s="3102">
        <v>0</v>
      </c>
      <c r="G113" s="3103">
        <v>800</v>
      </c>
      <c r="H113" s="3101">
        <v>0</v>
      </c>
      <c r="I113" s="461"/>
      <c r="J113" s="3101">
        <v>300</v>
      </c>
      <c r="K113" s="461"/>
      <c r="L113" s="3101">
        <v>0</v>
      </c>
      <c r="M113" s="295">
        <f t="shared" si="2"/>
        <v>500</v>
      </c>
      <c r="N113" s="1114">
        <v>40</v>
      </c>
    </row>
    <row r="114" spans="1:14">
      <c r="A114" s="3162">
        <v>41</v>
      </c>
      <c r="B114" s="1111"/>
      <c r="C114" s="443" t="s">
        <v>5457</v>
      </c>
      <c r="D114" s="3101">
        <v>-738100</v>
      </c>
      <c r="E114" s="3101">
        <v>-1316900</v>
      </c>
      <c r="F114" s="3102">
        <v>0</v>
      </c>
      <c r="G114" s="3103">
        <v>0</v>
      </c>
      <c r="H114" s="3101">
        <v>0</v>
      </c>
      <c r="I114" s="461"/>
      <c r="J114" s="3101">
        <v>0</v>
      </c>
      <c r="K114" s="461"/>
      <c r="L114" s="3101">
        <v>693200</v>
      </c>
      <c r="M114" s="295">
        <f t="shared" si="2"/>
        <v>-1361800</v>
      </c>
      <c r="N114" s="1114">
        <v>41</v>
      </c>
    </row>
    <row r="115" spans="1:14">
      <c r="A115" s="3162">
        <v>42</v>
      </c>
      <c r="B115" s="1111"/>
      <c r="C115" s="443" t="s">
        <v>5458</v>
      </c>
      <c r="D115" s="3101">
        <v>-21500</v>
      </c>
      <c r="E115" s="3101">
        <v>0</v>
      </c>
      <c r="F115" s="3102">
        <v>-364500</v>
      </c>
      <c r="G115" s="3103">
        <v>0</v>
      </c>
      <c r="H115" s="3101">
        <v>0</v>
      </c>
      <c r="I115" s="461"/>
      <c r="J115" s="3101">
        <v>115800</v>
      </c>
      <c r="K115" s="461"/>
      <c r="L115" s="3101">
        <v>0</v>
      </c>
      <c r="M115" s="295">
        <f t="shared" si="2"/>
        <v>227200</v>
      </c>
      <c r="N115" s="1114">
        <v>42</v>
      </c>
    </row>
    <row r="116" spans="1:14">
      <c r="A116" s="3162">
        <v>43</v>
      </c>
      <c r="B116" s="1111"/>
      <c r="C116" s="443" t="s">
        <v>5459</v>
      </c>
      <c r="D116" s="3101">
        <v>2163300</v>
      </c>
      <c r="E116" s="3101">
        <v>0</v>
      </c>
      <c r="F116" s="3102">
        <v>0</v>
      </c>
      <c r="G116" s="3103">
        <v>0</v>
      </c>
      <c r="H116" s="3101">
        <v>0</v>
      </c>
      <c r="I116" s="461"/>
      <c r="J116" s="3101">
        <v>729800</v>
      </c>
      <c r="K116" s="461"/>
      <c r="L116" s="3101">
        <v>0</v>
      </c>
      <c r="M116" s="295">
        <f t="shared" si="2"/>
        <v>1433500</v>
      </c>
      <c r="N116" s="1114">
        <v>43</v>
      </c>
    </row>
    <row r="117" spans="1:14">
      <c r="A117" s="3162">
        <v>44</v>
      </c>
      <c r="B117" s="1111"/>
      <c r="C117" s="443" t="s">
        <v>5460</v>
      </c>
      <c r="D117" s="3101">
        <v>-5900</v>
      </c>
      <c r="E117" s="3101">
        <v>0</v>
      </c>
      <c r="F117" s="3102">
        <v>0</v>
      </c>
      <c r="G117" s="3103">
        <v>8500</v>
      </c>
      <c r="H117" s="3101">
        <v>0</v>
      </c>
      <c r="I117" s="461"/>
      <c r="J117" s="3101">
        <v>900</v>
      </c>
      <c r="K117" s="461"/>
      <c r="L117" s="3101">
        <v>0</v>
      </c>
      <c r="M117" s="295">
        <f t="shared" si="2"/>
        <v>1700</v>
      </c>
      <c r="N117" s="1114">
        <v>44</v>
      </c>
    </row>
    <row r="118" spans="1:14">
      <c r="A118" s="3162">
        <v>45</v>
      </c>
      <c r="B118" s="1111"/>
      <c r="C118" s="443" t="s">
        <v>5461</v>
      </c>
      <c r="D118" s="3101">
        <v>1962500</v>
      </c>
      <c r="E118" s="3101">
        <v>-1037800</v>
      </c>
      <c r="F118" s="3102">
        <v>0</v>
      </c>
      <c r="G118" s="3103">
        <v>0</v>
      </c>
      <c r="H118" s="3101">
        <v>0</v>
      </c>
      <c r="I118" s="461"/>
      <c r="J118" s="3101">
        <v>924700</v>
      </c>
      <c r="K118" s="461"/>
      <c r="L118" s="3101">
        <v>0</v>
      </c>
      <c r="M118" s="295">
        <f t="shared" si="2"/>
        <v>0</v>
      </c>
      <c r="N118" s="1114">
        <v>45</v>
      </c>
    </row>
    <row r="119" spans="1:14">
      <c r="A119" s="3162">
        <v>46</v>
      </c>
      <c r="B119" s="1111"/>
      <c r="C119" s="443" t="s">
        <v>5462</v>
      </c>
      <c r="D119" s="3101">
        <v>445200</v>
      </c>
      <c r="E119" s="3101">
        <v>-84700</v>
      </c>
      <c r="F119" s="3102">
        <v>0</v>
      </c>
      <c r="G119" s="3103">
        <v>0</v>
      </c>
      <c r="H119" s="3101">
        <v>0</v>
      </c>
      <c r="I119" s="461"/>
      <c r="J119" s="3101">
        <v>121600</v>
      </c>
      <c r="K119" s="461"/>
      <c r="L119" s="3101">
        <v>0</v>
      </c>
      <c r="M119" s="295">
        <f t="shared" si="2"/>
        <v>238900</v>
      </c>
      <c r="N119" s="1114">
        <v>46</v>
      </c>
    </row>
    <row r="120" spans="1:14">
      <c r="A120" s="3162">
        <v>47</v>
      </c>
      <c r="B120" s="1111"/>
      <c r="C120" s="443" t="s">
        <v>5463</v>
      </c>
      <c r="D120" s="3104">
        <v>497400</v>
      </c>
      <c r="E120" s="3104">
        <v>535100</v>
      </c>
      <c r="F120" s="3105">
        <v>0</v>
      </c>
      <c r="G120" s="3106">
        <v>0</v>
      </c>
      <c r="H120" s="3104">
        <v>0</v>
      </c>
      <c r="I120" s="240"/>
      <c r="J120" s="3104">
        <v>354800</v>
      </c>
      <c r="K120" s="240"/>
      <c r="L120" s="3104">
        <v>0</v>
      </c>
      <c r="M120" s="295">
        <f t="shared" si="2"/>
        <v>677700</v>
      </c>
      <c r="N120" s="1114">
        <v>47</v>
      </c>
    </row>
    <row r="121" spans="1:14">
      <c r="A121" s="3162">
        <v>48</v>
      </c>
      <c r="B121" s="1111"/>
      <c r="C121" s="443" t="s">
        <v>5464</v>
      </c>
      <c r="D121" s="3101">
        <v>66531442</v>
      </c>
      <c r="E121" s="3101">
        <v>5246000</v>
      </c>
      <c r="F121" s="3102">
        <v>0</v>
      </c>
      <c r="G121" s="3103">
        <v>0</v>
      </c>
      <c r="H121" s="3101">
        <v>0</v>
      </c>
      <c r="I121" s="461"/>
      <c r="J121" s="3101">
        <v>24817500</v>
      </c>
      <c r="K121" s="461"/>
      <c r="L121" s="3101">
        <v>0</v>
      </c>
      <c r="M121" s="295">
        <f t="shared" si="2"/>
        <v>46959942</v>
      </c>
      <c r="N121" s="1114">
        <v>48</v>
      </c>
    </row>
    <row r="122" spans="1:14">
      <c r="A122" s="3162">
        <v>49</v>
      </c>
      <c r="B122" s="1111"/>
      <c r="C122" s="443" t="s">
        <v>5465</v>
      </c>
      <c r="D122" s="3101">
        <v>19800</v>
      </c>
      <c r="E122" s="3101">
        <v>0</v>
      </c>
      <c r="F122" s="3102">
        <v>0</v>
      </c>
      <c r="G122" s="3103">
        <v>0</v>
      </c>
      <c r="H122" s="3101">
        <v>-20500</v>
      </c>
      <c r="I122" s="461"/>
      <c r="J122" s="3101">
        <v>13600</v>
      </c>
      <c r="K122" s="461"/>
      <c r="L122" s="3101">
        <v>0</v>
      </c>
      <c r="M122" s="295">
        <f t="shared" si="2"/>
        <v>26700</v>
      </c>
      <c r="N122" s="1114">
        <v>49</v>
      </c>
    </row>
    <row r="123" spans="1:14">
      <c r="A123" s="3162">
        <v>50</v>
      </c>
      <c r="B123" s="1111"/>
      <c r="C123" s="443" t="s">
        <v>5466</v>
      </c>
      <c r="D123" s="3104">
        <v>12700</v>
      </c>
      <c r="E123" s="3104">
        <v>0</v>
      </c>
      <c r="F123" s="3105">
        <v>0</v>
      </c>
      <c r="G123" s="3106">
        <v>37100</v>
      </c>
      <c r="H123" s="3104">
        <v>0</v>
      </c>
      <c r="I123" s="240"/>
      <c r="J123" s="3104">
        <v>0</v>
      </c>
      <c r="K123" s="240"/>
      <c r="L123" s="3104">
        <v>6900</v>
      </c>
      <c r="M123" s="295">
        <f t="shared" si="2"/>
        <v>56700</v>
      </c>
      <c r="N123" s="1114">
        <v>50</v>
      </c>
    </row>
    <row r="124" spans="1:14">
      <c r="A124" s="3162">
        <v>51</v>
      </c>
      <c r="B124" s="1111"/>
      <c r="C124" s="443" t="s">
        <v>5467</v>
      </c>
      <c r="D124" s="3101">
        <v>-88485</v>
      </c>
      <c r="E124" s="3101">
        <v>0</v>
      </c>
      <c r="F124" s="3102">
        <v>0</v>
      </c>
      <c r="G124" s="3103">
        <v>134470</v>
      </c>
      <c r="H124" s="3101">
        <v>0</v>
      </c>
      <c r="I124" s="461"/>
      <c r="J124" s="3101">
        <v>14600</v>
      </c>
      <c r="K124" s="461"/>
      <c r="L124" s="3101">
        <v>0</v>
      </c>
      <c r="M124" s="295">
        <f t="shared" si="2"/>
        <v>31385</v>
      </c>
      <c r="N124" s="1114">
        <v>51</v>
      </c>
    </row>
    <row r="125" spans="1:14">
      <c r="A125" s="3162">
        <v>52</v>
      </c>
      <c r="B125" s="1111"/>
      <c r="C125" s="443" t="s">
        <v>5468</v>
      </c>
      <c r="D125" s="3101">
        <v>338325</v>
      </c>
      <c r="E125" s="3101">
        <v>0</v>
      </c>
      <c r="F125" s="3102">
        <v>67350</v>
      </c>
      <c r="G125" s="3103">
        <v>0</v>
      </c>
      <c r="H125" s="3101">
        <v>0</v>
      </c>
      <c r="I125" s="461"/>
      <c r="J125" s="3101">
        <v>95700</v>
      </c>
      <c r="K125" s="461"/>
      <c r="L125" s="3101">
        <v>0</v>
      </c>
      <c r="M125" s="295">
        <f t="shared" si="2"/>
        <v>175275</v>
      </c>
      <c r="N125" s="1114">
        <v>52</v>
      </c>
    </row>
    <row r="126" spans="1:14">
      <c r="A126" s="3096"/>
      <c r="B126" s="1111"/>
      <c r="C126" s="443"/>
      <c r="D126" s="3101"/>
      <c r="E126" s="3101"/>
      <c r="F126" s="3102"/>
      <c r="G126" s="3103"/>
      <c r="H126" s="3101"/>
      <c r="I126" s="461"/>
      <c r="J126" s="3101"/>
      <c r="K126" s="461"/>
      <c r="L126" s="3101"/>
      <c r="M126" s="281"/>
      <c r="N126" s="1114"/>
    </row>
    <row r="127" spans="1:14">
      <c r="A127" s="3096">
        <v>53</v>
      </c>
      <c r="B127" s="1111"/>
      <c r="C127" s="443" t="s">
        <v>928</v>
      </c>
      <c r="D127" s="3107">
        <f>SUM(D76:D125)</f>
        <v>104233082</v>
      </c>
      <c r="E127" s="3107">
        <f t="shared" ref="E127:L127" si="3">SUM(E76:E125)</f>
        <v>11642225</v>
      </c>
      <c r="F127" s="3107">
        <f t="shared" si="3"/>
        <v>1395150</v>
      </c>
      <c r="G127" s="3107">
        <f t="shared" si="3"/>
        <v>1292670</v>
      </c>
      <c r="H127" s="3107">
        <f t="shared" si="3"/>
        <v>-25400</v>
      </c>
      <c r="I127" s="3107"/>
      <c r="J127" s="3107">
        <f t="shared" si="3"/>
        <v>43100300</v>
      </c>
      <c r="K127" s="3107"/>
      <c r="L127" s="3107">
        <f t="shared" si="3"/>
        <v>6659700</v>
      </c>
      <c r="M127" s="3107">
        <f>SUM(M76:M125)</f>
        <v>79357627</v>
      </c>
      <c r="N127" s="1114">
        <v>53</v>
      </c>
    </row>
    <row r="128" spans="1:14">
      <c r="A128" s="3096">
        <v>54</v>
      </c>
      <c r="B128" s="1111"/>
      <c r="C128" s="443" t="s">
        <v>923</v>
      </c>
      <c r="D128" s="418"/>
      <c r="E128" s="419"/>
      <c r="F128" s="420"/>
      <c r="G128" s="421"/>
      <c r="H128" s="419"/>
      <c r="I128" s="422"/>
      <c r="J128" s="419"/>
      <c r="K128" s="422"/>
      <c r="L128" s="419"/>
      <c r="M128" s="460"/>
      <c r="N128" s="1114">
        <v>54</v>
      </c>
    </row>
    <row r="129" spans="1:14">
      <c r="A129" s="3162">
        <v>55</v>
      </c>
      <c r="B129" s="1111"/>
      <c r="C129" s="443" t="s">
        <v>5469</v>
      </c>
      <c r="D129" s="3110">
        <v>8300</v>
      </c>
      <c r="E129" s="3110">
        <v>317600</v>
      </c>
      <c r="F129" s="3069">
        <v>0</v>
      </c>
      <c r="G129" s="3111">
        <v>0</v>
      </c>
      <c r="H129" s="3110">
        <v>0</v>
      </c>
      <c r="I129" s="3112"/>
      <c r="J129" s="3110">
        <v>109900</v>
      </c>
      <c r="K129" s="3112"/>
      <c r="L129" s="3110">
        <v>0</v>
      </c>
      <c r="M129" s="3113">
        <f t="shared" ref="M129:M164" si="4">D129+E129-F129+G129-H129-J129+L129</f>
        <v>216000</v>
      </c>
      <c r="N129" s="1114">
        <v>55</v>
      </c>
    </row>
    <row r="130" spans="1:14">
      <c r="A130" s="3162">
        <v>56</v>
      </c>
      <c r="B130" s="1111"/>
      <c r="C130" s="443" t="s">
        <v>5470</v>
      </c>
      <c r="D130" s="3101">
        <v>155900</v>
      </c>
      <c r="E130" s="3101">
        <v>0</v>
      </c>
      <c r="F130" s="3102">
        <v>0</v>
      </c>
      <c r="G130" s="3103">
        <v>72200</v>
      </c>
      <c r="H130" s="3101">
        <v>0</v>
      </c>
      <c r="I130" s="461"/>
      <c r="J130" s="3101">
        <v>76800</v>
      </c>
      <c r="K130" s="461"/>
      <c r="L130" s="3101">
        <v>0</v>
      </c>
      <c r="M130" s="295">
        <f t="shared" si="4"/>
        <v>151300</v>
      </c>
      <c r="N130" s="1114">
        <v>56</v>
      </c>
    </row>
    <row r="131" spans="1:14">
      <c r="A131" s="3162">
        <v>57</v>
      </c>
      <c r="B131" s="1111"/>
      <c r="C131" s="443" t="s">
        <v>5471</v>
      </c>
      <c r="D131" s="3101">
        <v>783600</v>
      </c>
      <c r="E131" s="3101">
        <v>194500</v>
      </c>
      <c r="F131" s="3102">
        <v>0</v>
      </c>
      <c r="G131" s="3103">
        <v>0</v>
      </c>
      <c r="H131" s="3101">
        <v>0</v>
      </c>
      <c r="I131" s="461"/>
      <c r="J131" s="3101">
        <v>330000</v>
      </c>
      <c r="K131" s="461"/>
      <c r="L131" s="3101">
        <v>0</v>
      </c>
      <c r="M131" s="295">
        <f t="shared" si="4"/>
        <v>648100</v>
      </c>
      <c r="N131" s="1114">
        <v>57</v>
      </c>
    </row>
    <row r="132" spans="1:14">
      <c r="A132" s="3162">
        <v>58</v>
      </c>
      <c r="B132" s="1111"/>
      <c r="C132" s="443" t="s">
        <v>5472</v>
      </c>
      <c r="D132" s="3101">
        <v>884700</v>
      </c>
      <c r="E132" s="3101">
        <v>0</v>
      </c>
      <c r="F132" s="3102">
        <v>0</v>
      </c>
      <c r="G132" s="3103">
        <v>0</v>
      </c>
      <c r="H132" s="3101">
        <v>0</v>
      </c>
      <c r="I132" s="461"/>
      <c r="J132" s="3101">
        <v>298500</v>
      </c>
      <c r="K132" s="461"/>
      <c r="L132" s="3101">
        <v>0</v>
      </c>
      <c r="M132" s="295">
        <f t="shared" si="4"/>
        <v>586200</v>
      </c>
      <c r="N132" s="1114">
        <v>58</v>
      </c>
    </row>
    <row r="133" spans="1:14">
      <c r="A133" s="3162">
        <v>59</v>
      </c>
      <c r="B133" s="1111"/>
      <c r="C133" s="443" t="s">
        <v>5473</v>
      </c>
      <c r="D133" s="3101">
        <v>95100</v>
      </c>
      <c r="E133" s="3101">
        <v>0</v>
      </c>
      <c r="F133" s="3102">
        <v>0</v>
      </c>
      <c r="G133" s="3103">
        <v>50500</v>
      </c>
      <c r="H133" s="3101">
        <v>0</v>
      </c>
      <c r="I133" s="461"/>
      <c r="J133" s="3101">
        <v>49100</v>
      </c>
      <c r="K133" s="461"/>
      <c r="L133" s="3101">
        <v>0</v>
      </c>
      <c r="M133" s="295">
        <f t="shared" si="4"/>
        <v>96500</v>
      </c>
      <c r="N133" s="1114">
        <v>59</v>
      </c>
    </row>
    <row r="134" spans="1:14">
      <c r="A134" s="3162">
        <v>60</v>
      </c>
      <c r="B134" s="1111"/>
      <c r="C134" s="443" t="s">
        <v>5474</v>
      </c>
      <c r="D134" s="3101">
        <v>38100</v>
      </c>
      <c r="E134" s="3101">
        <v>39100</v>
      </c>
      <c r="F134" s="3102">
        <v>0</v>
      </c>
      <c r="G134" s="3103">
        <v>0</v>
      </c>
      <c r="H134" s="3101">
        <v>0</v>
      </c>
      <c r="I134" s="461"/>
      <c r="J134" s="3101">
        <v>25900</v>
      </c>
      <c r="K134" s="461"/>
      <c r="L134" s="3101">
        <v>0</v>
      </c>
      <c r="M134" s="295">
        <f t="shared" si="4"/>
        <v>51300</v>
      </c>
      <c r="N134" s="1114">
        <v>60</v>
      </c>
    </row>
    <row r="135" spans="1:14">
      <c r="A135" s="3162">
        <v>61</v>
      </c>
      <c r="B135" s="1111"/>
      <c r="C135" s="443" t="s">
        <v>5475</v>
      </c>
      <c r="D135" s="3101">
        <v>0</v>
      </c>
      <c r="E135" s="3101">
        <v>0</v>
      </c>
      <c r="F135" s="3102">
        <v>0</v>
      </c>
      <c r="G135" s="3103">
        <v>124800</v>
      </c>
      <c r="H135" s="3101">
        <v>0</v>
      </c>
      <c r="I135" s="461"/>
      <c r="J135" s="3101">
        <v>0</v>
      </c>
      <c r="K135" s="461"/>
      <c r="L135" s="3101">
        <v>718300</v>
      </c>
      <c r="M135" s="295">
        <f t="shared" si="4"/>
        <v>843100</v>
      </c>
      <c r="N135" s="1114">
        <v>61</v>
      </c>
    </row>
    <row r="136" spans="1:14">
      <c r="A136" s="3162">
        <v>62</v>
      </c>
      <c r="B136" s="1111"/>
      <c r="C136" s="443" t="s">
        <v>5476</v>
      </c>
      <c r="D136" s="3101">
        <v>0</v>
      </c>
      <c r="E136" s="3101">
        <v>0</v>
      </c>
      <c r="F136" s="3102">
        <v>0</v>
      </c>
      <c r="G136" s="3103">
        <v>183000</v>
      </c>
      <c r="H136" s="3101">
        <v>0</v>
      </c>
      <c r="I136" s="461"/>
      <c r="J136" s="3101">
        <v>0</v>
      </c>
      <c r="K136" s="461"/>
      <c r="L136" s="3101">
        <v>591200</v>
      </c>
      <c r="M136" s="295">
        <f t="shared" si="4"/>
        <v>774200</v>
      </c>
      <c r="N136" s="1114">
        <v>62</v>
      </c>
    </row>
    <row r="137" spans="1:14">
      <c r="A137" s="3162">
        <v>63</v>
      </c>
      <c r="B137" s="1111"/>
      <c r="C137" s="443" t="s">
        <v>5477</v>
      </c>
      <c r="D137" s="3101">
        <v>1165300</v>
      </c>
      <c r="E137" s="3101">
        <v>415600</v>
      </c>
      <c r="F137" s="3102">
        <v>382500</v>
      </c>
      <c r="G137" s="3103">
        <v>0</v>
      </c>
      <c r="H137" s="3101">
        <v>0</v>
      </c>
      <c r="I137" s="461"/>
      <c r="J137" s="3101">
        <v>407800</v>
      </c>
      <c r="K137" s="461"/>
      <c r="L137" s="3101">
        <v>0</v>
      </c>
      <c r="M137" s="295">
        <f t="shared" si="4"/>
        <v>790600</v>
      </c>
      <c r="N137" s="1114">
        <v>63</v>
      </c>
    </row>
    <row r="138" spans="1:14">
      <c r="A138" s="3162">
        <v>64</v>
      </c>
      <c r="B138" s="1111"/>
      <c r="C138" s="443" t="s">
        <v>5478</v>
      </c>
      <c r="D138" s="3101">
        <v>435200</v>
      </c>
      <c r="E138" s="3101">
        <v>0</v>
      </c>
      <c r="F138" s="3102">
        <v>0</v>
      </c>
      <c r="G138" s="3103">
        <v>0</v>
      </c>
      <c r="H138" s="3101">
        <v>0</v>
      </c>
      <c r="I138" s="461"/>
      <c r="J138" s="3101">
        <v>146800</v>
      </c>
      <c r="K138" s="461"/>
      <c r="L138" s="3101">
        <v>0</v>
      </c>
      <c r="M138" s="295">
        <f t="shared" si="4"/>
        <v>288400</v>
      </c>
      <c r="N138" s="1114">
        <v>64</v>
      </c>
    </row>
    <row r="139" spans="1:14">
      <c r="A139" s="3162">
        <v>65</v>
      </c>
      <c r="B139" s="1111"/>
      <c r="C139" s="443" t="s">
        <v>5479</v>
      </c>
      <c r="D139" s="3101">
        <v>5400</v>
      </c>
      <c r="E139" s="3101">
        <v>0</v>
      </c>
      <c r="F139" s="3102">
        <v>0</v>
      </c>
      <c r="G139" s="3103">
        <v>5000</v>
      </c>
      <c r="H139" s="3101">
        <v>0</v>
      </c>
      <c r="I139" s="461"/>
      <c r="J139" s="3101">
        <v>3500</v>
      </c>
      <c r="K139" s="461"/>
      <c r="L139" s="3101">
        <v>0</v>
      </c>
      <c r="M139" s="295">
        <f t="shared" si="4"/>
        <v>6900</v>
      </c>
      <c r="N139" s="1114">
        <v>65</v>
      </c>
    </row>
    <row r="140" spans="1:14">
      <c r="A140" s="3162">
        <v>66</v>
      </c>
      <c r="B140" s="1111"/>
      <c r="C140" s="443" t="s">
        <v>5480</v>
      </c>
      <c r="D140" s="3101">
        <v>109100</v>
      </c>
      <c r="E140" s="3101">
        <v>15200</v>
      </c>
      <c r="F140" s="3102">
        <v>0</v>
      </c>
      <c r="G140" s="3103">
        <v>0</v>
      </c>
      <c r="H140" s="3101">
        <v>0</v>
      </c>
      <c r="I140" s="461"/>
      <c r="J140" s="3101">
        <v>41900</v>
      </c>
      <c r="K140" s="461"/>
      <c r="L140" s="3101">
        <v>0</v>
      </c>
      <c r="M140" s="295">
        <f t="shared" si="4"/>
        <v>82400</v>
      </c>
      <c r="N140" s="1114">
        <v>66</v>
      </c>
    </row>
    <row r="141" spans="1:14">
      <c r="A141" s="3162">
        <v>67</v>
      </c>
      <c r="B141" s="1111"/>
      <c r="C141" s="443" t="s">
        <v>5481</v>
      </c>
      <c r="D141" s="3101">
        <v>452900</v>
      </c>
      <c r="E141" s="3101">
        <v>-318800</v>
      </c>
      <c r="F141" s="3102">
        <v>0</v>
      </c>
      <c r="G141" s="3103">
        <v>0</v>
      </c>
      <c r="H141" s="3101">
        <v>0</v>
      </c>
      <c r="I141" s="461"/>
      <c r="J141" s="3101">
        <v>45300</v>
      </c>
      <c r="K141" s="461"/>
      <c r="L141" s="3101">
        <v>0</v>
      </c>
      <c r="M141" s="295">
        <f t="shared" si="4"/>
        <v>88800</v>
      </c>
      <c r="N141" s="1114">
        <v>67</v>
      </c>
    </row>
    <row r="142" spans="1:14">
      <c r="A142" s="3162">
        <v>68</v>
      </c>
      <c r="B142" s="1111"/>
      <c r="C142" s="443" t="s">
        <v>5482</v>
      </c>
      <c r="D142" s="3101">
        <v>-417800</v>
      </c>
      <c r="E142" s="3101">
        <v>-47700</v>
      </c>
      <c r="F142" s="3102">
        <v>0</v>
      </c>
      <c r="G142" s="3103">
        <v>0</v>
      </c>
      <c r="H142" s="3101">
        <v>0</v>
      </c>
      <c r="I142" s="461"/>
      <c r="J142" s="3101">
        <v>0</v>
      </c>
      <c r="K142" s="461"/>
      <c r="L142" s="3101">
        <v>131700</v>
      </c>
      <c r="M142" s="295">
        <f t="shared" si="4"/>
        <v>-333800</v>
      </c>
      <c r="N142" s="1114">
        <v>68</v>
      </c>
    </row>
    <row r="143" spans="1:14">
      <c r="A143" s="3162">
        <v>69</v>
      </c>
      <c r="B143" s="1111"/>
      <c r="C143" s="443" t="s">
        <v>5441</v>
      </c>
      <c r="D143" s="3101">
        <v>-98100</v>
      </c>
      <c r="E143" s="3101">
        <v>0</v>
      </c>
      <c r="F143" s="3102">
        <v>0</v>
      </c>
      <c r="G143" s="3103">
        <v>0</v>
      </c>
      <c r="H143" s="3101">
        <v>74000</v>
      </c>
      <c r="I143" s="461"/>
      <c r="J143" s="3101">
        <v>49100</v>
      </c>
      <c r="K143" s="461"/>
      <c r="L143" s="3101">
        <v>89500</v>
      </c>
      <c r="M143" s="295">
        <f t="shared" si="4"/>
        <v>-131700</v>
      </c>
      <c r="N143" s="1114">
        <v>69</v>
      </c>
    </row>
    <row r="144" spans="1:14">
      <c r="A144" s="3162">
        <v>70</v>
      </c>
      <c r="B144" s="1111"/>
      <c r="C144" s="443" t="s">
        <v>5483</v>
      </c>
      <c r="D144" s="3101">
        <v>22500</v>
      </c>
      <c r="E144" s="3101">
        <v>0</v>
      </c>
      <c r="F144" s="3102">
        <v>0</v>
      </c>
      <c r="G144" s="3103">
        <v>-5800</v>
      </c>
      <c r="H144" s="3101">
        <v>0</v>
      </c>
      <c r="I144" s="461"/>
      <c r="J144" s="3101">
        <v>5600</v>
      </c>
      <c r="K144" s="461"/>
      <c r="L144" s="3101">
        <v>0</v>
      </c>
      <c r="M144" s="295">
        <f t="shared" si="4"/>
        <v>11100</v>
      </c>
      <c r="N144" s="1114">
        <v>70</v>
      </c>
    </row>
    <row r="145" spans="1:14">
      <c r="A145" s="3162">
        <v>71</v>
      </c>
      <c r="B145" s="1111"/>
      <c r="C145" s="443" t="s">
        <v>5484</v>
      </c>
      <c r="D145" s="3101">
        <v>-532300</v>
      </c>
      <c r="E145" s="3101">
        <v>676300</v>
      </c>
      <c r="F145" s="3102">
        <v>0</v>
      </c>
      <c r="G145" s="3103">
        <v>0</v>
      </c>
      <c r="H145" s="3101">
        <v>0</v>
      </c>
      <c r="I145" s="461"/>
      <c r="J145" s="3101">
        <v>48400</v>
      </c>
      <c r="K145" s="461"/>
      <c r="L145" s="3101">
        <v>0</v>
      </c>
      <c r="M145" s="295">
        <f t="shared" si="4"/>
        <v>95600</v>
      </c>
      <c r="N145" s="1114">
        <v>71</v>
      </c>
    </row>
    <row r="146" spans="1:14">
      <c r="A146" s="3162">
        <v>72</v>
      </c>
      <c r="B146" s="1111"/>
      <c r="C146" s="443" t="s">
        <v>5485</v>
      </c>
      <c r="D146" s="3101">
        <v>-11100</v>
      </c>
      <c r="E146" s="3101">
        <v>0</v>
      </c>
      <c r="F146" s="3102">
        <v>0</v>
      </c>
      <c r="G146" s="3103">
        <v>10600</v>
      </c>
      <c r="H146" s="3101">
        <v>0</v>
      </c>
      <c r="I146" s="461"/>
      <c r="J146" s="3101">
        <v>0</v>
      </c>
      <c r="K146" s="461"/>
      <c r="L146" s="3101">
        <v>300</v>
      </c>
      <c r="M146" s="295">
        <f t="shared" si="4"/>
        <v>-200</v>
      </c>
      <c r="N146" s="1114">
        <v>72</v>
      </c>
    </row>
    <row r="147" spans="1:14">
      <c r="A147" s="3162">
        <v>73</v>
      </c>
      <c r="B147" s="1111"/>
      <c r="C147" s="443" t="s">
        <v>5486</v>
      </c>
      <c r="D147" s="3101">
        <v>-68300</v>
      </c>
      <c r="E147" s="3101">
        <v>0</v>
      </c>
      <c r="F147" s="3102">
        <v>0</v>
      </c>
      <c r="G147" s="3103">
        <v>-117900</v>
      </c>
      <c r="H147" s="3101">
        <v>0</v>
      </c>
      <c r="I147" s="461"/>
      <c r="J147" s="3101">
        <v>0</v>
      </c>
      <c r="K147" s="461"/>
      <c r="L147" s="3101">
        <v>62800</v>
      </c>
      <c r="M147" s="295">
        <f t="shared" si="4"/>
        <v>-123400</v>
      </c>
      <c r="N147" s="1114">
        <v>73</v>
      </c>
    </row>
    <row r="148" spans="1:14">
      <c r="A148" s="3162">
        <v>74</v>
      </c>
      <c r="B148" s="1111"/>
      <c r="C148" s="443" t="s">
        <v>5487</v>
      </c>
      <c r="D148" s="3101">
        <v>663200</v>
      </c>
      <c r="E148" s="3101">
        <v>0</v>
      </c>
      <c r="F148" s="3102">
        <v>151700</v>
      </c>
      <c r="G148" s="3103">
        <v>0</v>
      </c>
      <c r="H148" s="3101">
        <v>0</v>
      </c>
      <c r="I148" s="461"/>
      <c r="J148" s="3101">
        <v>172800</v>
      </c>
      <c r="K148" s="461"/>
      <c r="L148" s="3101">
        <v>0</v>
      </c>
      <c r="M148" s="295">
        <f t="shared" si="4"/>
        <v>338700</v>
      </c>
      <c r="N148" s="1114">
        <v>74</v>
      </c>
    </row>
    <row r="149" spans="1:14">
      <c r="A149" s="3162">
        <v>75</v>
      </c>
      <c r="B149" s="1111"/>
      <c r="C149" s="443" t="s">
        <v>5488</v>
      </c>
      <c r="D149" s="3101">
        <v>827200</v>
      </c>
      <c r="E149" s="3101">
        <v>-286300</v>
      </c>
      <c r="F149" s="3102">
        <v>0</v>
      </c>
      <c r="G149" s="3103">
        <v>0</v>
      </c>
      <c r="H149" s="3101">
        <v>0</v>
      </c>
      <c r="I149" s="461"/>
      <c r="J149" s="3101">
        <v>333200</v>
      </c>
      <c r="K149" s="461"/>
      <c r="L149" s="3101">
        <v>0</v>
      </c>
      <c r="M149" s="295">
        <f t="shared" si="4"/>
        <v>207700</v>
      </c>
      <c r="N149" s="1114">
        <v>75</v>
      </c>
    </row>
    <row r="150" spans="1:14">
      <c r="A150" s="3162">
        <v>76</v>
      </c>
      <c r="B150" s="1111"/>
      <c r="C150" s="443" t="s">
        <v>5489</v>
      </c>
      <c r="D150" s="3101">
        <v>400</v>
      </c>
      <c r="E150" s="3101">
        <v>0</v>
      </c>
      <c r="F150" s="3102">
        <v>0</v>
      </c>
      <c r="G150" s="3103">
        <v>0</v>
      </c>
      <c r="H150" s="3101">
        <v>0</v>
      </c>
      <c r="I150" s="461"/>
      <c r="J150" s="3101">
        <v>200</v>
      </c>
      <c r="K150" s="461"/>
      <c r="L150" s="3101">
        <v>0</v>
      </c>
      <c r="M150" s="295">
        <f t="shared" si="4"/>
        <v>200</v>
      </c>
      <c r="N150" s="1114">
        <v>76</v>
      </c>
    </row>
    <row r="151" spans="1:14">
      <c r="A151" s="3162">
        <v>77</v>
      </c>
      <c r="B151" s="1111"/>
      <c r="C151" s="443" t="s">
        <v>5490</v>
      </c>
      <c r="D151" s="3101">
        <v>105900</v>
      </c>
      <c r="E151" s="3101">
        <v>-78000</v>
      </c>
      <c r="F151" s="3102">
        <v>0</v>
      </c>
      <c r="G151" s="3103">
        <v>0</v>
      </c>
      <c r="H151" s="3101">
        <v>0</v>
      </c>
      <c r="I151" s="461"/>
      <c r="J151" s="3101">
        <v>27900</v>
      </c>
      <c r="K151" s="461"/>
      <c r="L151" s="3101">
        <v>0</v>
      </c>
      <c r="M151" s="295">
        <f t="shared" si="4"/>
        <v>0</v>
      </c>
      <c r="N151" s="1114">
        <v>77</v>
      </c>
    </row>
    <row r="152" spans="1:14">
      <c r="A152" s="3162">
        <v>78</v>
      </c>
      <c r="B152" s="1111"/>
      <c r="C152" s="443" t="s">
        <v>5491</v>
      </c>
      <c r="D152" s="3101">
        <v>1110900</v>
      </c>
      <c r="E152" s="3101">
        <v>-139800</v>
      </c>
      <c r="F152" s="3102">
        <v>0</v>
      </c>
      <c r="G152" s="3103">
        <v>0</v>
      </c>
      <c r="H152" s="3101">
        <v>0</v>
      </c>
      <c r="I152" s="461"/>
      <c r="J152" s="3101">
        <v>286900</v>
      </c>
      <c r="K152" s="461"/>
      <c r="L152" s="3101">
        <v>0</v>
      </c>
      <c r="M152" s="295">
        <f t="shared" si="4"/>
        <v>684200</v>
      </c>
      <c r="N152" s="1114">
        <v>78</v>
      </c>
    </row>
    <row r="153" spans="1:14">
      <c r="A153" s="3162">
        <v>79</v>
      </c>
      <c r="B153" s="1111"/>
      <c r="C153" s="443" t="s">
        <v>5492</v>
      </c>
      <c r="D153" s="3101">
        <v>14900</v>
      </c>
      <c r="E153" s="3101">
        <v>26200</v>
      </c>
      <c r="F153" s="3102">
        <v>0</v>
      </c>
      <c r="G153" s="3103">
        <v>0</v>
      </c>
      <c r="H153" s="3101">
        <v>0</v>
      </c>
      <c r="I153" s="461"/>
      <c r="J153" s="3101">
        <v>13400</v>
      </c>
      <c r="K153" s="461"/>
      <c r="L153" s="3101">
        <v>0</v>
      </c>
      <c r="M153" s="295">
        <f t="shared" si="4"/>
        <v>27700</v>
      </c>
      <c r="N153" s="1114">
        <v>79</v>
      </c>
    </row>
    <row r="154" spans="1:14">
      <c r="A154" s="3162">
        <v>80</v>
      </c>
      <c r="B154" s="1111"/>
      <c r="C154" s="443" t="s">
        <v>5493</v>
      </c>
      <c r="D154" s="3101">
        <v>75600</v>
      </c>
      <c r="E154" s="3101">
        <v>27800</v>
      </c>
      <c r="F154" s="3102">
        <v>75500</v>
      </c>
      <c r="G154" s="3103">
        <v>0</v>
      </c>
      <c r="H154" s="3101">
        <v>0</v>
      </c>
      <c r="I154" s="461"/>
      <c r="J154" s="3101">
        <v>18900</v>
      </c>
      <c r="K154" s="461"/>
      <c r="L154" s="3101">
        <v>0</v>
      </c>
      <c r="M154" s="295">
        <f t="shared" si="4"/>
        <v>9000</v>
      </c>
      <c r="N154" s="1114">
        <v>80</v>
      </c>
    </row>
    <row r="155" spans="1:14">
      <c r="A155" s="3162">
        <v>81</v>
      </c>
      <c r="B155" s="1111"/>
      <c r="C155" s="443" t="s">
        <v>5454</v>
      </c>
      <c r="D155" s="3101">
        <v>21200</v>
      </c>
      <c r="E155" s="3101">
        <v>-21200</v>
      </c>
      <c r="F155" s="3102">
        <v>0</v>
      </c>
      <c r="G155" s="3103">
        <v>0</v>
      </c>
      <c r="H155" s="3101">
        <v>0</v>
      </c>
      <c r="I155" s="461"/>
      <c r="J155" s="3101">
        <v>0</v>
      </c>
      <c r="K155" s="461"/>
      <c r="L155" s="3101">
        <v>0</v>
      </c>
      <c r="M155" s="295">
        <f t="shared" si="4"/>
        <v>0</v>
      </c>
      <c r="N155" s="1114">
        <v>81</v>
      </c>
    </row>
    <row r="156" spans="1:14">
      <c r="A156" s="3162">
        <v>82</v>
      </c>
      <c r="B156" s="1111"/>
      <c r="C156" s="443" t="s">
        <v>5494</v>
      </c>
      <c r="D156" s="3101">
        <v>3388000</v>
      </c>
      <c r="E156" s="3101">
        <v>2348600</v>
      </c>
      <c r="F156" s="3102">
        <v>1366700</v>
      </c>
      <c r="G156" s="3103">
        <v>0</v>
      </c>
      <c r="H156" s="3101">
        <v>0</v>
      </c>
      <c r="I156" s="461"/>
      <c r="J156" s="3101">
        <v>1474900</v>
      </c>
      <c r="K156" s="461"/>
      <c r="L156" s="3101">
        <v>0</v>
      </c>
      <c r="M156" s="295">
        <f t="shared" si="4"/>
        <v>2895000</v>
      </c>
      <c r="N156" s="1114">
        <v>82</v>
      </c>
    </row>
    <row r="157" spans="1:14">
      <c r="A157" s="3162">
        <v>83</v>
      </c>
      <c r="B157" s="1111"/>
      <c r="C157" s="443" t="s">
        <v>5495</v>
      </c>
      <c r="D157" s="3104">
        <v>4900</v>
      </c>
      <c r="E157" s="3104">
        <v>0</v>
      </c>
      <c r="F157" s="3105">
        <v>-122100</v>
      </c>
      <c r="G157" s="3106">
        <v>0</v>
      </c>
      <c r="H157" s="3104">
        <v>0</v>
      </c>
      <c r="I157" s="240"/>
      <c r="J157" s="3104">
        <v>42900</v>
      </c>
      <c r="K157" s="240"/>
      <c r="L157" s="3104">
        <v>0</v>
      </c>
      <c r="M157" s="295">
        <f t="shared" si="4"/>
        <v>84100</v>
      </c>
      <c r="N157" s="1114">
        <v>83</v>
      </c>
    </row>
    <row r="158" spans="1:14">
      <c r="A158" s="3162">
        <v>84</v>
      </c>
      <c r="B158" s="1111"/>
      <c r="C158" s="443" t="s">
        <v>5496</v>
      </c>
      <c r="D158" s="3101">
        <v>165400</v>
      </c>
      <c r="E158" s="3101">
        <v>-163100</v>
      </c>
      <c r="F158" s="3102">
        <v>0</v>
      </c>
      <c r="G158" s="3103">
        <v>0</v>
      </c>
      <c r="H158" s="3101">
        <v>0</v>
      </c>
      <c r="I158" s="461"/>
      <c r="J158" s="3101">
        <v>800</v>
      </c>
      <c r="K158" s="461"/>
      <c r="L158" s="3101">
        <v>0</v>
      </c>
      <c r="M158" s="295">
        <f t="shared" si="4"/>
        <v>1500</v>
      </c>
      <c r="N158" s="1114">
        <v>84</v>
      </c>
    </row>
    <row r="159" spans="1:14">
      <c r="A159" s="3162">
        <v>85</v>
      </c>
      <c r="B159" s="1111"/>
      <c r="C159" s="443" t="s">
        <v>5497</v>
      </c>
      <c r="D159" s="3101">
        <v>138200</v>
      </c>
      <c r="E159" s="3101">
        <v>155200</v>
      </c>
      <c r="F159" s="3102">
        <v>0</v>
      </c>
      <c r="G159" s="3103">
        <v>0</v>
      </c>
      <c r="H159" s="3101">
        <v>0</v>
      </c>
      <c r="I159" s="461"/>
      <c r="J159" s="3101">
        <v>99000</v>
      </c>
      <c r="K159" s="461"/>
      <c r="L159" s="3101">
        <v>0</v>
      </c>
      <c r="M159" s="295">
        <f t="shared" si="4"/>
        <v>194400</v>
      </c>
      <c r="N159" s="1114">
        <v>85</v>
      </c>
    </row>
    <row r="160" spans="1:14">
      <c r="A160" s="3162">
        <v>86</v>
      </c>
      <c r="B160" s="1111"/>
      <c r="C160" s="443" t="s">
        <v>5498</v>
      </c>
      <c r="D160" s="3101">
        <v>25552900</v>
      </c>
      <c r="E160" s="3101">
        <v>9368300</v>
      </c>
      <c r="F160" s="3102">
        <v>0</v>
      </c>
      <c r="G160" s="3103">
        <v>0</v>
      </c>
      <c r="H160" s="3101">
        <v>0</v>
      </c>
      <c r="I160" s="461"/>
      <c r="J160" s="3101">
        <v>12958250</v>
      </c>
      <c r="K160" s="461"/>
      <c r="L160" s="3101">
        <v>0</v>
      </c>
      <c r="M160" s="295">
        <f t="shared" si="4"/>
        <v>21962950</v>
      </c>
      <c r="N160" s="1114">
        <v>86</v>
      </c>
    </row>
    <row r="161" spans="1:14">
      <c r="A161" s="3162">
        <v>87</v>
      </c>
      <c r="B161" s="1111"/>
      <c r="C161" s="443" t="s">
        <v>5499</v>
      </c>
      <c r="D161" s="3101">
        <v>11900</v>
      </c>
      <c r="E161" s="3101">
        <v>0</v>
      </c>
      <c r="F161" s="3102">
        <v>0</v>
      </c>
      <c r="G161" s="3103">
        <v>-3200</v>
      </c>
      <c r="H161" s="3101">
        <v>0</v>
      </c>
      <c r="I161" s="461"/>
      <c r="J161" s="3101">
        <v>8800</v>
      </c>
      <c r="K161" s="461"/>
      <c r="L161" s="3101">
        <v>0</v>
      </c>
      <c r="M161" s="295">
        <f t="shared" si="4"/>
        <v>-100</v>
      </c>
      <c r="N161" s="1114">
        <v>87</v>
      </c>
    </row>
    <row r="162" spans="1:14">
      <c r="A162" s="3162">
        <v>88</v>
      </c>
      <c r="B162" s="1111"/>
      <c r="C162" s="443" t="s">
        <v>5500</v>
      </c>
      <c r="D162" s="3101">
        <v>5490347</v>
      </c>
      <c r="E162" s="3101">
        <v>0</v>
      </c>
      <c r="F162" s="3102">
        <v>0</v>
      </c>
      <c r="G162" s="3103">
        <v>0</v>
      </c>
      <c r="H162" s="3101">
        <v>0</v>
      </c>
      <c r="I162" s="461"/>
      <c r="J162" s="3101">
        <v>0</v>
      </c>
      <c r="K162" s="461"/>
      <c r="L162" s="3101">
        <v>2183400</v>
      </c>
      <c r="M162" s="295">
        <f t="shared" si="4"/>
        <v>7673747</v>
      </c>
      <c r="N162" s="1114">
        <v>88</v>
      </c>
    </row>
    <row r="163" spans="1:14">
      <c r="A163" s="3162">
        <v>89</v>
      </c>
      <c r="B163" s="1111"/>
      <c r="C163" s="443" t="s">
        <v>5467</v>
      </c>
      <c r="D163" s="3101">
        <v>-15615</v>
      </c>
      <c r="E163" s="3101">
        <v>0</v>
      </c>
      <c r="F163" s="3102">
        <v>0</v>
      </c>
      <c r="G163" s="3103">
        <v>23730</v>
      </c>
      <c r="H163" s="3101">
        <v>0</v>
      </c>
      <c r="I163" s="461"/>
      <c r="J163" s="3101">
        <v>3600</v>
      </c>
      <c r="K163" s="461"/>
      <c r="L163" s="3101">
        <v>0</v>
      </c>
      <c r="M163" s="295">
        <f t="shared" si="4"/>
        <v>4515</v>
      </c>
      <c r="N163" s="1114">
        <v>89</v>
      </c>
    </row>
    <row r="164" spans="1:14">
      <c r="A164" s="3162">
        <v>90</v>
      </c>
      <c r="B164" s="1111"/>
      <c r="C164" s="443" t="s">
        <v>5468</v>
      </c>
      <c r="D164" s="3101">
        <v>112775</v>
      </c>
      <c r="E164" s="3101">
        <v>0</v>
      </c>
      <c r="F164" s="3102">
        <v>22450</v>
      </c>
      <c r="G164" s="3103">
        <v>0</v>
      </c>
      <c r="H164" s="3101">
        <v>0</v>
      </c>
      <c r="I164" s="461"/>
      <c r="J164" s="3101">
        <v>29600</v>
      </c>
      <c r="K164" s="461"/>
      <c r="L164" s="3101">
        <v>0</v>
      </c>
      <c r="M164" s="295">
        <f t="shared" si="4"/>
        <v>60725</v>
      </c>
      <c r="N164" s="1114">
        <v>90</v>
      </c>
    </row>
    <row r="165" spans="1:14">
      <c r="A165" s="3096"/>
      <c r="B165" s="1111"/>
      <c r="C165" s="443"/>
      <c r="D165" s="281"/>
      <c r="E165" s="281"/>
      <c r="F165" s="260"/>
      <c r="G165" s="459"/>
      <c r="H165" s="281"/>
      <c r="I165" s="461"/>
      <c r="J165" s="281"/>
      <c r="K165" s="461"/>
      <c r="L165" s="281"/>
      <c r="M165" s="281"/>
      <c r="N165" s="1114"/>
    </row>
    <row r="166" spans="1:14">
      <c r="A166" s="3096">
        <v>91</v>
      </c>
      <c r="B166" s="1111"/>
      <c r="C166" s="443" t="s">
        <v>929</v>
      </c>
      <c r="D166" s="3107">
        <f>SUM(D129:D164)</f>
        <v>40696607</v>
      </c>
      <c r="E166" s="3107">
        <f>SUM(E129:E164)</f>
        <v>12529500</v>
      </c>
      <c r="F166" s="3108">
        <f>SUM(F129:F164)</f>
        <v>1876750</v>
      </c>
      <c r="G166" s="3109">
        <f>SUM(G129:G164)</f>
        <v>342930</v>
      </c>
      <c r="H166" s="3107">
        <f>SUM(H129:H164)</f>
        <v>74000</v>
      </c>
      <c r="I166" s="3107"/>
      <c r="J166" s="3107">
        <f>SUM(J129:J164)</f>
        <v>17109750</v>
      </c>
      <c r="K166" s="3107"/>
      <c r="L166" s="3107">
        <f>SUM(L129:L164)</f>
        <v>3777200</v>
      </c>
      <c r="M166" s="3107">
        <f>SUM(M129:M164)</f>
        <v>38285737</v>
      </c>
      <c r="N166" s="1114">
        <v>91</v>
      </c>
    </row>
    <row r="167" spans="1:14">
      <c r="A167" s="3096">
        <v>92</v>
      </c>
      <c r="B167" s="1111"/>
      <c r="C167" s="443" t="s">
        <v>930</v>
      </c>
      <c r="D167" s="418"/>
      <c r="E167" s="419"/>
      <c r="F167" s="420"/>
      <c r="G167" s="421"/>
      <c r="H167" s="419"/>
      <c r="I167" s="422"/>
      <c r="J167" s="419"/>
      <c r="K167" s="422"/>
      <c r="L167" s="419"/>
      <c r="M167" s="460"/>
      <c r="N167" s="1114">
        <v>92</v>
      </c>
    </row>
    <row r="168" spans="1:14">
      <c r="A168" s="3162">
        <v>93</v>
      </c>
      <c r="B168" s="1111"/>
      <c r="C168" s="443" t="s">
        <v>5501</v>
      </c>
      <c r="D168" s="3110">
        <v>-168100</v>
      </c>
      <c r="E168" s="3110"/>
      <c r="F168" s="3069"/>
      <c r="G168" s="3111"/>
      <c r="H168" s="3110"/>
      <c r="I168" s="3112"/>
      <c r="J168" s="3110">
        <v>86500</v>
      </c>
      <c r="K168" s="3112"/>
      <c r="L168" s="3110">
        <v>95600</v>
      </c>
      <c r="M168" s="446">
        <f t="shared" ref="M168:M170" si="5">D168+E168-F168+G168-H168-J168+L168</f>
        <v>-159000</v>
      </c>
      <c r="N168" s="1114">
        <v>93</v>
      </c>
    </row>
    <row r="169" spans="1:14">
      <c r="A169" s="3162">
        <v>94</v>
      </c>
      <c r="B169" s="1111"/>
      <c r="C169" s="443" t="s">
        <v>5502</v>
      </c>
      <c r="D169" s="3101">
        <v>16365407</v>
      </c>
      <c r="E169" s="3101"/>
      <c r="F169" s="3102"/>
      <c r="G169" s="3103"/>
      <c r="H169" s="3101"/>
      <c r="I169" s="461"/>
      <c r="J169" s="3101">
        <v>1642400</v>
      </c>
      <c r="K169" s="461"/>
      <c r="L169" s="3101"/>
      <c r="M169" s="295">
        <f t="shared" si="5"/>
        <v>14723007</v>
      </c>
      <c r="N169" s="1114">
        <v>94</v>
      </c>
    </row>
    <row r="170" spans="1:14">
      <c r="A170" s="3162">
        <v>95</v>
      </c>
      <c r="B170" s="1111"/>
      <c r="C170" s="443"/>
      <c r="D170" s="243"/>
      <c r="E170" s="243"/>
      <c r="F170" s="242"/>
      <c r="G170" s="331"/>
      <c r="H170" s="243"/>
      <c r="I170" s="240"/>
      <c r="J170" s="243"/>
      <c r="K170" s="240"/>
      <c r="L170" s="243"/>
      <c r="M170" s="295">
        <f t="shared" si="5"/>
        <v>0</v>
      </c>
      <c r="N170" s="1114">
        <v>95</v>
      </c>
    </row>
    <row r="171" spans="1:14" ht="15.75" thickBot="1">
      <c r="A171" s="3162">
        <v>96</v>
      </c>
      <c r="B171" s="463"/>
      <c r="C171" s="814" t="s">
        <v>1626</v>
      </c>
      <c r="D171" s="249">
        <f>SUM(D168:D170)</f>
        <v>16197307</v>
      </c>
      <c r="E171" s="249">
        <f>SUM(E168:E170)</f>
        <v>0</v>
      </c>
      <c r="F171" s="247">
        <f>SUM(F168:F170)</f>
        <v>0</v>
      </c>
      <c r="G171" s="415">
        <f>SUM(G168:G170)</f>
        <v>0</v>
      </c>
      <c r="H171" s="249">
        <f>SUM(H168:H170)</f>
        <v>0</v>
      </c>
      <c r="I171" s="230"/>
      <c r="J171" s="249">
        <f>SUM(J168:J170)</f>
        <v>1728900</v>
      </c>
      <c r="K171" s="230"/>
      <c r="L171" s="249">
        <f>SUM(L168:L170)</f>
        <v>95600</v>
      </c>
      <c r="M171" s="232">
        <f>SUM(M168:M170)</f>
        <v>14564007</v>
      </c>
      <c r="N171" s="1114">
        <v>96</v>
      </c>
    </row>
    <row r="173" spans="1:14">
      <c r="A173" s="12" t="s">
        <v>1627</v>
      </c>
      <c r="B173" s="12"/>
      <c r="C173" s="12"/>
      <c r="D173" s="12"/>
      <c r="E173" s="12"/>
      <c r="F173" s="12"/>
      <c r="G173" s="12" t="s">
        <v>1628</v>
      </c>
      <c r="H173" s="12"/>
      <c r="I173" s="12"/>
      <c r="J173" s="12"/>
      <c r="K173" s="12"/>
      <c r="L173" s="12"/>
      <c r="M173" s="12"/>
      <c r="N173" s="12"/>
    </row>
    <row r="174" spans="1:14" ht="15.75" thickBot="1">
      <c r="A174" s="9" t="str">
        <f>'Data Sheet'!$C$25</f>
        <v>CENTRAL HUDSON GAS &amp; ELECTRIC CORPORATION</v>
      </c>
      <c r="E174" s="1089"/>
      <c r="F174" s="3319" t="str">
        <f>F66</f>
        <v>12/31/2017</v>
      </c>
      <c r="G174" s="9" t="str">
        <f>'Data Sheet'!$C$25</f>
        <v>CENTRAL HUDSON GAS &amp; ELECTRIC CORPORATION</v>
      </c>
      <c r="K174" s="1089"/>
      <c r="M174" s="3319" t="str">
        <f>'Data Sheet'!$C$38</f>
        <v>12/31/2017</v>
      </c>
    </row>
    <row r="175" spans="1:14">
      <c r="A175" s="1170" t="s">
        <v>913</v>
      </c>
      <c r="B175" s="1171"/>
      <c r="C175" s="1171"/>
      <c r="D175" s="1171"/>
      <c r="E175" s="1171"/>
      <c r="F175" s="1172"/>
      <c r="G175" s="1170" t="s">
        <v>914</v>
      </c>
      <c r="H175" s="1171"/>
      <c r="I175" s="1171"/>
      <c r="J175" s="1171"/>
      <c r="K175" s="1171"/>
      <c r="L175" s="1171"/>
      <c r="M175" s="1171"/>
      <c r="N175" s="1091"/>
    </row>
    <row r="176" spans="1:14">
      <c r="A176" s="797"/>
      <c r="F176" s="1094"/>
      <c r="G176" s="797"/>
      <c r="N176" s="1094"/>
    </row>
    <row r="177" spans="1:14">
      <c r="A177" s="1109"/>
      <c r="B177" s="1111"/>
      <c r="C177" s="1110"/>
      <c r="D177" s="1111"/>
      <c r="E177" s="1166" t="s">
        <v>2219</v>
      </c>
      <c r="F177" s="1136"/>
      <c r="G177" s="1134" t="s">
        <v>2219</v>
      </c>
      <c r="H177" s="1135"/>
      <c r="I177" s="1166" t="s">
        <v>2220</v>
      </c>
      <c r="J177" s="1135"/>
      <c r="K177" s="1135"/>
      <c r="L177" s="1135"/>
      <c r="M177" s="1139"/>
      <c r="N177" s="1112"/>
    </row>
    <row r="178" spans="1:14">
      <c r="A178" s="1095" t="s">
        <v>1729</v>
      </c>
      <c r="B178" s="411"/>
      <c r="D178" s="1145" t="s">
        <v>1835</v>
      </c>
      <c r="E178" s="1145" t="s">
        <v>298</v>
      </c>
      <c r="F178" s="1106" t="s">
        <v>298</v>
      </c>
      <c r="G178" s="1095" t="s">
        <v>298</v>
      </c>
      <c r="H178" s="1145" t="s">
        <v>298</v>
      </c>
      <c r="I178" s="1148" t="s">
        <v>542</v>
      </c>
      <c r="J178" s="804"/>
      <c r="K178" s="1148" t="s">
        <v>539</v>
      </c>
      <c r="L178" s="804"/>
      <c r="M178" s="1107" t="s">
        <v>1835</v>
      </c>
      <c r="N178" s="1106" t="s">
        <v>1729</v>
      </c>
    </row>
    <row r="179" spans="1:14">
      <c r="A179" s="1095" t="s">
        <v>1732</v>
      </c>
      <c r="B179" s="411"/>
      <c r="C179" s="1105" t="s">
        <v>573</v>
      </c>
      <c r="D179" s="1145" t="s">
        <v>881</v>
      </c>
      <c r="E179" s="1145" t="s">
        <v>2223</v>
      </c>
      <c r="F179" s="1106" t="s">
        <v>2224</v>
      </c>
      <c r="G179" s="1095" t="s">
        <v>2223</v>
      </c>
      <c r="H179" s="1145" t="s">
        <v>2224</v>
      </c>
      <c r="I179" s="1145" t="s">
        <v>2225</v>
      </c>
      <c r="J179" s="1145" t="s">
        <v>1839</v>
      </c>
      <c r="K179" s="1145" t="s">
        <v>2225</v>
      </c>
      <c r="L179" s="1145" t="s">
        <v>1839</v>
      </c>
      <c r="M179" s="1107" t="s">
        <v>2517</v>
      </c>
      <c r="N179" s="1106" t="s">
        <v>1732</v>
      </c>
    </row>
    <row r="180" spans="1:14">
      <c r="A180" s="1095"/>
      <c r="B180" s="411"/>
      <c r="D180" s="1145" t="s">
        <v>557</v>
      </c>
      <c r="E180" s="1145" t="s">
        <v>2272</v>
      </c>
      <c r="F180" s="1106" t="s">
        <v>2273</v>
      </c>
      <c r="G180" s="1095" t="s">
        <v>2274</v>
      </c>
      <c r="H180" s="1145" t="s">
        <v>2229</v>
      </c>
      <c r="I180" s="1145" t="s">
        <v>2230</v>
      </c>
      <c r="J180" s="411"/>
      <c r="K180" s="1145" t="s">
        <v>2231</v>
      </c>
      <c r="L180" s="411"/>
      <c r="M180" s="1097"/>
      <c r="N180" s="1106"/>
    </row>
    <row r="181" spans="1:14">
      <c r="A181" s="1113"/>
      <c r="B181" s="461"/>
      <c r="C181" s="1150" t="s">
        <v>3020</v>
      </c>
      <c r="D181" s="1152" t="s">
        <v>3021</v>
      </c>
      <c r="E181" s="1152" t="s">
        <v>3022</v>
      </c>
      <c r="F181" s="1114" t="s">
        <v>3023</v>
      </c>
      <c r="G181" s="1113" t="s">
        <v>2346</v>
      </c>
      <c r="H181" s="1152" t="s">
        <v>2347</v>
      </c>
      <c r="I181" s="1152" t="s">
        <v>2348</v>
      </c>
      <c r="J181" s="1152" t="s">
        <v>2349</v>
      </c>
      <c r="K181" s="1152" t="s">
        <v>2350</v>
      </c>
      <c r="L181" s="1152" t="s">
        <v>2351</v>
      </c>
      <c r="M181" s="1151" t="s">
        <v>2352</v>
      </c>
      <c r="N181" s="1114"/>
    </row>
    <row r="182" spans="1:14">
      <c r="A182" s="1113">
        <v>1</v>
      </c>
      <c r="B182" s="411"/>
      <c r="C182" s="443"/>
      <c r="D182" s="423"/>
      <c r="E182" s="424"/>
      <c r="F182" s="425"/>
      <c r="G182" s="426" t="s">
        <v>1789</v>
      </c>
      <c r="H182" s="424" t="s">
        <v>1789</v>
      </c>
      <c r="I182" s="427"/>
      <c r="J182" s="427"/>
      <c r="K182" s="427"/>
      <c r="L182" s="427"/>
      <c r="M182" s="1202"/>
      <c r="N182" s="1114">
        <v>1</v>
      </c>
    </row>
    <row r="183" spans="1:14">
      <c r="A183" s="1113">
        <v>2</v>
      </c>
      <c r="B183" s="1111"/>
      <c r="C183" s="443"/>
      <c r="D183" s="1203"/>
      <c r="E183" s="429"/>
      <c r="F183" s="1204"/>
      <c r="G183" s="398" t="s">
        <v>1789</v>
      </c>
      <c r="H183" s="395" t="s">
        <v>1789</v>
      </c>
      <c r="I183" s="429"/>
      <c r="J183" s="429"/>
      <c r="K183" s="429"/>
      <c r="L183" s="429"/>
      <c r="M183" s="1205"/>
      <c r="N183" s="1114">
        <v>2</v>
      </c>
    </row>
    <row r="184" spans="1:14">
      <c r="A184" s="1113">
        <v>3</v>
      </c>
      <c r="B184" s="1111"/>
      <c r="C184" s="443"/>
      <c r="D184" s="297"/>
      <c r="E184" s="297"/>
      <c r="F184" s="367"/>
      <c r="G184" s="458"/>
      <c r="H184" s="297"/>
      <c r="I184" s="461"/>
      <c r="J184" s="297"/>
      <c r="K184" s="461"/>
      <c r="L184" s="297"/>
      <c r="M184" s="446">
        <f t="shared" ref="M184:M232" si="6">D184+E184-F184+G184-H184-J184+L184</f>
        <v>0</v>
      </c>
      <c r="N184" s="1114">
        <v>3</v>
      </c>
    </row>
    <row r="185" spans="1:14">
      <c r="A185" s="1113">
        <v>4</v>
      </c>
      <c r="B185" s="1111"/>
      <c r="C185" s="443"/>
      <c r="D185" s="281"/>
      <c r="E185" s="281"/>
      <c r="F185" s="260"/>
      <c r="G185" s="459"/>
      <c r="H185" s="281"/>
      <c r="I185" s="461"/>
      <c r="J185" s="281"/>
      <c r="K185" s="461"/>
      <c r="L185" s="281"/>
      <c r="M185" s="295">
        <f t="shared" si="6"/>
        <v>0</v>
      </c>
      <c r="N185" s="1114">
        <v>4</v>
      </c>
    </row>
    <row r="186" spans="1:14">
      <c r="A186" s="1113">
        <v>5</v>
      </c>
      <c r="B186" s="1111"/>
      <c r="C186" s="443"/>
      <c r="D186" s="281"/>
      <c r="E186" s="281"/>
      <c r="F186" s="260"/>
      <c r="G186" s="459"/>
      <c r="H186" s="281"/>
      <c r="I186" s="461"/>
      <c r="J186" s="281"/>
      <c r="K186" s="461"/>
      <c r="L186" s="281"/>
      <c r="M186" s="295">
        <f t="shared" si="6"/>
        <v>0</v>
      </c>
      <c r="N186" s="1114">
        <v>5</v>
      </c>
    </row>
    <row r="187" spans="1:14">
      <c r="A187" s="1113">
        <v>6</v>
      </c>
      <c r="B187" s="1111"/>
      <c r="C187" s="443"/>
      <c r="D187" s="281"/>
      <c r="E187" s="281"/>
      <c r="F187" s="260"/>
      <c r="G187" s="459"/>
      <c r="H187" s="281"/>
      <c r="I187" s="461"/>
      <c r="J187" s="281"/>
      <c r="K187" s="461"/>
      <c r="L187" s="281"/>
      <c r="M187" s="295">
        <f t="shared" si="6"/>
        <v>0</v>
      </c>
      <c r="N187" s="1114">
        <v>6</v>
      </c>
    </row>
    <row r="188" spans="1:14">
      <c r="A188" s="1113">
        <v>7</v>
      </c>
      <c r="B188" s="1111"/>
      <c r="C188" s="443"/>
      <c r="D188" s="281"/>
      <c r="E188" s="281"/>
      <c r="F188" s="260"/>
      <c r="G188" s="459"/>
      <c r="H188" s="281"/>
      <c r="I188" s="461"/>
      <c r="J188" s="281"/>
      <c r="K188" s="461"/>
      <c r="L188" s="281"/>
      <c r="M188" s="295">
        <f t="shared" si="6"/>
        <v>0</v>
      </c>
      <c r="N188" s="1114">
        <v>7</v>
      </c>
    </row>
    <row r="189" spans="1:14">
      <c r="A189" s="1113">
        <v>8</v>
      </c>
      <c r="B189" s="1111"/>
      <c r="C189" s="443"/>
      <c r="D189" s="281"/>
      <c r="E189" s="281"/>
      <c r="F189" s="260"/>
      <c r="G189" s="459"/>
      <c r="H189" s="281"/>
      <c r="I189" s="461"/>
      <c r="J189" s="281"/>
      <c r="K189" s="461"/>
      <c r="L189" s="281"/>
      <c r="M189" s="295">
        <f t="shared" si="6"/>
        <v>0</v>
      </c>
      <c r="N189" s="1114">
        <v>8</v>
      </c>
    </row>
    <row r="190" spans="1:14">
      <c r="A190" s="1113">
        <v>9</v>
      </c>
      <c r="B190" s="1111"/>
      <c r="C190" s="443"/>
      <c r="D190" s="243"/>
      <c r="E190" s="243"/>
      <c r="F190" s="242"/>
      <c r="G190" s="331"/>
      <c r="H190" s="243"/>
      <c r="I190" s="240"/>
      <c r="J190" s="243"/>
      <c r="K190" s="240"/>
      <c r="L190" s="243"/>
      <c r="M190" s="295">
        <f t="shared" si="6"/>
        <v>0</v>
      </c>
      <c r="N190" s="1114">
        <v>9</v>
      </c>
    </row>
    <row r="191" spans="1:14">
      <c r="A191" s="1113">
        <v>10</v>
      </c>
      <c r="B191" s="1111"/>
      <c r="C191" s="443"/>
      <c r="D191" s="281"/>
      <c r="E191" s="281"/>
      <c r="F191" s="260"/>
      <c r="G191" s="459"/>
      <c r="H191" s="281"/>
      <c r="I191" s="461"/>
      <c r="J191" s="281"/>
      <c r="K191" s="461"/>
      <c r="L191" s="281"/>
      <c r="M191" s="295">
        <f t="shared" si="6"/>
        <v>0</v>
      </c>
      <c r="N191" s="1114">
        <v>10</v>
      </c>
    </row>
    <row r="192" spans="1:14">
      <c r="A192" s="1113">
        <v>11</v>
      </c>
      <c r="B192" s="1111"/>
      <c r="C192" s="443"/>
      <c r="D192" s="281"/>
      <c r="E192" s="281"/>
      <c r="F192" s="260"/>
      <c r="G192" s="459"/>
      <c r="H192" s="281"/>
      <c r="I192" s="461"/>
      <c r="J192" s="281"/>
      <c r="K192" s="461"/>
      <c r="L192" s="281"/>
      <c r="M192" s="295">
        <f t="shared" si="6"/>
        <v>0</v>
      </c>
      <c r="N192" s="1114">
        <v>11</v>
      </c>
    </row>
    <row r="193" spans="1:14">
      <c r="A193" s="1113">
        <v>12</v>
      </c>
      <c r="B193" s="1111"/>
      <c r="C193" s="443"/>
      <c r="D193" s="281"/>
      <c r="E193" s="281"/>
      <c r="F193" s="260"/>
      <c r="G193" s="459"/>
      <c r="H193" s="281"/>
      <c r="I193" s="461"/>
      <c r="J193" s="281"/>
      <c r="K193" s="461"/>
      <c r="L193" s="281"/>
      <c r="M193" s="295">
        <f t="shared" si="6"/>
        <v>0</v>
      </c>
      <c r="N193" s="1114">
        <v>12</v>
      </c>
    </row>
    <row r="194" spans="1:14">
      <c r="A194" s="1113">
        <v>13</v>
      </c>
      <c r="B194" s="1111"/>
      <c r="C194" s="443"/>
      <c r="D194" s="281"/>
      <c r="E194" s="281"/>
      <c r="F194" s="260"/>
      <c r="G194" s="459"/>
      <c r="H194" s="281"/>
      <c r="I194" s="461"/>
      <c r="J194" s="281"/>
      <c r="K194" s="461"/>
      <c r="L194" s="281"/>
      <c r="M194" s="295">
        <f t="shared" si="6"/>
        <v>0</v>
      </c>
      <c r="N194" s="1114">
        <v>13</v>
      </c>
    </row>
    <row r="195" spans="1:14">
      <c r="A195" s="1113">
        <v>14</v>
      </c>
      <c r="B195" s="1111"/>
      <c r="C195" s="443"/>
      <c r="D195" s="281"/>
      <c r="E195" s="281"/>
      <c r="F195" s="260"/>
      <c r="G195" s="459"/>
      <c r="H195" s="281"/>
      <c r="I195" s="461"/>
      <c r="J195" s="281"/>
      <c r="K195" s="461"/>
      <c r="L195" s="281"/>
      <c r="M195" s="295">
        <f t="shared" si="6"/>
        <v>0</v>
      </c>
      <c r="N195" s="1114">
        <v>14</v>
      </c>
    </row>
    <row r="196" spans="1:14">
      <c r="A196" s="1113">
        <v>15</v>
      </c>
      <c r="B196" s="1111"/>
      <c r="C196" s="443"/>
      <c r="D196" s="243"/>
      <c r="E196" s="243"/>
      <c r="F196" s="242"/>
      <c r="G196" s="331"/>
      <c r="H196" s="243"/>
      <c r="I196" s="240"/>
      <c r="J196" s="243"/>
      <c r="K196" s="240"/>
      <c r="L196" s="243"/>
      <c r="M196" s="295">
        <f t="shared" si="6"/>
        <v>0</v>
      </c>
      <c r="N196" s="1114">
        <v>15</v>
      </c>
    </row>
    <row r="197" spans="1:14">
      <c r="A197" s="1113">
        <v>16</v>
      </c>
      <c r="B197" s="1111"/>
      <c r="C197" s="443"/>
      <c r="D197" s="281"/>
      <c r="E197" s="281"/>
      <c r="F197" s="260"/>
      <c r="G197" s="459"/>
      <c r="H197" s="281"/>
      <c r="I197" s="461"/>
      <c r="J197" s="281"/>
      <c r="K197" s="461"/>
      <c r="L197" s="281"/>
      <c r="M197" s="295">
        <f t="shared" si="6"/>
        <v>0</v>
      </c>
      <c r="N197" s="1114">
        <v>16</v>
      </c>
    </row>
    <row r="198" spans="1:14">
      <c r="A198" s="1113">
        <v>17</v>
      </c>
      <c r="B198" s="1111"/>
      <c r="C198" s="443"/>
      <c r="D198" s="281"/>
      <c r="E198" s="281"/>
      <c r="F198" s="260"/>
      <c r="G198" s="459"/>
      <c r="H198" s="281"/>
      <c r="I198" s="461"/>
      <c r="J198" s="281"/>
      <c r="K198" s="461"/>
      <c r="L198" s="281"/>
      <c r="M198" s="295">
        <f t="shared" si="6"/>
        <v>0</v>
      </c>
      <c r="N198" s="1114">
        <v>17</v>
      </c>
    </row>
    <row r="199" spans="1:14">
      <c r="A199" s="1113">
        <v>18</v>
      </c>
      <c r="B199" s="1111"/>
      <c r="C199" s="443"/>
      <c r="D199" s="243"/>
      <c r="E199" s="243"/>
      <c r="F199" s="242"/>
      <c r="G199" s="331"/>
      <c r="H199" s="243"/>
      <c r="I199" s="240"/>
      <c r="J199" s="243"/>
      <c r="K199" s="240"/>
      <c r="L199" s="243"/>
      <c r="M199" s="295">
        <f t="shared" si="6"/>
        <v>0</v>
      </c>
      <c r="N199" s="1114">
        <v>18</v>
      </c>
    </row>
    <row r="200" spans="1:14">
      <c r="A200" s="1113">
        <v>19</v>
      </c>
      <c r="B200" s="1111"/>
      <c r="C200" s="443"/>
      <c r="D200" s="281"/>
      <c r="E200" s="281"/>
      <c r="F200" s="260"/>
      <c r="G200" s="459"/>
      <c r="H200" s="281"/>
      <c r="I200" s="461"/>
      <c r="J200" s="281"/>
      <c r="K200" s="461"/>
      <c r="L200" s="281"/>
      <c r="M200" s="295">
        <f t="shared" si="6"/>
        <v>0</v>
      </c>
      <c r="N200" s="1114">
        <v>19</v>
      </c>
    </row>
    <row r="201" spans="1:14">
      <c r="A201" s="1095">
        <v>20</v>
      </c>
      <c r="B201" s="1111"/>
      <c r="C201" s="443"/>
      <c r="D201" s="281"/>
      <c r="E201" s="281"/>
      <c r="F201" s="260"/>
      <c r="G201" s="459"/>
      <c r="H201" s="281"/>
      <c r="I201" s="461"/>
      <c r="J201" s="281"/>
      <c r="K201" s="461"/>
      <c r="L201" s="281"/>
      <c r="M201" s="295">
        <f t="shared" si="6"/>
        <v>0</v>
      </c>
      <c r="N201" s="1114">
        <v>20</v>
      </c>
    </row>
    <row r="202" spans="1:14">
      <c r="A202" s="1113">
        <v>21</v>
      </c>
      <c r="B202" s="1111"/>
      <c r="C202" s="443"/>
      <c r="D202" s="281"/>
      <c r="E202" s="281"/>
      <c r="F202" s="260"/>
      <c r="G202" s="459"/>
      <c r="H202" s="281"/>
      <c r="I202" s="461"/>
      <c r="J202" s="281"/>
      <c r="K202" s="461"/>
      <c r="L202" s="281"/>
      <c r="M202" s="295">
        <f t="shared" si="6"/>
        <v>0</v>
      </c>
      <c r="N202" s="1114">
        <v>21</v>
      </c>
    </row>
    <row r="203" spans="1:14">
      <c r="A203" s="1113">
        <v>22</v>
      </c>
      <c r="B203" s="1111"/>
      <c r="C203" s="443"/>
      <c r="D203" s="281"/>
      <c r="E203" s="281"/>
      <c r="F203" s="260"/>
      <c r="G203" s="459"/>
      <c r="H203" s="281"/>
      <c r="I203" s="461"/>
      <c r="J203" s="281"/>
      <c r="K203" s="461"/>
      <c r="L203" s="281"/>
      <c r="M203" s="295">
        <f t="shared" si="6"/>
        <v>0</v>
      </c>
      <c r="N203" s="1114">
        <v>22</v>
      </c>
    </row>
    <row r="204" spans="1:14">
      <c r="A204" s="1113">
        <v>23</v>
      </c>
      <c r="B204" s="1111"/>
      <c r="C204" s="443"/>
      <c r="D204" s="281"/>
      <c r="E204" s="281"/>
      <c r="F204" s="260"/>
      <c r="G204" s="459"/>
      <c r="H204" s="281"/>
      <c r="I204" s="461"/>
      <c r="J204" s="281"/>
      <c r="K204" s="461"/>
      <c r="L204" s="281"/>
      <c r="M204" s="295">
        <f t="shared" si="6"/>
        <v>0</v>
      </c>
      <c r="N204" s="1114">
        <v>23</v>
      </c>
    </row>
    <row r="205" spans="1:14">
      <c r="A205" s="1113">
        <v>24</v>
      </c>
      <c r="B205" s="1111"/>
      <c r="C205" s="443"/>
      <c r="D205" s="281"/>
      <c r="E205" s="281"/>
      <c r="F205" s="260"/>
      <c r="G205" s="459"/>
      <c r="H205" s="281"/>
      <c r="I205" s="461"/>
      <c r="J205" s="281"/>
      <c r="K205" s="461"/>
      <c r="L205" s="281"/>
      <c r="M205" s="295">
        <f t="shared" si="6"/>
        <v>0</v>
      </c>
      <c r="N205" s="1114">
        <v>24</v>
      </c>
    </row>
    <row r="206" spans="1:14">
      <c r="A206" s="1113">
        <v>25</v>
      </c>
      <c r="B206" s="1111"/>
      <c r="C206" s="443"/>
      <c r="D206" s="281"/>
      <c r="E206" s="281"/>
      <c r="F206" s="260"/>
      <c r="G206" s="459"/>
      <c r="H206" s="281"/>
      <c r="I206" s="461"/>
      <c r="J206" s="281"/>
      <c r="K206" s="461"/>
      <c r="L206" s="281"/>
      <c r="M206" s="295">
        <f t="shared" si="6"/>
        <v>0</v>
      </c>
      <c r="N206" s="1114">
        <v>25</v>
      </c>
    </row>
    <row r="207" spans="1:14">
      <c r="A207" s="1113">
        <v>26</v>
      </c>
      <c r="B207" s="1111"/>
      <c r="C207" s="443"/>
      <c r="D207" s="281"/>
      <c r="E207" s="281"/>
      <c r="F207" s="260"/>
      <c r="G207" s="459"/>
      <c r="H207" s="281"/>
      <c r="I207" s="461"/>
      <c r="J207" s="281"/>
      <c r="K207" s="461"/>
      <c r="L207" s="281"/>
      <c r="M207" s="295">
        <f t="shared" si="6"/>
        <v>0</v>
      </c>
      <c r="N207" s="1114">
        <v>26</v>
      </c>
    </row>
    <row r="208" spans="1:14">
      <c r="A208" s="1113">
        <v>27</v>
      </c>
      <c r="B208" s="1111"/>
      <c r="C208" s="443"/>
      <c r="D208" s="281"/>
      <c r="E208" s="281"/>
      <c r="F208" s="260"/>
      <c r="G208" s="459"/>
      <c r="H208" s="281"/>
      <c r="I208" s="461"/>
      <c r="J208" s="281"/>
      <c r="K208" s="461"/>
      <c r="L208" s="281"/>
      <c r="M208" s="295">
        <f t="shared" si="6"/>
        <v>0</v>
      </c>
      <c r="N208" s="1114">
        <v>27</v>
      </c>
    </row>
    <row r="209" spans="1:14">
      <c r="A209" s="1113">
        <v>28</v>
      </c>
      <c r="B209" s="1111"/>
      <c r="C209" s="443"/>
      <c r="D209" s="281"/>
      <c r="E209" s="281"/>
      <c r="F209" s="260"/>
      <c r="G209" s="459"/>
      <c r="H209" s="281"/>
      <c r="I209" s="461"/>
      <c r="J209" s="281"/>
      <c r="K209" s="461"/>
      <c r="L209" s="281"/>
      <c r="M209" s="295">
        <f t="shared" si="6"/>
        <v>0</v>
      </c>
      <c r="N209" s="1114">
        <v>28</v>
      </c>
    </row>
    <row r="210" spans="1:14">
      <c r="A210" s="1113">
        <v>29</v>
      </c>
      <c r="B210" s="1111"/>
      <c r="C210" s="443"/>
      <c r="D210" s="281"/>
      <c r="E210" s="281"/>
      <c r="F210" s="260"/>
      <c r="G210" s="459"/>
      <c r="H210" s="281"/>
      <c r="I210" s="461"/>
      <c r="J210" s="281"/>
      <c r="K210" s="461"/>
      <c r="L210" s="281"/>
      <c r="M210" s="295">
        <f t="shared" si="6"/>
        <v>0</v>
      </c>
      <c r="N210" s="1114">
        <v>29</v>
      </c>
    </row>
    <row r="211" spans="1:14">
      <c r="A211" s="1113">
        <v>30</v>
      </c>
      <c r="B211" s="1111"/>
      <c r="C211" s="443"/>
      <c r="D211" s="281"/>
      <c r="E211" s="281"/>
      <c r="F211" s="260"/>
      <c r="G211" s="459"/>
      <c r="H211" s="281"/>
      <c r="I211" s="461"/>
      <c r="J211" s="281"/>
      <c r="K211" s="461"/>
      <c r="L211" s="281"/>
      <c r="M211" s="295">
        <f t="shared" si="6"/>
        <v>0</v>
      </c>
      <c r="N211" s="1114">
        <v>30</v>
      </c>
    </row>
    <row r="212" spans="1:14">
      <c r="A212" s="1113">
        <v>31</v>
      </c>
      <c r="B212" s="1111"/>
      <c r="C212" s="443"/>
      <c r="D212" s="281"/>
      <c r="E212" s="281"/>
      <c r="F212" s="260"/>
      <c r="G212" s="459"/>
      <c r="H212" s="281"/>
      <c r="I212" s="461"/>
      <c r="J212" s="281"/>
      <c r="K212" s="461"/>
      <c r="L212" s="281"/>
      <c r="M212" s="295">
        <f t="shared" si="6"/>
        <v>0</v>
      </c>
      <c r="N212" s="1114">
        <v>31</v>
      </c>
    </row>
    <row r="213" spans="1:14">
      <c r="A213" s="1113">
        <v>32</v>
      </c>
      <c r="B213" s="1111"/>
      <c r="C213" s="443"/>
      <c r="D213" s="243"/>
      <c r="E213" s="243"/>
      <c r="F213" s="242"/>
      <c r="G213" s="331"/>
      <c r="H213" s="243"/>
      <c r="I213" s="240"/>
      <c r="J213" s="243"/>
      <c r="K213" s="240"/>
      <c r="L213" s="243"/>
      <c r="M213" s="295">
        <f t="shared" si="6"/>
        <v>0</v>
      </c>
      <c r="N213" s="1114">
        <v>32</v>
      </c>
    </row>
    <row r="214" spans="1:14">
      <c r="A214" s="1113">
        <v>33</v>
      </c>
      <c r="B214" s="1111"/>
      <c r="C214" s="443"/>
      <c r="D214" s="281"/>
      <c r="E214" s="281"/>
      <c r="F214" s="260"/>
      <c r="G214" s="459"/>
      <c r="H214" s="281"/>
      <c r="I214" s="461"/>
      <c r="J214" s="281"/>
      <c r="K214" s="461"/>
      <c r="L214" s="281"/>
      <c r="M214" s="295">
        <f t="shared" si="6"/>
        <v>0</v>
      </c>
      <c r="N214" s="1114">
        <v>33</v>
      </c>
    </row>
    <row r="215" spans="1:14">
      <c r="A215" s="1113">
        <v>34</v>
      </c>
      <c r="B215" s="1111"/>
      <c r="C215" s="443"/>
      <c r="D215" s="281"/>
      <c r="E215" s="281"/>
      <c r="F215" s="260"/>
      <c r="G215" s="459"/>
      <c r="H215" s="281"/>
      <c r="I215" s="461"/>
      <c r="J215" s="281"/>
      <c r="K215" s="461"/>
      <c r="L215" s="281"/>
      <c r="M215" s="295">
        <f t="shared" si="6"/>
        <v>0</v>
      </c>
      <c r="N215" s="1114">
        <v>34</v>
      </c>
    </row>
    <row r="216" spans="1:14">
      <c r="A216" s="1113">
        <v>35</v>
      </c>
      <c r="B216" s="1111"/>
      <c r="C216" s="443"/>
      <c r="D216" s="281"/>
      <c r="E216" s="281"/>
      <c r="F216" s="260"/>
      <c r="G216" s="459"/>
      <c r="H216" s="281"/>
      <c r="I216" s="461"/>
      <c r="J216" s="281"/>
      <c r="K216" s="461"/>
      <c r="L216" s="281"/>
      <c r="M216" s="295">
        <f t="shared" si="6"/>
        <v>0</v>
      </c>
      <c r="N216" s="1114">
        <v>35</v>
      </c>
    </row>
    <row r="217" spans="1:14">
      <c r="A217" s="1113">
        <v>36</v>
      </c>
      <c r="B217" s="1111"/>
      <c r="C217" s="443"/>
      <c r="D217" s="281"/>
      <c r="E217" s="281"/>
      <c r="F217" s="260"/>
      <c r="G217" s="459"/>
      <c r="H217" s="281"/>
      <c r="I217" s="461"/>
      <c r="J217" s="281"/>
      <c r="K217" s="461"/>
      <c r="L217" s="281"/>
      <c r="M217" s="295">
        <f t="shared" si="6"/>
        <v>0</v>
      </c>
      <c r="N217" s="1114">
        <v>36</v>
      </c>
    </row>
    <row r="218" spans="1:14">
      <c r="A218" s="1113">
        <v>37</v>
      </c>
      <c r="B218" s="1111"/>
      <c r="C218" s="443"/>
      <c r="D218" s="281"/>
      <c r="E218" s="281"/>
      <c r="F218" s="260"/>
      <c r="G218" s="459"/>
      <c r="H218" s="281"/>
      <c r="I218" s="461"/>
      <c r="J218" s="281"/>
      <c r="K218" s="461"/>
      <c r="L218" s="281"/>
      <c r="M218" s="295">
        <f t="shared" si="6"/>
        <v>0</v>
      </c>
      <c r="N218" s="1114">
        <v>37</v>
      </c>
    </row>
    <row r="219" spans="1:14">
      <c r="A219" s="1113">
        <v>38</v>
      </c>
      <c r="B219" s="1111"/>
      <c r="C219" s="443"/>
      <c r="D219" s="281"/>
      <c r="E219" s="281"/>
      <c r="F219" s="260"/>
      <c r="G219" s="459"/>
      <c r="H219" s="281"/>
      <c r="I219" s="461"/>
      <c r="J219" s="281"/>
      <c r="K219" s="461"/>
      <c r="L219" s="281"/>
      <c r="M219" s="295">
        <f t="shared" si="6"/>
        <v>0</v>
      </c>
      <c r="N219" s="1114">
        <v>38</v>
      </c>
    </row>
    <row r="220" spans="1:14">
      <c r="A220" s="1113">
        <v>39</v>
      </c>
      <c r="B220" s="1111"/>
      <c r="C220" s="443"/>
      <c r="D220" s="243"/>
      <c r="E220" s="243"/>
      <c r="F220" s="242"/>
      <c r="G220" s="331"/>
      <c r="H220" s="243"/>
      <c r="I220" s="240"/>
      <c r="J220" s="243"/>
      <c r="K220" s="240"/>
      <c r="L220" s="243"/>
      <c r="M220" s="295">
        <f t="shared" si="6"/>
        <v>0</v>
      </c>
      <c r="N220" s="1114">
        <v>39</v>
      </c>
    </row>
    <row r="221" spans="1:14">
      <c r="A221" s="1095">
        <v>40</v>
      </c>
      <c r="B221" s="1111"/>
      <c r="C221" s="443"/>
      <c r="D221" s="281"/>
      <c r="E221" s="281"/>
      <c r="F221" s="260"/>
      <c r="G221" s="459"/>
      <c r="H221" s="281"/>
      <c r="I221" s="461"/>
      <c r="J221" s="281"/>
      <c r="K221" s="461"/>
      <c r="L221" s="281"/>
      <c r="M221" s="295">
        <f t="shared" si="6"/>
        <v>0</v>
      </c>
      <c r="N221" s="1106">
        <v>40</v>
      </c>
    </row>
    <row r="222" spans="1:14">
      <c r="A222" s="1113">
        <v>41</v>
      </c>
      <c r="B222" s="1111"/>
      <c r="C222" s="443"/>
      <c r="D222" s="281"/>
      <c r="E222" s="281"/>
      <c r="F222" s="260"/>
      <c r="G222" s="459"/>
      <c r="H222" s="281"/>
      <c r="I222" s="461"/>
      <c r="J222" s="281"/>
      <c r="K222" s="461"/>
      <c r="L222" s="281"/>
      <c r="M222" s="295">
        <f t="shared" si="6"/>
        <v>0</v>
      </c>
      <c r="N222" s="1114">
        <v>41</v>
      </c>
    </row>
    <row r="223" spans="1:14">
      <c r="A223" s="1113">
        <v>42</v>
      </c>
      <c r="B223" s="1111"/>
      <c r="C223" s="443"/>
      <c r="D223" s="281"/>
      <c r="E223" s="281"/>
      <c r="F223" s="260"/>
      <c r="G223" s="459"/>
      <c r="H223" s="281"/>
      <c r="I223" s="461"/>
      <c r="J223" s="281"/>
      <c r="K223" s="461"/>
      <c r="L223" s="281"/>
      <c r="M223" s="295">
        <f t="shared" si="6"/>
        <v>0</v>
      </c>
      <c r="N223" s="1114">
        <v>42</v>
      </c>
    </row>
    <row r="224" spans="1:14">
      <c r="A224" s="1113">
        <v>43</v>
      </c>
      <c r="B224" s="1111"/>
      <c r="C224" s="443"/>
      <c r="D224" s="281"/>
      <c r="E224" s="281"/>
      <c r="F224" s="260"/>
      <c r="G224" s="459"/>
      <c r="H224" s="281"/>
      <c r="I224" s="461"/>
      <c r="J224" s="281"/>
      <c r="K224" s="461"/>
      <c r="L224" s="281"/>
      <c r="M224" s="295">
        <f t="shared" si="6"/>
        <v>0</v>
      </c>
      <c r="N224" s="1114">
        <v>43</v>
      </c>
    </row>
    <row r="225" spans="1:14">
      <c r="A225" s="1113">
        <v>44</v>
      </c>
      <c r="B225" s="1111"/>
      <c r="C225" s="443"/>
      <c r="D225" s="281"/>
      <c r="E225" s="281"/>
      <c r="F225" s="260"/>
      <c r="G225" s="459"/>
      <c r="H225" s="281"/>
      <c r="I225" s="461"/>
      <c r="J225" s="281"/>
      <c r="K225" s="461"/>
      <c r="L225" s="281"/>
      <c r="M225" s="295">
        <f t="shared" si="6"/>
        <v>0</v>
      </c>
      <c r="N225" s="1114">
        <v>44</v>
      </c>
    </row>
    <row r="226" spans="1:14">
      <c r="A226" s="1113">
        <v>45</v>
      </c>
      <c r="B226" s="1111"/>
      <c r="C226" s="443"/>
      <c r="D226" s="281"/>
      <c r="E226" s="281"/>
      <c r="F226" s="260"/>
      <c r="G226" s="459"/>
      <c r="H226" s="281"/>
      <c r="I226" s="461"/>
      <c r="J226" s="281"/>
      <c r="K226" s="461"/>
      <c r="L226" s="281"/>
      <c r="M226" s="295">
        <f t="shared" si="6"/>
        <v>0</v>
      </c>
      <c r="N226" s="1114">
        <v>45</v>
      </c>
    </row>
    <row r="227" spans="1:14">
      <c r="A227" s="1113">
        <v>46</v>
      </c>
      <c r="B227" s="1111"/>
      <c r="C227" s="443"/>
      <c r="D227" s="281"/>
      <c r="E227" s="281"/>
      <c r="F227" s="260"/>
      <c r="G227" s="459"/>
      <c r="H227" s="281"/>
      <c r="I227" s="461"/>
      <c r="J227" s="281"/>
      <c r="K227" s="461"/>
      <c r="L227" s="281"/>
      <c r="M227" s="295">
        <f t="shared" si="6"/>
        <v>0</v>
      </c>
      <c r="N227" s="1114">
        <v>46</v>
      </c>
    </row>
    <row r="228" spans="1:14">
      <c r="A228" s="1113">
        <v>47</v>
      </c>
      <c r="B228" s="1111"/>
      <c r="C228" s="443"/>
      <c r="D228" s="243"/>
      <c r="E228" s="243"/>
      <c r="F228" s="242"/>
      <c r="G228" s="331"/>
      <c r="H228" s="243"/>
      <c r="I228" s="240"/>
      <c r="J228" s="243"/>
      <c r="K228" s="240"/>
      <c r="L228" s="243"/>
      <c r="M228" s="295">
        <f t="shared" si="6"/>
        <v>0</v>
      </c>
      <c r="N228" s="1114">
        <v>47</v>
      </c>
    </row>
    <row r="229" spans="1:14">
      <c r="A229" s="1113">
        <v>48</v>
      </c>
      <c r="B229" s="1111"/>
      <c r="C229" s="443"/>
      <c r="D229" s="281"/>
      <c r="E229" s="281"/>
      <c r="F229" s="260"/>
      <c r="G229" s="459"/>
      <c r="H229" s="281"/>
      <c r="I229" s="461"/>
      <c r="J229" s="281"/>
      <c r="K229" s="461"/>
      <c r="L229" s="281"/>
      <c r="M229" s="295">
        <f t="shared" si="6"/>
        <v>0</v>
      </c>
      <c r="N229" s="1114">
        <v>48</v>
      </c>
    </row>
    <row r="230" spans="1:14">
      <c r="A230" s="1113">
        <v>49</v>
      </c>
      <c r="B230" s="1111"/>
      <c r="C230" s="443"/>
      <c r="D230" s="281"/>
      <c r="E230" s="281"/>
      <c r="F230" s="260"/>
      <c r="G230" s="459"/>
      <c r="H230" s="281"/>
      <c r="I230" s="461"/>
      <c r="J230" s="281"/>
      <c r="K230" s="461"/>
      <c r="L230" s="281"/>
      <c r="M230" s="295">
        <f t="shared" si="6"/>
        <v>0</v>
      </c>
      <c r="N230" s="1114">
        <v>49</v>
      </c>
    </row>
    <row r="231" spans="1:14">
      <c r="A231" s="1113">
        <v>50</v>
      </c>
      <c r="B231" s="1111"/>
      <c r="C231" s="443"/>
      <c r="D231" s="281"/>
      <c r="E231" s="281"/>
      <c r="F231" s="260"/>
      <c r="G231" s="459"/>
      <c r="H231" s="281"/>
      <c r="I231" s="461"/>
      <c r="J231" s="281"/>
      <c r="K231" s="461"/>
      <c r="L231" s="281"/>
      <c r="M231" s="295">
        <f t="shared" si="6"/>
        <v>0</v>
      </c>
      <c r="N231" s="1114">
        <v>50</v>
      </c>
    </row>
    <row r="232" spans="1:14">
      <c r="A232" s="1113">
        <v>51</v>
      </c>
      <c r="B232" s="1111"/>
      <c r="C232" s="443"/>
      <c r="D232" s="243"/>
      <c r="E232" s="243"/>
      <c r="F232" s="242"/>
      <c r="G232" s="331"/>
      <c r="H232" s="243"/>
      <c r="I232" s="240"/>
      <c r="J232" s="243"/>
      <c r="K232" s="240"/>
      <c r="L232" s="243"/>
      <c r="M232" s="295">
        <f t="shared" si="6"/>
        <v>0</v>
      </c>
      <c r="N232" s="1114">
        <v>51</v>
      </c>
    </row>
    <row r="233" spans="1:14" ht="15.75" thickBot="1">
      <c r="A233" s="1213">
        <v>52</v>
      </c>
      <c r="B233" s="463"/>
      <c r="C233" s="814"/>
      <c r="D233" s="464"/>
      <c r="E233" s="464"/>
      <c r="F233" s="465"/>
      <c r="G233" s="466"/>
      <c r="H233" s="464"/>
      <c r="I233" s="230"/>
      <c r="J233" s="464"/>
      <c r="K233" s="230"/>
      <c r="L233" s="464"/>
      <c r="M233" s="467">
        <f>SUM(M226:M232)</f>
        <v>0</v>
      </c>
      <c r="N233" s="1214">
        <v>52</v>
      </c>
    </row>
    <row r="235" spans="1:14">
      <c r="A235" s="12" t="s">
        <v>1629</v>
      </c>
      <c r="B235" s="12"/>
      <c r="C235" s="12"/>
      <c r="D235" s="12"/>
      <c r="E235" s="12"/>
      <c r="F235" s="12"/>
      <c r="G235" s="12" t="s">
        <v>1630</v>
      </c>
      <c r="H235" s="12"/>
      <c r="I235" s="12"/>
      <c r="J235" s="12"/>
      <c r="K235" s="12"/>
      <c r="L235" s="12"/>
      <c r="M235" s="12"/>
      <c r="N235" s="12"/>
    </row>
  </sheetData>
  <customSheetViews>
    <customSheetView guid="{8BA73436-2F9B-4210-BD10-5C9B0EE18A6F}"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
      <headerFooter alignWithMargins="0"/>
    </customSheetView>
    <customSheetView guid="{7923C648-7509-4E75-B568-BE9D1A032E56}" scale="80" colorId="22" view="pageBreakPreview" topLeftCell="F1">
      <selection activeCell="K8" sqref="K8"/>
      <rowBreaks count="3" manualBreakCount="3">
        <brk id="62" max="16383" man="1"/>
        <brk id="127" max="16383" man="1"/>
        <brk id="173" max="16383" man="1"/>
      </rowBreaks>
      <colBreaks count="1" manualBreakCount="1">
        <brk id="6" max="1048575" man="1"/>
      </colBreaks>
      <pageMargins left="0.5" right="0.5" top="0.5" bottom="0.5" header="0.5" footer="0.5"/>
      <printOptions horizontalCentered="1"/>
      <pageSetup scale="70" orientation="portrait" horizontalDpi="300" verticalDpi="300" r:id="rId2"/>
      <headerFooter alignWithMargins="0"/>
    </customSheetView>
    <customSheetView guid="{393B765C-BB60-4CEF-9B1B-1517D80E77BC}" scale="80" colorId="22" view="pageBreakPreview" topLeftCell="F1">
      <selection activeCell="K8" sqref="K8"/>
      <rowBreaks count="3" manualBreakCount="3">
        <brk id="62" max="16383" man="1"/>
        <brk id="127" max="16383" man="1"/>
        <brk id="173" max="16383" man="1"/>
      </rowBreaks>
      <colBreaks count="1" manualBreakCount="1">
        <brk id="6" max="1048575" man="1"/>
      </colBreaks>
      <pageMargins left="0.5" right="0.5" top="0.5" bottom="0.5" header="0.5" footer="0.5"/>
      <printOptions horizontalCentered="1"/>
      <pageSetup scale="70" orientation="portrait" horizontalDpi="300" verticalDpi="300" r:id="rId3"/>
      <headerFooter alignWithMargins="0"/>
    </customSheetView>
    <customSheetView guid="{63051384-6030-4837-BDE8-8D47319E9310}"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4"/>
      <headerFooter alignWithMargins="0"/>
    </customSheetView>
    <customSheetView guid="{4E7170B9-0E13-4551-BA0F-F43020F5D14F}"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5"/>
      <headerFooter alignWithMargins="0"/>
    </customSheetView>
    <customSheetView guid="{438078D9-73AC-4065-AD12-33C545097290}"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6"/>
      <headerFooter alignWithMargins="0"/>
    </customSheetView>
    <customSheetView guid="{5CF51FF9-A1DC-465C-8702-577480B671DB}"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7"/>
      <headerFooter alignWithMargins="0"/>
    </customSheetView>
    <customSheetView guid="{B94A4E40-0E04-4C7F-92F0-F173BDD19C5E}"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8"/>
      <headerFooter alignWithMargins="0"/>
    </customSheetView>
    <customSheetView guid="{8C259C24-A4E4-4974-8C90-A0F5B4CE3394}"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9"/>
      <headerFooter alignWithMargins="0"/>
    </customSheetView>
    <customSheetView guid="{FA103E5D-8B2E-472D-A37D-606A91A24206}"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0"/>
      <headerFooter alignWithMargins="0"/>
    </customSheetView>
    <customSheetView guid="{FD677025-12D2-4A8C-898E-C8C7B61A1761}"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1"/>
      <headerFooter alignWithMargins="0"/>
    </customSheetView>
    <customSheetView guid="{8A94D2EC-B2C5-4234-9443-0DC03802E12D}"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2"/>
      <headerFooter alignWithMargins="0"/>
    </customSheetView>
    <customSheetView guid="{C7AF6775-1D27-4B5E-A593-2A35D0B4D89B}"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3"/>
      <headerFooter alignWithMargins="0"/>
    </customSheetView>
    <customSheetView guid="{96E61F17-B7D0-43DF-A042-AB82DEADF71D}" colorId="22" showPageBreaks="1"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4"/>
      <headerFooter alignWithMargins="0"/>
    </customSheetView>
    <customSheetView guid="{0F6F7749-E5E2-402C-A332-F358E9F52431}"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5"/>
      <headerFooter alignWithMargins="0"/>
    </customSheetView>
    <customSheetView guid="{665C0630-746D-4A38-99D5-558A3A80C435}"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6"/>
      <headerFooter alignWithMargins="0"/>
    </customSheetView>
    <customSheetView guid="{7BB49942-3332-4916-8C9A-7E0718D9BD15}"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7"/>
      <headerFooter alignWithMargins="0"/>
    </customSheetView>
    <customSheetView guid="{84131046-9492-4BD4-95BF-1101D54B6750}" scale="80" colorId="22" showPageBreaks="1" view="pageBreakPreview" topLeftCell="A146">
      <selection activeCell="A171" sqref="A171"/>
      <rowBreaks count="3" manualBreakCount="3">
        <brk id="63" max="16383" man="1"/>
        <brk id="133" max="16383" man="1"/>
        <brk id="173" max="16383" man="1"/>
      </rowBreaks>
      <colBreaks count="1" manualBreakCount="1">
        <brk id="6" max="1048575" man="1"/>
      </colBreaks>
      <pageMargins left="0.25" right="0.25" top="0.25" bottom="0.25972112860892399" header="0" footer="0"/>
      <printOptions horizontalCentered="1" verticalCentered="1"/>
      <pageSetup scale="60" fitToHeight="3" orientation="portrait" horizontalDpi="300" verticalDpi="300" r:id="rId18"/>
      <headerFooter alignWithMargins="0"/>
    </customSheetView>
    <customSheetView guid="{CDDD69AD-D96A-45A7-95A3-6DE883419332}" colorId="22" topLeftCell="G118">
      <selection activeCell="L133" sqref="L133"/>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9"/>
      <headerFooter alignWithMargins="0"/>
    </customSheetView>
    <customSheetView guid="{4AA2BC72-2A29-463C-9964-91A7BC9A705D}" colorId="22" hiddenColumns="1" topLeftCell="A44">
      <selection activeCell="E170" sqref="E170"/>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20"/>
      <headerFooter alignWithMargins="0"/>
    </customSheetView>
  </customSheetViews>
  <printOptions horizontalCentered="1"/>
  <pageMargins left="0.5" right="0.5" top="0.5" bottom="0.5" header="0.5" footer="0.5"/>
  <pageSetup scale="70" orientation="portrait" horizontalDpi="300" verticalDpi="300" r:id="rId21"/>
  <headerFooter alignWithMargins="0"/>
  <rowBreaks count="3" manualBreakCount="3">
    <brk id="62" max="16383" man="1"/>
    <brk id="127" max="16383" man="1"/>
    <brk id="173" max="16383" man="1"/>
  </rowBreaks>
  <colBreaks count="1" manualBreakCount="1">
    <brk id="6" max="1048575" man="1"/>
  </colBreaks>
  <drawing r:id="rId22"/>
  <legacyDrawing r:id="rId23"/>
  <mc:AlternateContent xmlns:mc="http://schemas.openxmlformats.org/markup-compatibility/2006">
    <mc:Choice Requires="x14">
      <controls>
        <mc:AlternateContent xmlns:mc="http://schemas.openxmlformats.org/markup-compatibility/2006">
          <mc:Choice Requires="x14">
            <control shapeId="47157" r:id="rId24" name="Button 53">
              <controlPr locked="0" defaultSize="0" autoFill="0" autoLine="0" autoPict="0">
                <anchor moveWithCells="1" sizeWithCells="1">
                  <from>
                    <xdr:col>2</xdr:col>
                    <xdr:colOff>1714500</xdr:colOff>
                    <xdr:row>30</xdr:row>
                    <xdr:rowOff>57150</xdr:rowOff>
                  </from>
                  <to>
                    <xdr:col>2</xdr:col>
                    <xdr:colOff>2638425</xdr:colOff>
                    <xdr:row>30</xdr:row>
                    <xdr:rowOff>57150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K127"/>
  <sheetViews>
    <sheetView defaultGridColor="0" view="pageBreakPreview" colorId="22" zoomScale="80" zoomScaleNormal="100" zoomScaleSheetLayoutView="80" workbookViewId="0">
      <selection activeCell="G16" sqref="G16"/>
    </sheetView>
  </sheetViews>
  <sheetFormatPr defaultColWidth="9.6640625" defaultRowHeight="15"/>
  <cols>
    <col min="1" max="1" width="4.6640625" style="1515" customWidth="1"/>
    <col min="2" max="2" width="36.6640625" style="1515" customWidth="1"/>
    <col min="3" max="3" width="19.88671875" style="1515" bestFit="1" customWidth="1"/>
    <col min="4" max="4" width="10.6640625" style="1515" customWidth="1"/>
    <col min="5" max="5" width="14.6640625" style="1515" customWidth="1"/>
    <col min="6" max="6" width="17.6640625" style="1515" customWidth="1"/>
    <col min="7" max="7" width="16.6640625" style="1515" customWidth="1"/>
    <col min="8" max="16384" width="9.6640625" style="1515"/>
  </cols>
  <sheetData>
    <row r="1" spans="1:10">
      <c r="A1" s="2006" t="s">
        <v>1800</v>
      </c>
      <c r="B1" s="2007"/>
      <c r="C1" s="2007"/>
      <c r="D1" s="2045" t="s">
        <v>1345</v>
      </c>
      <c r="E1" s="2007"/>
      <c r="F1" s="2045" t="s">
        <v>1802</v>
      </c>
      <c r="G1" s="2093" t="s">
        <v>1803</v>
      </c>
    </row>
    <row r="2" spans="1:10">
      <c r="A2" s="1516" t="str">
        <f>'Data Sheet'!$C$25</f>
        <v>CENTRAL HUDSON GAS &amp; ELECTRIC CORPORATION</v>
      </c>
      <c r="D2" s="2032" t="s">
        <v>5251</v>
      </c>
      <c r="F2" s="2032" t="s">
        <v>1805</v>
      </c>
      <c r="G2" s="2059"/>
    </row>
    <row r="3" spans="1:10" ht="15" customHeight="1">
      <c r="A3" s="2021"/>
      <c r="D3" s="2032" t="s">
        <v>1158</v>
      </c>
      <c r="F3" s="1577" t="str">
        <f>'Data Sheet'!$C$40</f>
        <v>4/18/2018</v>
      </c>
      <c r="G3" s="1578" t="str">
        <f>'Data Sheet'!$C$38</f>
        <v>12/31/2017</v>
      </c>
    </row>
    <row r="4" spans="1:10" ht="15" customHeight="1">
      <c r="A4" s="2172" t="s">
        <v>1632</v>
      </c>
      <c r="B4" s="2173"/>
      <c r="C4" s="2173"/>
      <c r="D4" s="2173"/>
      <c r="E4" s="2173"/>
      <c r="F4" s="2173"/>
      <c r="G4" s="2174"/>
    </row>
    <row r="5" spans="1:10">
      <c r="A5" s="2051"/>
      <c r="B5" s="2025"/>
      <c r="C5" s="2025"/>
      <c r="D5" s="2025"/>
      <c r="E5" s="2025"/>
      <c r="F5" s="2025"/>
      <c r="G5" s="2052"/>
    </row>
    <row r="6" spans="1:10">
      <c r="A6" s="2021"/>
      <c r="B6" s="1515" t="s">
        <v>1844</v>
      </c>
      <c r="G6" s="2011"/>
    </row>
    <row r="7" spans="1:10">
      <c r="A7" s="2021"/>
      <c r="B7" s="1515" t="s">
        <v>536</v>
      </c>
      <c r="G7" s="2011"/>
    </row>
    <row r="8" spans="1:10">
      <c r="A8" s="2021"/>
      <c r="B8" s="1515" t="s">
        <v>1845</v>
      </c>
      <c r="G8" s="2011"/>
    </row>
    <row r="9" spans="1:10">
      <c r="A9" s="2599"/>
      <c r="B9" s="1930" t="s">
        <v>209</v>
      </c>
      <c r="C9" s="1930"/>
      <c r="D9" s="1930"/>
      <c r="E9" s="1930"/>
      <c r="F9" s="1930"/>
      <c r="G9" s="2602"/>
    </row>
    <row r="10" spans="1:10">
      <c r="A10" s="2599"/>
      <c r="B10" s="1930" t="s">
        <v>4624</v>
      </c>
      <c r="C10" s="1930"/>
      <c r="D10" s="1930"/>
      <c r="E10" s="1930"/>
      <c r="F10" s="1930"/>
      <c r="G10" s="2602" t="s">
        <v>1789</v>
      </c>
      <c r="H10" s="1515" t="s">
        <v>1789</v>
      </c>
      <c r="I10" s="1515" t="s">
        <v>1789</v>
      </c>
      <c r="J10" s="1515" t="s">
        <v>1789</v>
      </c>
    </row>
    <row r="11" spans="1:10">
      <c r="A11" s="2599"/>
      <c r="B11" s="2597" t="s">
        <v>4365</v>
      </c>
      <c r="C11" s="1930"/>
      <c r="D11" s="1930"/>
      <c r="E11" s="1930"/>
      <c r="F11" s="1930"/>
      <c r="G11" s="2602"/>
    </row>
    <row r="12" spans="1:10">
      <c r="A12" s="2599"/>
      <c r="B12" s="2597" t="s">
        <v>4410</v>
      </c>
      <c r="C12" s="1930"/>
      <c r="D12" s="1930"/>
      <c r="E12" s="1930"/>
      <c r="F12" s="1930"/>
      <c r="G12" s="2602"/>
    </row>
    <row r="13" spans="1:10">
      <c r="A13" s="2599"/>
      <c r="B13" s="2597" t="s">
        <v>4366</v>
      </c>
      <c r="C13" s="1930"/>
      <c r="D13" s="1930"/>
      <c r="E13" s="1930"/>
      <c r="F13" s="1930"/>
      <c r="G13" s="2602"/>
    </row>
    <row r="14" spans="1:10">
      <c r="A14" s="2599"/>
      <c r="B14" s="1930" t="s">
        <v>4411</v>
      </c>
      <c r="C14" s="1930"/>
      <c r="D14" s="1930"/>
      <c r="E14" s="1930"/>
      <c r="F14" s="1930"/>
      <c r="G14" s="2602"/>
    </row>
    <row r="15" spans="1:10">
      <c r="A15" s="2021"/>
      <c r="G15" s="2011"/>
    </row>
    <row r="16" spans="1:10">
      <c r="A16" s="2168"/>
      <c r="B16" s="2023"/>
      <c r="C16" s="2603" t="s">
        <v>3973</v>
      </c>
      <c r="D16" s="2053" t="s">
        <v>1458</v>
      </c>
      <c r="E16" s="2018"/>
      <c r="F16" s="2023"/>
      <c r="G16" s="2055"/>
    </row>
    <row r="17" spans="1:7">
      <c r="A17" s="2097"/>
      <c r="B17" s="2028" t="s">
        <v>1459</v>
      </c>
      <c r="C17" s="2604" t="s">
        <v>3974</v>
      </c>
      <c r="D17" s="2028" t="s">
        <v>175</v>
      </c>
      <c r="E17" s="2028" t="s">
        <v>1839</v>
      </c>
      <c r="F17" s="2028" t="s">
        <v>539</v>
      </c>
      <c r="G17" s="2031" t="s">
        <v>3191</v>
      </c>
    </row>
    <row r="18" spans="1:7">
      <c r="A18" s="2097" t="s">
        <v>572</v>
      </c>
      <c r="B18" s="2028" t="s">
        <v>1682</v>
      </c>
      <c r="C18" s="2604" t="s">
        <v>4412</v>
      </c>
      <c r="D18" s="2028" t="s">
        <v>2230</v>
      </c>
      <c r="E18" s="2032"/>
      <c r="F18" s="2032"/>
      <c r="G18" s="2031" t="s">
        <v>2517</v>
      </c>
    </row>
    <row r="19" spans="1:7">
      <c r="A19" s="2098" t="s">
        <v>1460</v>
      </c>
      <c r="B19" s="2100" t="s">
        <v>3552</v>
      </c>
      <c r="C19" s="2605" t="s">
        <v>3021</v>
      </c>
      <c r="D19" s="2100" t="s">
        <v>3022</v>
      </c>
      <c r="E19" s="2100" t="s">
        <v>3023</v>
      </c>
      <c r="F19" s="2100" t="s">
        <v>544</v>
      </c>
      <c r="G19" s="2035" t="s">
        <v>559</v>
      </c>
    </row>
    <row r="20" spans="1:7">
      <c r="A20" s="2097">
        <v>1</v>
      </c>
      <c r="B20" s="2032" t="s">
        <v>5632</v>
      </c>
      <c r="C20" s="1973">
        <v>60394</v>
      </c>
      <c r="D20" s="2032"/>
      <c r="E20" s="2102">
        <v>0</v>
      </c>
      <c r="F20" s="2102">
        <v>59607</v>
      </c>
      <c r="G20" s="1973">
        <f>C20-E20+F20</f>
        <v>120001</v>
      </c>
    </row>
    <row r="21" spans="1:7">
      <c r="A21" s="2097">
        <v>2</v>
      </c>
      <c r="B21" s="2032" t="s">
        <v>5633</v>
      </c>
      <c r="C21" s="1974">
        <v>2755</v>
      </c>
      <c r="D21" s="2032"/>
      <c r="E21" s="2001">
        <v>0</v>
      </c>
      <c r="F21" s="2001">
        <v>6138</v>
      </c>
      <c r="G21" s="1974">
        <f t="shared" ref="G21:G58" si="0">C21-E21+F21</f>
        <v>8893</v>
      </c>
    </row>
    <row r="22" spans="1:7">
      <c r="A22" s="2097">
        <v>3</v>
      </c>
      <c r="B22" s="2032" t="s">
        <v>5634</v>
      </c>
      <c r="C22" s="1974">
        <v>769</v>
      </c>
      <c r="D22" s="2032"/>
      <c r="E22" s="2001">
        <v>769</v>
      </c>
      <c r="F22" s="2001">
        <v>0</v>
      </c>
      <c r="G22" s="1974">
        <f t="shared" si="0"/>
        <v>0</v>
      </c>
    </row>
    <row r="23" spans="1:7">
      <c r="A23" s="2097">
        <v>4</v>
      </c>
      <c r="B23" s="2032" t="s">
        <v>5635</v>
      </c>
      <c r="C23" s="1974">
        <v>18</v>
      </c>
      <c r="D23" s="2032"/>
      <c r="E23" s="2001">
        <v>24</v>
      </c>
      <c r="F23" s="2001">
        <v>6</v>
      </c>
      <c r="G23" s="1974">
        <f t="shared" si="0"/>
        <v>0</v>
      </c>
    </row>
    <row r="24" spans="1:7">
      <c r="A24" s="2097">
        <v>5</v>
      </c>
      <c r="B24" s="2032" t="s">
        <v>5636</v>
      </c>
      <c r="C24" s="1974">
        <v>-832308</v>
      </c>
      <c r="D24" s="2032"/>
      <c r="E24" s="2001">
        <v>839812</v>
      </c>
      <c r="F24" s="2001">
        <v>1007401</v>
      </c>
      <c r="G24" s="1974">
        <f t="shared" si="0"/>
        <v>-664719</v>
      </c>
    </row>
    <row r="25" spans="1:7">
      <c r="A25" s="2097">
        <v>6</v>
      </c>
      <c r="B25" s="2032" t="s">
        <v>5637</v>
      </c>
      <c r="C25" s="1974">
        <v>2695</v>
      </c>
      <c r="D25" s="2032"/>
      <c r="E25" s="2001">
        <v>38968</v>
      </c>
      <c r="F25" s="2001">
        <v>53918</v>
      </c>
      <c r="G25" s="1974">
        <f t="shared" si="0"/>
        <v>17645</v>
      </c>
    </row>
    <row r="26" spans="1:7">
      <c r="A26" s="2097">
        <v>7</v>
      </c>
      <c r="B26" s="2032" t="s">
        <v>5638</v>
      </c>
      <c r="C26" s="1974">
        <v>5081531</v>
      </c>
      <c r="D26" s="2032"/>
      <c r="E26" s="2001">
        <v>0</v>
      </c>
      <c r="F26" s="2001">
        <v>0</v>
      </c>
      <c r="G26" s="1974">
        <f t="shared" si="0"/>
        <v>5081531</v>
      </c>
    </row>
    <row r="27" spans="1:7">
      <c r="A27" s="2097">
        <v>8</v>
      </c>
      <c r="B27" s="2032" t="s">
        <v>5676</v>
      </c>
      <c r="C27" s="1974">
        <v>0</v>
      </c>
      <c r="D27" s="2032"/>
      <c r="E27" s="2001">
        <v>0</v>
      </c>
      <c r="F27" s="2001">
        <v>2844</v>
      </c>
      <c r="G27" s="1974">
        <f t="shared" si="0"/>
        <v>2844</v>
      </c>
    </row>
    <row r="28" spans="1:7">
      <c r="A28" s="2097">
        <v>9</v>
      </c>
      <c r="B28" s="2032" t="s">
        <v>5677</v>
      </c>
      <c r="C28" s="1974">
        <v>0</v>
      </c>
      <c r="D28" s="2032"/>
      <c r="E28" s="2001">
        <v>0</v>
      </c>
      <c r="F28" s="2001">
        <v>99780</v>
      </c>
      <c r="G28" s="1974">
        <f t="shared" si="0"/>
        <v>99780</v>
      </c>
    </row>
    <row r="29" spans="1:7">
      <c r="A29" s="2097">
        <v>10</v>
      </c>
      <c r="B29" s="2032" t="s">
        <v>5639</v>
      </c>
      <c r="C29" s="1974">
        <v>2549400</v>
      </c>
      <c r="D29" s="2175"/>
      <c r="E29" s="2001">
        <v>41059</v>
      </c>
      <c r="F29" s="2001">
        <v>887392</v>
      </c>
      <c r="G29" s="1974">
        <f t="shared" si="0"/>
        <v>3395733</v>
      </c>
    </row>
    <row r="30" spans="1:7">
      <c r="A30" s="2097">
        <v>11</v>
      </c>
      <c r="B30" s="2032" t="s">
        <v>5678</v>
      </c>
      <c r="C30" s="1974">
        <v>0</v>
      </c>
      <c r="D30" s="2032"/>
      <c r="E30" s="2001">
        <v>0</v>
      </c>
      <c r="F30" s="2001">
        <v>11982</v>
      </c>
      <c r="G30" s="1974">
        <f t="shared" si="0"/>
        <v>11982</v>
      </c>
    </row>
    <row r="31" spans="1:7">
      <c r="A31" s="2097">
        <v>12</v>
      </c>
      <c r="B31" s="2032" t="s">
        <v>5640</v>
      </c>
      <c r="C31" s="1974">
        <v>2275490</v>
      </c>
      <c r="D31" s="2032"/>
      <c r="E31" s="2001">
        <v>59000</v>
      </c>
      <c r="F31" s="2001">
        <v>376900</v>
      </c>
      <c r="G31" s="1974">
        <f t="shared" si="0"/>
        <v>2593390</v>
      </c>
    </row>
    <row r="32" spans="1:7">
      <c r="A32" s="2097">
        <v>13</v>
      </c>
      <c r="B32" s="2032" t="s">
        <v>5641</v>
      </c>
      <c r="C32" s="1974">
        <v>469810</v>
      </c>
      <c r="D32" s="2032"/>
      <c r="E32" s="2001">
        <v>12600</v>
      </c>
      <c r="F32" s="2001">
        <v>98500</v>
      </c>
      <c r="G32" s="1974">
        <f t="shared" si="0"/>
        <v>555710</v>
      </c>
    </row>
    <row r="33" spans="1:8">
      <c r="A33" s="2097">
        <v>14</v>
      </c>
      <c r="B33" s="2032" t="s">
        <v>5642</v>
      </c>
      <c r="C33" s="1974">
        <v>245106.48000000004</v>
      </c>
      <c r="D33" s="2032"/>
      <c r="E33" s="2001">
        <v>0</v>
      </c>
      <c r="F33" s="2001">
        <v>903536</v>
      </c>
      <c r="G33" s="1974">
        <f t="shared" si="0"/>
        <v>1148642.48</v>
      </c>
    </row>
    <row r="34" spans="1:8">
      <c r="A34" s="2097">
        <v>15</v>
      </c>
      <c r="B34" s="2032" t="s">
        <v>5643</v>
      </c>
      <c r="C34" s="1974">
        <v>562333.16999999993</v>
      </c>
      <c r="D34" s="2032"/>
      <c r="E34" s="2001">
        <v>9183</v>
      </c>
      <c r="F34" s="2001">
        <v>153301</v>
      </c>
      <c r="G34" s="3298">
        <f t="shared" si="0"/>
        <v>706451.16999999993</v>
      </c>
      <c r="H34" s="3297" t="s">
        <v>5681</v>
      </c>
    </row>
    <row r="35" spans="1:8">
      <c r="A35" s="2097">
        <v>16</v>
      </c>
      <c r="B35" s="2032" t="s">
        <v>5644</v>
      </c>
      <c r="C35" s="1974">
        <v>-285028</v>
      </c>
      <c r="D35" s="2032"/>
      <c r="E35" s="2001">
        <v>581305</v>
      </c>
      <c r="F35" s="2001">
        <v>0</v>
      </c>
      <c r="G35" s="1974">
        <f t="shared" si="0"/>
        <v>-866333</v>
      </c>
    </row>
    <row r="36" spans="1:8">
      <c r="A36" s="2097">
        <v>17</v>
      </c>
      <c r="B36" s="2032" t="s">
        <v>5645</v>
      </c>
      <c r="C36" s="1974">
        <v>-94788</v>
      </c>
      <c r="D36" s="2032"/>
      <c r="E36" s="2001">
        <v>203062</v>
      </c>
      <c r="F36" s="2001">
        <v>0</v>
      </c>
      <c r="G36" s="1974">
        <f t="shared" si="0"/>
        <v>-297850</v>
      </c>
    </row>
    <row r="37" spans="1:8">
      <c r="A37" s="2097">
        <v>18</v>
      </c>
      <c r="B37" s="2032" t="s">
        <v>5646</v>
      </c>
      <c r="C37" s="1974">
        <v>-9523</v>
      </c>
      <c r="D37" s="2032"/>
      <c r="E37" s="2001">
        <v>43154</v>
      </c>
      <c r="F37" s="2001">
        <v>4204</v>
      </c>
      <c r="G37" s="1974">
        <f t="shared" si="0"/>
        <v>-48473</v>
      </c>
    </row>
    <row r="38" spans="1:8">
      <c r="A38" s="2097">
        <v>19</v>
      </c>
      <c r="B38" s="2032" t="s">
        <v>5647</v>
      </c>
      <c r="C38" s="1974">
        <v>1776448.5</v>
      </c>
      <c r="D38" s="2032"/>
      <c r="E38" s="2001">
        <v>257581</v>
      </c>
      <c r="F38" s="2001">
        <v>50071</v>
      </c>
      <c r="G38" s="1974">
        <f t="shared" si="0"/>
        <v>1568938.5</v>
      </c>
    </row>
    <row r="39" spans="1:8">
      <c r="A39" s="2097">
        <v>20</v>
      </c>
      <c r="B39" s="2032" t="s">
        <v>5648</v>
      </c>
      <c r="C39" s="1974">
        <v>-1151522</v>
      </c>
      <c r="D39" s="2032"/>
      <c r="E39" s="2001">
        <v>259848</v>
      </c>
      <c r="F39" s="2001">
        <v>187624</v>
      </c>
      <c r="G39" s="1974">
        <f t="shared" si="0"/>
        <v>-1223746</v>
      </c>
    </row>
    <row r="40" spans="1:8">
      <c r="A40" s="2097">
        <v>21</v>
      </c>
      <c r="B40" s="2032" t="s">
        <v>5649</v>
      </c>
      <c r="C40" s="1974">
        <v>77454</v>
      </c>
      <c r="D40" s="2032"/>
      <c r="E40" s="2001">
        <v>0</v>
      </c>
      <c r="F40" s="2001">
        <v>71816</v>
      </c>
      <c r="G40" s="1974">
        <f t="shared" si="0"/>
        <v>149270</v>
      </c>
    </row>
    <row r="41" spans="1:8">
      <c r="A41" s="2097">
        <v>22</v>
      </c>
      <c r="B41" s="2032" t="s">
        <v>5650</v>
      </c>
      <c r="C41" s="1974">
        <v>157732</v>
      </c>
      <c r="D41" s="2032"/>
      <c r="E41" s="2001">
        <v>66668</v>
      </c>
      <c r="F41" s="2001">
        <v>81443</v>
      </c>
      <c r="G41" s="1974">
        <f t="shared" si="0"/>
        <v>172507</v>
      </c>
    </row>
    <row r="42" spans="1:8">
      <c r="A42" s="2097">
        <v>23</v>
      </c>
      <c r="B42" s="2032" t="s">
        <v>5651</v>
      </c>
      <c r="C42" s="1974">
        <v>1627329</v>
      </c>
      <c r="D42" s="2032"/>
      <c r="E42" s="2001">
        <v>65239</v>
      </c>
      <c r="F42" s="2001">
        <v>3199655</v>
      </c>
      <c r="G42" s="1974">
        <f t="shared" si="0"/>
        <v>4761745</v>
      </c>
    </row>
    <row r="43" spans="1:8">
      <c r="A43" s="2097">
        <v>24</v>
      </c>
      <c r="B43" s="2032" t="s">
        <v>5652</v>
      </c>
      <c r="C43" s="1974">
        <v>16626</v>
      </c>
      <c r="D43" s="2032"/>
      <c r="E43" s="2001">
        <v>19859</v>
      </c>
      <c r="F43" s="2001">
        <v>124703</v>
      </c>
      <c r="G43" s="1974">
        <f t="shared" si="0"/>
        <v>121470</v>
      </c>
    </row>
    <row r="44" spans="1:8">
      <c r="A44" s="2097">
        <v>25</v>
      </c>
      <c r="B44" s="2032" t="s">
        <v>5653</v>
      </c>
      <c r="C44" s="1974">
        <v>1024897</v>
      </c>
      <c r="D44" s="2032"/>
      <c r="E44" s="2001">
        <v>466941</v>
      </c>
      <c r="F44" s="2001">
        <v>1694028</v>
      </c>
      <c r="G44" s="1974">
        <f t="shared" si="0"/>
        <v>2251984</v>
      </c>
    </row>
    <row r="45" spans="1:8">
      <c r="A45" s="2097">
        <v>26</v>
      </c>
      <c r="B45" s="2032" t="s">
        <v>5654</v>
      </c>
      <c r="C45" s="1974">
        <v>3984113</v>
      </c>
      <c r="D45" s="2032"/>
      <c r="E45" s="2001">
        <v>445306</v>
      </c>
      <c r="F45" s="2001">
        <v>2865297</v>
      </c>
      <c r="G45" s="1974">
        <f t="shared" si="0"/>
        <v>6404104</v>
      </c>
    </row>
    <row r="46" spans="1:8">
      <c r="A46" s="2097">
        <v>27</v>
      </c>
      <c r="B46" s="2032" t="s">
        <v>5655</v>
      </c>
      <c r="C46" s="1974">
        <v>25941275</v>
      </c>
      <c r="D46" s="2032"/>
      <c r="E46" s="2001">
        <v>6116253</v>
      </c>
      <c r="F46" s="2001">
        <v>13867796</v>
      </c>
      <c r="G46" s="1974">
        <f t="shared" si="0"/>
        <v>33692818</v>
      </c>
    </row>
    <row r="47" spans="1:8">
      <c r="A47" s="2097">
        <v>28</v>
      </c>
      <c r="B47" s="2032" t="s">
        <v>5656</v>
      </c>
      <c r="C47" s="1974">
        <v>254012</v>
      </c>
      <c r="D47" s="2032"/>
      <c r="E47" s="2001">
        <v>0</v>
      </c>
      <c r="F47" s="2001">
        <v>0</v>
      </c>
      <c r="G47" s="1974">
        <f t="shared" si="0"/>
        <v>254012</v>
      </c>
    </row>
    <row r="48" spans="1:8">
      <c r="A48" s="2097">
        <v>29</v>
      </c>
      <c r="B48" s="2032" t="s">
        <v>5657</v>
      </c>
      <c r="C48" s="1974">
        <v>4032010</v>
      </c>
      <c r="D48" s="2032"/>
      <c r="E48" s="2001">
        <v>1130000</v>
      </c>
      <c r="F48" s="2001">
        <v>0</v>
      </c>
      <c r="G48" s="1974">
        <f t="shared" si="0"/>
        <v>2902010</v>
      </c>
    </row>
    <row r="49" spans="1:11">
      <c r="A49" s="2097">
        <v>30</v>
      </c>
      <c r="B49" s="2032" t="s">
        <v>5658</v>
      </c>
      <c r="C49" s="1974">
        <v>208579</v>
      </c>
      <c r="D49" s="2032"/>
      <c r="E49" s="2001">
        <v>190486</v>
      </c>
      <c r="F49" s="2001">
        <v>93563</v>
      </c>
      <c r="G49" s="1974">
        <f t="shared" si="0"/>
        <v>111656</v>
      </c>
    </row>
    <row r="50" spans="1:11">
      <c r="A50" s="2097">
        <v>31</v>
      </c>
      <c r="B50" s="2032" t="s">
        <v>5659</v>
      </c>
      <c r="C50" s="1974">
        <v>615</v>
      </c>
      <c r="D50" s="2032"/>
      <c r="E50" s="2001">
        <v>4358</v>
      </c>
      <c r="F50" s="2001">
        <v>4314</v>
      </c>
      <c r="G50" s="1974">
        <f t="shared" si="0"/>
        <v>571</v>
      </c>
    </row>
    <row r="51" spans="1:11">
      <c r="A51" s="2097">
        <v>32</v>
      </c>
      <c r="B51" s="2032" t="s">
        <v>5660</v>
      </c>
      <c r="C51" s="1974">
        <v>194831</v>
      </c>
      <c r="D51" s="2032"/>
      <c r="E51" s="2001">
        <v>885</v>
      </c>
      <c r="F51" s="2001">
        <v>550698</v>
      </c>
      <c r="G51" s="1974">
        <f t="shared" si="0"/>
        <v>744644</v>
      </c>
    </row>
    <row r="52" spans="1:11">
      <c r="A52" s="2097">
        <v>33</v>
      </c>
      <c r="B52" s="2046" t="s">
        <v>5661</v>
      </c>
      <c r="C52" s="1974">
        <v>125943.71999999974</v>
      </c>
      <c r="D52" s="2032"/>
      <c r="E52" s="2001">
        <v>4366719</v>
      </c>
      <c r="F52" s="2001">
        <v>4621789</v>
      </c>
      <c r="G52" s="1974">
        <f t="shared" si="0"/>
        <v>381013.71999999974</v>
      </c>
    </row>
    <row r="53" spans="1:11">
      <c r="A53" s="2027">
        <v>34</v>
      </c>
      <c r="B53" s="2046" t="s">
        <v>5662</v>
      </c>
      <c r="C53" s="1974">
        <v>32901838.379999995</v>
      </c>
      <c r="D53" s="1568"/>
      <c r="E53" s="2081">
        <v>18852740</v>
      </c>
      <c r="F53" s="2082">
        <v>49699445</v>
      </c>
      <c r="G53" s="1974">
        <f t="shared" si="0"/>
        <v>63748543.379999995</v>
      </c>
    </row>
    <row r="54" spans="1:11">
      <c r="A54" s="2027">
        <v>35</v>
      </c>
      <c r="B54" s="2046" t="s">
        <v>5663</v>
      </c>
      <c r="C54" s="1974">
        <v>1368775</v>
      </c>
      <c r="D54" s="1568"/>
      <c r="E54" s="2081">
        <v>1474255</v>
      </c>
      <c r="F54" s="2082">
        <v>105480</v>
      </c>
      <c r="G54" s="1974">
        <f t="shared" si="0"/>
        <v>0</v>
      </c>
      <c r="K54" s="1515" t="s">
        <v>1789</v>
      </c>
    </row>
    <row r="55" spans="1:11">
      <c r="A55" s="2027">
        <v>36</v>
      </c>
      <c r="B55" s="2046" t="s">
        <v>5680</v>
      </c>
      <c r="C55" s="1974">
        <v>0</v>
      </c>
      <c r="D55" s="1568"/>
      <c r="E55" s="2081">
        <v>70100</v>
      </c>
      <c r="F55" s="2082">
        <v>490700</v>
      </c>
      <c r="G55" s="1974">
        <f t="shared" si="0"/>
        <v>420600</v>
      </c>
    </row>
    <row r="56" spans="1:11">
      <c r="A56" s="2027">
        <v>37</v>
      </c>
      <c r="B56" s="2046" t="s">
        <v>5664</v>
      </c>
      <c r="C56" s="1974">
        <v>1365000</v>
      </c>
      <c r="D56" s="1568"/>
      <c r="E56" s="2081">
        <v>0</v>
      </c>
      <c r="F56" s="2082">
        <v>1882000</v>
      </c>
      <c r="G56" s="1974">
        <f t="shared" si="0"/>
        <v>3247000</v>
      </c>
    </row>
    <row r="57" spans="1:11">
      <c r="A57" s="2027">
        <v>38</v>
      </c>
      <c r="B57" s="2046" t="s">
        <v>5665</v>
      </c>
      <c r="C57" s="1974">
        <v>116985</v>
      </c>
      <c r="D57" s="1568"/>
      <c r="E57" s="2081">
        <v>0</v>
      </c>
      <c r="F57" s="2082">
        <v>77898</v>
      </c>
      <c r="G57" s="1974">
        <f t="shared" si="0"/>
        <v>194883</v>
      </c>
    </row>
    <row r="58" spans="1:11">
      <c r="A58" s="2027">
        <v>39</v>
      </c>
      <c r="B58" s="1568" t="s">
        <v>5666</v>
      </c>
      <c r="C58" s="1974">
        <v>65100</v>
      </c>
      <c r="D58" s="1568"/>
      <c r="E58" s="2082">
        <v>0</v>
      </c>
      <c r="F58" s="2082">
        <v>0</v>
      </c>
      <c r="G58" s="2004">
        <f t="shared" si="0"/>
        <v>65100</v>
      </c>
    </row>
    <row r="59" spans="1:11">
      <c r="A59" s="2027">
        <v>40</v>
      </c>
      <c r="B59" s="2032" t="s">
        <v>5671</v>
      </c>
      <c r="C59" s="2004">
        <f>C124</f>
        <v>69223959</v>
      </c>
      <c r="D59" s="1568"/>
      <c r="E59" s="1879">
        <f>E124</f>
        <v>291604463</v>
      </c>
      <c r="F59" s="2041">
        <f>F124</f>
        <v>485438171</v>
      </c>
      <c r="G59" s="2004" t="s">
        <v>3724</v>
      </c>
    </row>
    <row r="60" spans="1:11" ht="15.75" thickBot="1">
      <c r="A60" s="2158">
        <v>41</v>
      </c>
      <c r="B60" s="2176" t="s">
        <v>1461</v>
      </c>
      <c r="C60" s="1964">
        <f>SUM(C20:C59)</f>
        <v>153340655.25</v>
      </c>
      <c r="D60" s="2177"/>
      <c r="E60" s="1967">
        <f>SUM(E20:E59)</f>
        <v>327220637</v>
      </c>
      <c r="F60" s="1967">
        <f>SUM(F20:F59)</f>
        <v>568772000</v>
      </c>
      <c r="G60" s="1964">
        <f>SUM(G20:G59)</f>
        <v>131834351.25</v>
      </c>
    </row>
    <row r="61" spans="1:11">
      <c r="A61" s="1515" t="s">
        <v>1789</v>
      </c>
      <c r="C61" s="1515" t="s">
        <v>3893</v>
      </c>
    </row>
    <row r="62" spans="1:11">
      <c r="A62" s="2607" t="s">
        <v>4663</v>
      </c>
      <c r="B62" s="2607"/>
      <c r="C62" s="2178"/>
      <c r="D62" s="2178"/>
      <c r="F62" s="1615" t="s">
        <v>1462</v>
      </c>
      <c r="G62" s="1615"/>
    </row>
    <row r="63" spans="1:11">
      <c r="A63" s="1615" t="s">
        <v>1463</v>
      </c>
      <c r="B63" s="1615"/>
      <c r="C63" s="1615"/>
      <c r="D63" s="1615"/>
      <c r="E63" s="1615"/>
      <c r="F63" s="1615"/>
      <c r="G63" s="1615"/>
      <c r="H63" s="1515" t="s">
        <v>1789</v>
      </c>
    </row>
    <row r="64" spans="1:11">
      <c r="A64" s="2609"/>
      <c r="B64" s="1883"/>
      <c r="C64" s="2608"/>
      <c r="D64" s="1883"/>
      <c r="E64" s="1883"/>
      <c r="F64" s="1883"/>
      <c r="G64" s="1883"/>
    </row>
    <row r="65" spans="1:7">
      <c r="B65" s="1883"/>
      <c r="C65" s="1883"/>
      <c r="D65" s="1883"/>
      <c r="E65" s="1883"/>
      <c r="F65" s="1883"/>
      <c r="G65" s="1883"/>
    </row>
    <row r="66" spans="1:7" ht="15.75">
      <c r="A66" s="2161" t="s">
        <v>565</v>
      </c>
      <c r="B66" s="1615"/>
      <c r="C66" s="1615"/>
      <c r="D66" s="1615"/>
      <c r="E66" s="1615"/>
      <c r="F66" s="1615"/>
      <c r="G66" s="1615"/>
    </row>
    <row r="68" spans="1:7" ht="15.75" thickBot="1">
      <c r="A68" s="1515" t="str">
        <f>'Data Sheet'!$C$25</f>
        <v>CENTRAL HUDSON GAS &amp; ELECTRIC CORPORATION</v>
      </c>
      <c r="F68" s="2162"/>
      <c r="G68" s="2179" t="str">
        <f>'Data Sheet'!$C$38</f>
        <v>12/31/2017</v>
      </c>
    </row>
    <row r="69" spans="1:7">
      <c r="A69" s="2006"/>
      <c r="B69" s="2007"/>
      <c r="C69" s="2007"/>
      <c r="D69" s="2007"/>
      <c r="E69" s="2007"/>
      <c r="F69" s="2007"/>
      <c r="G69" s="1566"/>
    </row>
    <row r="70" spans="1:7">
      <c r="A70" s="2166" t="s">
        <v>1632</v>
      </c>
      <c r="B70" s="1615"/>
      <c r="C70" s="1615"/>
      <c r="D70" s="1615"/>
      <c r="E70" s="1615"/>
      <c r="F70" s="1615"/>
      <c r="G70" s="2167"/>
    </row>
    <row r="71" spans="1:7">
      <c r="A71" s="2012"/>
      <c r="B71" s="1576"/>
      <c r="C71" s="1576"/>
      <c r="D71" s="1576"/>
      <c r="E71" s="1576"/>
      <c r="F71" s="1576"/>
      <c r="G71" s="2049"/>
    </row>
    <row r="72" spans="1:7">
      <c r="A72" s="2168"/>
      <c r="B72" s="2023"/>
      <c r="C72" s="2603" t="s">
        <v>3973</v>
      </c>
      <c r="D72" s="2053" t="s">
        <v>1458</v>
      </c>
      <c r="E72" s="2018"/>
      <c r="F72" s="2023"/>
      <c r="G72" s="2055"/>
    </row>
    <row r="73" spans="1:7">
      <c r="A73" s="2097"/>
      <c r="B73" s="2028" t="s">
        <v>1459</v>
      </c>
      <c r="C73" s="2604" t="s">
        <v>3974</v>
      </c>
      <c r="D73" s="2028" t="s">
        <v>175</v>
      </c>
      <c r="E73" s="2028" t="s">
        <v>1839</v>
      </c>
      <c r="F73" s="2028" t="s">
        <v>539</v>
      </c>
      <c r="G73" s="2031" t="s">
        <v>3191</v>
      </c>
    </row>
    <row r="74" spans="1:7">
      <c r="A74" s="2097" t="s">
        <v>572</v>
      </c>
      <c r="B74" s="2028" t="s">
        <v>1682</v>
      </c>
      <c r="C74" s="2604" t="s">
        <v>4412</v>
      </c>
      <c r="D74" s="2028" t="s">
        <v>2230</v>
      </c>
      <c r="E74" s="2032"/>
      <c r="F74" s="2032"/>
      <c r="G74" s="2031" t="s">
        <v>2517</v>
      </c>
    </row>
    <row r="75" spans="1:7">
      <c r="A75" s="2098" t="s">
        <v>1460</v>
      </c>
      <c r="B75" s="2100" t="s">
        <v>3552</v>
      </c>
      <c r="C75" s="2605" t="s">
        <v>3021</v>
      </c>
      <c r="D75" s="2100" t="s">
        <v>3022</v>
      </c>
      <c r="E75" s="2100" t="s">
        <v>3023</v>
      </c>
      <c r="F75" s="2100" t="s">
        <v>544</v>
      </c>
      <c r="G75" s="2035" t="s">
        <v>559</v>
      </c>
    </row>
    <row r="76" spans="1:7">
      <c r="A76" s="2097">
        <v>1</v>
      </c>
      <c r="B76" s="2046" t="s">
        <v>5667</v>
      </c>
      <c r="C76" s="2001">
        <v>4808</v>
      </c>
      <c r="D76" s="2040"/>
      <c r="E76" s="2102">
        <v>0</v>
      </c>
      <c r="F76" s="2102">
        <v>3726</v>
      </c>
      <c r="G76" s="1973">
        <f t="shared" ref="G76:G78" si="1">C76-E76+F76</f>
        <v>8534</v>
      </c>
    </row>
    <row r="77" spans="1:7">
      <c r="A77" s="2097">
        <v>2</v>
      </c>
      <c r="B77" s="2606" t="s">
        <v>5679</v>
      </c>
      <c r="C77" s="2001">
        <v>0</v>
      </c>
      <c r="D77" s="2046"/>
      <c r="E77" s="2102">
        <v>256800</v>
      </c>
      <c r="F77" s="2102">
        <v>201712000</v>
      </c>
      <c r="G77" s="1974">
        <f t="shared" si="1"/>
        <v>201455200</v>
      </c>
    </row>
    <row r="78" spans="1:7">
      <c r="A78" s="2097">
        <v>3</v>
      </c>
      <c r="B78" s="2032" t="s">
        <v>5668</v>
      </c>
      <c r="C78" s="3296">
        <v>15936900</v>
      </c>
      <c r="D78" s="2046"/>
      <c r="E78" s="2001">
        <v>280106400</v>
      </c>
      <c r="F78" s="2001">
        <v>278710700</v>
      </c>
      <c r="G78" s="1974">
        <f t="shared" si="1"/>
        <v>14541200</v>
      </c>
    </row>
    <row r="79" spans="1:7">
      <c r="A79" s="2097">
        <v>4</v>
      </c>
      <c r="B79" s="2032" t="s">
        <v>5669</v>
      </c>
      <c r="C79" s="2001">
        <v>38710913</v>
      </c>
      <c r="D79" s="2046"/>
      <c r="E79" s="2001">
        <v>7403165</v>
      </c>
      <c r="F79" s="2001">
        <v>0</v>
      </c>
      <c r="G79" s="1974">
        <f t="shared" ref="G79:G84" si="2">C79-E79+F79</f>
        <v>31307748</v>
      </c>
    </row>
    <row r="80" spans="1:7">
      <c r="A80" s="2097">
        <v>5</v>
      </c>
      <c r="B80" s="2032" t="s">
        <v>5670</v>
      </c>
      <c r="C80" s="2081">
        <v>4149430</v>
      </c>
      <c r="D80" s="2046"/>
      <c r="E80" s="2001">
        <v>0</v>
      </c>
      <c r="F80" s="2001">
        <v>1922814</v>
      </c>
      <c r="G80" s="1974">
        <f t="shared" si="2"/>
        <v>6072244</v>
      </c>
    </row>
    <row r="81" spans="1:7">
      <c r="A81" s="2097">
        <v>6</v>
      </c>
      <c r="B81" s="2032" t="s">
        <v>5672</v>
      </c>
      <c r="C81" s="3295">
        <v>9110853</v>
      </c>
      <c r="D81" s="2046"/>
      <c r="E81" s="2001">
        <v>3788332</v>
      </c>
      <c r="F81" s="2001">
        <v>2315400</v>
      </c>
      <c r="G81" s="1974">
        <f t="shared" si="2"/>
        <v>7637921</v>
      </c>
    </row>
    <row r="82" spans="1:7">
      <c r="A82" s="2097">
        <v>7</v>
      </c>
      <c r="B82" s="2032" t="s">
        <v>5673</v>
      </c>
      <c r="C82" s="3295">
        <v>797937</v>
      </c>
      <c r="D82" s="2046"/>
      <c r="E82" s="2001">
        <v>0</v>
      </c>
      <c r="F82" s="2001">
        <v>449780</v>
      </c>
      <c r="G82" s="1974">
        <f t="shared" si="2"/>
        <v>1247717</v>
      </c>
    </row>
    <row r="83" spans="1:7">
      <c r="A83" s="2097">
        <v>8</v>
      </c>
      <c r="B83" s="2032" t="s">
        <v>5674</v>
      </c>
      <c r="C83" s="3295">
        <v>492615</v>
      </c>
      <c r="D83" s="2046"/>
      <c r="E83" s="2001">
        <v>49766</v>
      </c>
      <c r="F83" s="2001">
        <v>288664</v>
      </c>
      <c r="G83" s="1974">
        <f t="shared" si="2"/>
        <v>731513</v>
      </c>
    </row>
    <row r="84" spans="1:7">
      <c r="A84" s="2097">
        <v>9</v>
      </c>
      <c r="B84" s="2032" t="s">
        <v>5675</v>
      </c>
      <c r="C84" s="3295">
        <v>20503</v>
      </c>
      <c r="D84" s="2046"/>
      <c r="E84" s="2001">
        <v>0</v>
      </c>
      <c r="F84" s="2001">
        <v>35087</v>
      </c>
      <c r="G84" s="1974">
        <f t="shared" si="2"/>
        <v>55590</v>
      </c>
    </row>
    <row r="85" spans="1:7">
      <c r="A85" s="2097">
        <v>10</v>
      </c>
      <c r="B85" s="2032"/>
      <c r="C85" s="2032"/>
      <c r="D85" s="2175"/>
      <c r="E85" s="2001"/>
      <c r="F85" s="2001"/>
      <c r="G85" s="1974"/>
    </row>
    <row r="86" spans="1:7">
      <c r="A86" s="2097">
        <v>11</v>
      </c>
      <c r="B86" s="2032"/>
      <c r="C86" s="2032"/>
      <c r="D86" s="2032"/>
      <c r="E86" s="2001"/>
      <c r="F86" s="2001"/>
      <c r="G86" s="1974"/>
    </row>
    <row r="87" spans="1:7">
      <c r="A87" s="2097">
        <v>12</v>
      </c>
      <c r="B87" s="2032"/>
      <c r="C87" s="2032"/>
      <c r="D87" s="2032"/>
      <c r="E87" s="2001"/>
      <c r="F87" s="2001"/>
      <c r="G87" s="1974"/>
    </row>
    <row r="88" spans="1:7">
      <c r="A88" s="2097">
        <v>13</v>
      </c>
      <c r="B88" s="2032"/>
      <c r="C88" s="2032"/>
      <c r="D88" s="2032"/>
      <c r="E88" s="2001"/>
      <c r="F88" s="2001"/>
      <c r="G88" s="1974"/>
    </row>
    <row r="89" spans="1:7">
      <c r="A89" s="2097">
        <v>14</v>
      </c>
      <c r="B89" s="2032"/>
      <c r="C89" s="2032"/>
      <c r="D89" s="2032"/>
      <c r="E89" s="2001"/>
      <c r="F89" s="2001"/>
      <c r="G89" s="1974"/>
    </row>
    <row r="90" spans="1:7">
      <c r="A90" s="2097">
        <v>15</v>
      </c>
      <c r="B90" s="2032"/>
      <c r="C90" s="2032"/>
      <c r="D90" s="2032"/>
      <c r="E90" s="2001"/>
      <c r="F90" s="2001"/>
      <c r="G90" s="1974"/>
    </row>
    <row r="91" spans="1:7">
      <c r="A91" s="2097">
        <v>16</v>
      </c>
      <c r="B91" s="2032"/>
      <c r="C91" s="2032"/>
      <c r="D91" s="2032"/>
      <c r="E91" s="2001"/>
      <c r="F91" s="2001"/>
      <c r="G91" s="1974"/>
    </row>
    <row r="92" spans="1:7">
      <c r="A92" s="2097">
        <v>17</v>
      </c>
      <c r="B92" s="2032"/>
      <c r="C92" s="2032"/>
      <c r="D92" s="2032"/>
      <c r="E92" s="2001"/>
      <c r="F92" s="2001"/>
      <c r="G92" s="1974"/>
    </row>
    <row r="93" spans="1:7">
      <c r="A93" s="2097">
        <v>18</v>
      </c>
      <c r="B93" s="2032"/>
      <c r="C93" s="2032"/>
      <c r="D93" s="2032"/>
      <c r="E93" s="2001"/>
      <c r="F93" s="2001"/>
      <c r="G93" s="1974"/>
    </row>
    <row r="94" spans="1:7">
      <c r="A94" s="2097">
        <v>19</v>
      </c>
      <c r="B94" s="2032"/>
      <c r="C94" s="2032"/>
      <c r="D94" s="2032"/>
      <c r="E94" s="2001"/>
      <c r="F94" s="2001"/>
      <c r="G94" s="1974"/>
    </row>
    <row r="95" spans="1:7">
      <c r="A95" s="2097">
        <v>20</v>
      </c>
      <c r="B95" s="2032"/>
      <c r="C95" s="2032"/>
      <c r="D95" s="2032"/>
      <c r="E95" s="2001"/>
      <c r="F95" s="2001"/>
      <c r="G95" s="1974"/>
    </row>
    <row r="96" spans="1:7">
      <c r="A96" s="2097">
        <v>21</v>
      </c>
      <c r="B96" s="2032"/>
      <c r="C96" s="2032"/>
      <c r="D96" s="2032"/>
      <c r="E96" s="2001"/>
      <c r="F96" s="2001"/>
      <c r="G96" s="1974"/>
    </row>
    <row r="97" spans="1:7">
      <c r="A97" s="2097">
        <v>22</v>
      </c>
      <c r="B97" s="2032"/>
      <c r="C97" s="2032"/>
      <c r="D97" s="2032"/>
      <c r="E97" s="2001"/>
      <c r="F97" s="2001"/>
      <c r="G97" s="1974"/>
    </row>
    <row r="98" spans="1:7">
      <c r="A98" s="2097">
        <v>23</v>
      </c>
      <c r="B98" s="2032"/>
      <c r="C98" s="2032"/>
      <c r="D98" s="2032"/>
      <c r="E98" s="2001"/>
      <c r="F98" s="2001"/>
      <c r="G98" s="1974"/>
    </row>
    <row r="99" spans="1:7">
      <c r="A99" s="2097">
        <v>24</v>
      </c>
      <c r="B99" s="2032"/>
      <c r="C99" s="2032"/>
      <c r="D99" s="2032"/>
      <c r="E99" s="2001"/>
      <c r="F99" s="2001"/>
      <c r="G99" s="1974"/>
    </row>
    <row r="100" spans="1:7">
      <c r="A100" s="2097">
        <v>25</v>
      </c>
      <c r="B100" s="2032"/>
      <c r="C100" s="2032"/>
      <c r="D100" s="2032"/>
      <c r="E100" s="2001"/>
      <c r="F100" s="2001"/>
      <c r="G100" s="1974"/>
    </row>
    <row r="101" spans="1:7">
      <c r="A101" s="2097">
        <v>26</v>
      </c>
      <c r="B101" s="2032"/>
      <c r="C101" s="2032"/>
      <c r="D101" s="2032"/>
      <c r="E101" s="2001"/>
      <c r="F101" s="2001"/>
      <c r="G101" s="1974"/>
    </row>
    <row r="102" spans="1:7">
      <c r="A102" s="2097">
        <v>27</v>
      </c>
      <c r="B102" s="2032"/>
      <c r="C102" s="2032"/>
      <c r="D102" s="2032"/>
      <c r="E102" s="2001"/>
      <c r="F102" s="2001"/>
      <c r="G102" s="1974"/>
    </row>
    <row r="103" spans="1:7">
      <c r="A103" s="2097">
        <v>28</v>
      </c>
      <c r="B103" s="2032"/>
      <c r="C103" s="2032"/>
      <c r="D103" s="2032"/>
      <c r="E103" s="2001"/>
      <c r="F103" s="2001"/>
      <c r="G103" s="1974"/>
    </row>
    <row r="104" spans="1:7">
      <c r="A104" s="2097">
        <v>29</v>
      </c>
      <c r="B104" s="2032"/>
      <c r="C104" s="2032"/>
      <c r="D104" s="2032"/>
      <c r="E104" s="2001"/>
      <c r="F104" s="2001"/>
      <c r="G104" s="1974"/>
    </row>
    <row r="105" spans="1:7">
      <c r="A105" s="2097">
        <v>30</v>
      </c>
      <c r="B105" s="2032"/>
      <c r="C105" s="2032"/>
      <c r="D105" s="2032"/>
      <c r="E105" s="2001"/>
      <c r="F105" s="2001"/>
      <c r="G105" s="1974"/>
    </row>
    <row r="106" spans="1:7">
      <c r="A106" s="2097">
        <v>31</v>
      </c>
      <c r="B106" s="2032"/>
      <c r="C106" s="2032"/>
      <c r="D106" s="2032"/>
      <c r="E106" s="2001"/>
      <c r="F106" s="2001"/>
      <c r="G106" s="1974"/>
    </row>
    <row r="107" spans="1:7">
      <c r="A107" s="2097">
        <v>32</v>
      </c>
      <c r="B107" s="2032"/>
      <c r="C107" s="2032"/>
      <c r="D107" s="2032"/>
      <c r="E107" s="2001"/>
      <c r="F107" s="2001"/>
      <c r="G107" s="1974"/>
    </row>
    <row r="108" spans="1:7">
      <c r="A108" s="2097">
        <v>33</v>
      </c>
      <c r="B108" s="2032"/>
      <c r="C108" s="2032"/>
      <c r="D108" s="2032"/>
      <c r="E108" s="2001"/>
      <c r="F108" s="2001"/>
      <c r="G108" s="1974"/>
    </row>
    <row r="109" spans="1:7">
      <c r="A109" s="2027">
        <v>34</v>
      </c>
      <c r="B109" s="2046"/>
      <c r="C109" s="1568"/>
      <c r="D109" s="1568"/>
      <c r="E109" s="2081"/>
      <c r="F109" s="2082"/>
      <c r="G109" s="1974"/>
    </row>
    <row r="110" spans="1:7">
      <c r="A110" s="2027">
        <v>35</v>
      </c>
      <c r="B110" s="2046"/>
      <c r="C110" s="1568"/>
      <c r="D110" s="1568"/>
      <c r="E110" s="2081"/>
      <c r="F110" s="2082"/>
      <c r="G110" s="1974"/>
    </row>
    <row r="111" spans="1:7">
      <c r="A111" s="2027">
        <v>36</v>
      </c>
      <c r="B111" s="2046"/>
      <c r="C111" s="1568"/>
      <c r="D111" s="1568"/>
      <c r="E111" s="2081"/>
      <c r="F111" s="2082"/>
      <c r="G111" s="1974"/>
    </row>
    <row r="112" spans="1:7">
      <c r="A112" s="2027">
        <v>37</v>
      </c>
      <c r="B112" s="2046"/>
      <c r="C112" s="1568"/>
      <c r="D112" s="1568"/>
      <c r="E112" s="2081"/>
      <c r="F112" s="2082"/>
      <c r="G112" s="1974"/>
    </row>
    <row r="113" spans="1:7">
      <c r="A113" s="2027">
        <v>38</v>
      </c>
      <c r="B113" s="2046"/>
      <c r="C113" s="1568"/>
      <c r="D113" s="1568"/>
      <c r="E113" s="2081"/>
      <c r="F113" s="2082"/>
      <c r="G113" s="1974"/>
    </row>
    <row r="114" spans="1:7">
      <c r="A114" s="2027">
        <v>39</v>
      </c>
      <c r="B114" s="2046"/>
      <c r="C114" s="1568"/>
      <c r="D114" s="1568"/>
      <c r="E114" s="2081"/>
      <c r="F114" s="2082"/>
      <c r="G114" s="1974"/>
    </row>
    <row r="115" spans="1:7">
      <c r="A115" s="2027">
        <v>40</v>
      </c>
      <c r="B115" s="2046"/>
      <c r="C115" s="1568"/>
      <c r="D115" s="1568"/>
      <c r="E115" s="2081"/>
      <c r="F115" s="2082"/>
      <c r="G115" s="1974"/>
    </row>
    <row r="116" spans="1:7">
      <c r="A116" s="2027">
        <v>41</v>
      </c>
      <c r="B116" s="2046"/>
      <c r="C116" s="1568"/>
      <c r="D116" s="1568"/>
      <c r="E116" s="2081"/>
      <c r="F116" s="2082"/>
      <c r="G116" s="1974"/>
    </row>
    <row r="117" spans="1:7">
      <c r="A117" s="2027">
        <v>42</v>
      </c>
      <c r="B117" s="2046"/>
      <c r="C117" s="1568"/>
      <c r="D117" s="1568"/>
      <c r="E117" s="2081"/>
      <c r="F117" s="2082"/>
      <c r="G117" s="1974"/>
    </row>
    <row r="118" spans="1:7">
      <c r="A118" s="2027">
        <v>43</v>
      </c>
      <c r="B118" s="2046"/>
      <c r="C118" s="1568"/>
      <c r="D118" s="1568"/>
      <c r="E118" s="2081"/>
      <c r="F118" s="2082"/>
      <c r="G118" s="1974"/>
    </row>
    <row r="119" spans="1:7">
      <c r="A119" s="2027">
        <v>44</v>
      </c>
      <c r="B119" s="2046"/>
      <c r="C119" s="1568"/>
      <c r="D119" s="1568"/>
      <c r="E119" s="2081"/>
      <c r="F119" s="2082"/>
      <c r="G119" s="1974"/>
    </row>
    <row r="120" spans="1:7">
      <c r="A120" s="2027">
        <v>45</v>
      </c>
      <c r="B120" s="2046"/>
      <c r="C120" s="1568"/>
      <c r="D120" s="1568"/>
      <c r="E120" s="2081"/>
      <c r="F120" s="2082"/>
      <c r="G120" s="1974"/>
    </row>
    <row r="121" spans="1:7">
      <c r="A121" s="2027">
        <v>46</v>
      </c>
      <c r="B121" s="2046"/>
      <c r="C121" s="1568"/>
      <c r="D121" s="1568"/>
      <c r="E121" s="2081"/>
      <c r="F121" s="2082"/>
      <c r="G121" s="1974"/>
    </row>
    <row r="122" spans="1:7">
      <c r="A122" s="2027">
        <v>47</v>
      </c>
      <c r="B122" s="1568"/>
      <c r="C122" s="1568"/>
      <c r="D122" s="1568"/>
      <c r="E122" s="2082"/>
      <c r="F122" s="2082"/>
      <c r="G122" s="2004"/>
    </row>
    <row r="123" spans="1:7">
      <c r="A123" s="2027">
        <v>48</v>
      </c>
      <c r="B123" s="2046"/>
      <c r="C123" s="1568"/>
      <c r="D123" s="1568"/>
      <c r="E123" s="2081"/>
      <c r="F123" s="2082"/>
      <c r="G123" s="2004"/>
    </row>
    <row r="124" spans="1:7" ht="15.75" thickBot="1">
      <c r="A124" s="2158">
        <v>49</v>
      </c>
      <c r="B124" s="2176" t="s">
        <v>1461</v>
      </c>
      <c r="C124" s="1964">
        <f>SUM(C76:C123)</f>
        <v>69223959</v>
      </c>
      <c r="D124" s="2177"/>
      <c r="E124" s="1967">
        <f>SUM(E76:E123)</f>
        <v>291604463</v>
      </c>
      <c r="F124" s="1967">
        <f>SUM(F76:F123)</f>
        <v>485438171</v>
      </c>
      <c r="G124" s="1964">
        <f>SUM(G76:G123)</f>
        <v>263057667</v>
      </c>
    </row>
    <row r="125" spans="1:7">
      <c r="A125" s="1515" t="s">
        <v>1789</v>
      </c>
    </row>
    <row r="126" spans="1:7">
      <c r="A126" s="2607" t="s">
        <v>4663</v>
      </c>
      <c r="B126" s="2607"/>
      <c r="C126" s="1615"/>
      <c r="D126" s="1615"/>
      <c r="F126" s="1615" t="s">
        <v>1462</v>
      </c>
      <c r="G126" s="1615"/>
    </row>
    <row r="127" spans="1:7">
      <c r="A127" s="1615" t="s">
        <v>1464</v>
      </c>
      <c r="B127" s="1615"/>
      <c r="C127" s="1615"/>
      <c r="D127" s="1615"/>
      <c r="E127" s="1615"/>
      <c r="F127" s="1615"/>
      <c r="G127" s="1615"/>
    </row>
  </sheetData>
  <customSheetViews>
    <customSheetView guid="{8BA73436-2F9B-4210-BD10-5C9B0EE18A6F}"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
      <headerFooter alignWithMargins="0"/>
    </customSheetView>
    <customSheetView guid="{7923C648-7509-4E75-B568-BE9D1A032E56}" colorId="22" showPageBreaks="1" fitToPage="1" printArea="1" topLeftCell="D1">
      <selection activeCell="F3" sqref="F3"/>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2"/>
      <headerFooter alignWithMargins="0"/>
    </customSheetView>
    <customSheetView guid="{393B765C-BB60-4CEF-9B1B-1517D80E77BC}" colorId="22" showPageBreaks="1" fitToPage="1" printArea="1" topLeftCell="D1">
      <selection activeCell="F3" sqref="F3"/>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3"/>
      <headerFooter alignWithMargins="0"/>
    </customSheetView>
    <customSheetView guid="{63051384-6030-4837-BDE8-8D47319E9310}"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4"/>
      <headerFooter alignWithMargins="0"/>
    </customSheetView>
    <customSheetView guid="{4E7170B9-0E13-4551-BA0F-F43020F5D14F}"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5"/>
      <headerFooter alignWithMargins="0"/>
    </customSheetView>
    <customSheetView guid="{438078D9-73AC-4065-AD12-33C545097290}" colorId="22" fitToPage="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6"/>
      <headerFooter alignWithMargins="0"/>
    </customSheetView>
    <customSheetView guid="{5CF51FF9-A1DC-465C-8702-577480B671DB}" colorId="22" fitToPage="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7"/>
      <headerFooter alignWithMargins="0"/>
    </customSheetView>
    <customSheetView guid="{B94A4E40-0E04-4C7F-92F0-F173BDD19C5E}" colorId="22" fitToPage="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8"/>
      <headerFooter alignWithMargins="0"/>
    </customSheetView>
    <customSheetView guid="{8C259C24-A4E4-4974-8C90-A0F5B4CE3394}"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9"/>
      <headerFooter alignWithMargins="0"/>
    </customSheetView>
    <customSheetView guid="{FA103E5D-8B2E-472D-A37D-606A91A24206}" colorId="22" fitToPage="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0"/>
      <headerFooter alignWithMargins="0"/>
    </customSheetView>
    <customSheetView guid="{FD677025-12D2-4A8C-898E-C8C7B61A1761}"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1"/>
      <headerFooter alignWithMargins="0"/>
    </customSheetView>
    <customSheetView guid="{8A94D2EC-B2C5-4234-9443-0DC03802E12D}"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2"/>
      <headerFooter alignWithMargins="0"/>
    </customSheetView>
    <customSheetView guid="{C7AF6775-1D27-4B5E-A593-2A35D0B4D89B}" colorId="22" fitToPage="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3"/>
      <headerFooter alignWithMargins="0"/>
    </customSheetView>
    <customSheetView guid="{96E61F17-B7D0-43DF-A042-AB82DEADF71D}"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4"/>
      <headerFooter alignWithMargins="0"/>
    </customSheetView>
    <customSheetView guid="{0F6F7749-E5E2-402C-A332-F358E9F52431}"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5"/>
      <headerFooter alignWithMargins="0"/>
    </customSheetView>
    <customSheetView guid="{665C0630-746D-4A38-99D5-558A3A80C435}"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6"/>
      <headerFooter alignWithMargins="0"/>
    </customSheetView>
    <customSheetView guid="{7BB49942-3332-4916-8C9A-7E0718D9BD15}"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7"/>
      <headerFooter alignWithMargins="0"/>
    </customSheetView>
    <customSheetView guid="{84131046-9492-4BD4-95BF-1101D54B6750}"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8"/>
      <headerFooter alignWithMargins="0"/>
    </customSheetView>
    <customSheetView guid="{CDDD69AD-D96A-45A7-95A3-6DE883419332}"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19"/>
      <headerFooter alignWithMargins="0"/>
    </customSheetView>
    <customSheetView guid="{4AA2BC72-2A29-463C-9964-91A7BC9A705D}" colorId="22" showPageBreaks="1" fitToPage="1" printArea="1">
      <selection activeCell="F2" sqref="F2"/>
      <rowBreaks count="1" manualBreakCount="1">
        <brk id="66" max="5" man="1"/>
      </rowBreaks>
      <colBreaks count="1" manualBreakCount="1">
        <brk id="7" max="1048575" man="1"/>
      </colBreaks>
      <pageMargins left="0.5" right="0.5" top="0.5" bottom="0.5" header="0.5" footer="0.5"/>
      <printOptions horizontalCentered="1" verticalCentered="1"/>
      <pageSetup scale="66" fitToHeight="2" orientation="portrait" horizontalDpi="300" verticalDpi="300" r:id="rId20"/>
      <headerFooter alignWithMargins="0"/>
    </customSheetView>
  </customSheetViews>
  <printOptions horizontalCentered="1" verticalCentered="1"/>
  <pageMargins left="0.5" right="0.5" top="0.5" bottom="0.5" header="0.5" footer="0.5"/>
  <pageSetup scale="66" fitToHeight="2" orientation="portrait" horizontalDpi="300" verticalDpi="300" r:id="rId21"/>
  <headerFooter alignWithMargins="0"/>
  <rowBreaks count="1" manualBreakCount="1">
    <brk id="66" max="6" man="1"/>
  </rowBreaks>
  <drawing r:id="rId22"/>
  <legacyDrawing r:id="rId23"/>
  <mc:AlternateContent xmlns:mc="http://schemas.openxmlformats.org/markup-compatibility/2006">
    <mc:Choice Requires="x14">
      <controls>
        <mc:AlternateContent xmlns:mc="http://schemas.openxmlformats.org/markup-compatibility/2006">
          <mc:Choice Requires="x14">
            <control shapeId="48182" r:id="rId24" name="Button 54">
              <controlPr locked="0" defaultSize="0" autoFill="0" autoLine="0" autoPict="0">
                <anchor moveWithCells="1" sizeWithCells="1">
                  <from>
                    <xdr:col>2</xdr:col>
                    <xdr:colOff>0</xdr:colOff>
                    <xdr:row>42</xdr:row>
                    <xdr:rowOff>133350</xdr:rowOff>
                  </from>
                  <to>
                    <xdr:col>2</xdr:col>
                    <xdr:colOff>952500</xdr:colOff>
                    <xdr:row>42</xdr:row>
                    <xdr:rowOff>133350</xdr:rowOff>
                  </to>
                </anchor>
              </controlPr>
            </control>
          </mc:Choice>
        </mc:AlternateContent>
        <mc:AlternateContent xmlns:mc="http://schemas.openxmlformats.org/markup-compatibility/2006">
          <mc:Choice Requires="x14">
            <control shapeId="48183" r:id="rId25" name="Button 55">
              <controlPr locked="0" defaultSize="0" autoFill="0" autoLine="0" autoPict="0">
                <anchor moveWithCells="1" sizeWithCells="1">
                  <from>
                    <xdr:col>2</xdr:col>
                    <xdr:colOff>0</xdr:colOff>
                    <xdr:row>42</xdr:row>
                    <xdr:rowOff>133350</xdr:rowOff>
                  </from>
                  <to>
                    <xdr:col>2</xdr:col>
                    <xdr:colOff>952500</xdr:colOff>
                    <xdr:row>42</xdr:row>
                    <xdr:rowOff>133350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77"/>
  <sheetViews>
    <sheetView defaultGridColor="0" view="pageBreakPreview" topLeftCell="F1" colorId="22" zoomScale="80" zoomScaleNormal="80" zoomScaleSheetLayoutView="80" workbookViewId="0">
      <selection activeCell="H3" sqref="H3"/>
    </sheetView>
  </sheetViews>
  <sheetFormatPr defaultColWidth="9.6640625" defaultRowHeight="15"/>
  <cols>
    <col min="1" max="1" width="4.6640625" style="9" customWidth="1"/>
    <col min="2" max="2" width="45.6640625" style="9" customWidth="1"/>
    <col min="3" max="3" width="18.44140625" style="9" customWidth="1"/>
    <col min="4" max="4" width="25.6640625" style="9" customWidth="1"/>
    <col min="5" max="5" width="32" style="9" customWidth="1"/>
    <col min="6" max="7" width="36.6640625" style="9" customWidth="1"/>
    <col min="8" max="9" width="25.6640625" style="9" customWidth="1"/>
    <col min="10" max="10" width="5.88671875" style="9" customWidth="1"/>
    <col min="11" max="256" width="9.6640625" style="9"/>
    <col min="257" max="257" width="4.6640625" style="9" customWidth="1"/>
    <col min="258" max="258" width="45.6640625" style="9" customWidth="1"/>
    <col min="259" max="259" width="18.44140625" style="9" customWidth="1"/>
    <col min="260" max="260" width="25.6640625" style="9" customWidth="1"/>
    <col min="261" max="261" width="32" style="9" customWidth="1"/>
    <col min="262" max="263" width="36.6640625" style="9" customWidth="1"/>
    <col min="264" max="265" width="25.6640625" style="9" customWidth="1"/>
    <col min="266" max="266" width="4.6640625" style="9" customWidth="1"/>
    <col min="267" max="512" width="9.6640625" style="9"/>
    <col min="513" max="513" width="4.6640625" style="9" customWidth="1"/>
    <col min="514" max="514" width="45.6640625" style="9" customWidth="1"/>
    <col min="515" max="515" width="18.44140625" style="9" customWidth="1"/>
    <col min="516" max="516" width="25.6640625" style="9" customWidth="1"/>
    <col min="517" max="517" width="32" style="9" customWidth="1"/>
    <col min="518" max="519" width="36.6640625" style="9" customWidth="1"/>
    <col min="520" max="521" width="25.6640625" style="9" customWidth="1"/>
    <col min="522" max="522" width="4.6640625" style="9" customWidth="1"/>
    <col min="523" max="768" width="9.6640625" style="9"/>
    <col min="769" max="769" width="4.6640625" style="9" customWidth="1"/>
    <col min="770" max="770" width="45.6640625" style="9" customWidth="1"/>
    <col min="771" max="771" width="18.44140625" style="9" customWidth="1"/>
    <col min="772" max="772" width="25.6640625" style="9" customWidth="1"/>
    <col min="773" max="773" width="32" style="9" customWidth="1"/>
    <col min="774" max="775" width="36.6640625" style="9" customWidth="1"/>
    <col min="776" max="777" width="25.6640625" style="9" customWidth="1"/>
    <col min="778" max="778" width="4.6640625" style="9" customWidth="1"/>
    <col min="779" max="1024" width="9.6640625" style="9"/>
    <col min="1025" max="1025" width="4.6640625" style="9" customWidth="1"/>
    <col min="1026" max="1026" width="45.6640625" style="9" customWidth="1"/>
    <col min="1027" max="1027" width="18.44140625" style="9" customWidth="1"/>
    <col min="1028" max="1028" width="25.6640625" style="9" customWidth="1"/>
    <col min="1029" max="1029" width="32" style="9" customWidth="1"/>
    <col min="1030" max="1031" width="36.6640625" style="9" customWidth="1"/>
    <col min="1032" max="1033" width="25.6640625" style="9" customWidth="1"/>
    <col min="1034" max="1034" width="4.6640625" style="9" customWidth="1"/>
    <col min="1035" max="1280" width="9.6640625" style="9"/>
    <col min="1281" max="1281" width="4.6640625" style="9" customWidth="1"/>
    <col min="1282" max="1282" width="45.6640625" style="9" customWidth="1"/>
    <col min="1283" max="1283" width="18.44140625" style="9" customWidth="1"/>
    <col min="1284" max="1284" width="25.6640625" style="9" customWidth="1"/>
    <col min="1285" max="1285" width="32" style="9" customWidth="1"/>
    <col min="1286" max="1287" width="36.6640625" style="9" customWidth="1"/>
    <col min="1288" max="1289" width="25.6640625" style="9" customWidth="1"/>
    <col min="1290" max="1290" width="4.6640625" style="9" customWidth="1"/>
    <col min="1291" max="1536" width="9.6640625" style="9"/>
    <col min="1537" max="1537" width="4.6640625" style="9" customWidth="1"/>
    <col min="1538" max="1538" width="45.6640625" style="9" customWidth="1"/>
    <col min="1539" max="1539" width="18.44140625" style="9" customWidth="1"/>
    <col min="1540" max="1540" width="25.6640625" style="9" customWidth="1"/>
    <col min="1541" max="1541" width="32" style="9" customWidth="1"/>
    <col min="1542" max="1543" width="36.6640625" style="9" customWidth="1"/>
    <col min="1544" max="1545" width="25.6640625" style="9" customWidth="1"/>
    <col min="1546" max="1546" width="4.6640625" style="9" customWidth="1"/>
    <col min="1547" max="1792" width="9.6640625" style="9"/>
    <col min="1793" max="1793" width="4.6640625" style="9" customWidth="1"/>
    <col min="1794" max="1794" width="45.6640625" style="9" customWidth="1"/>
    <col min="1795" max="1795" width="18.44140625" style="9" customWidth="1"/>
    <col min="1796" max="1796" width="25.6640625" style="9" customWidth="1"/>
    <col min="1797" max="1797" width="32" style="9" customWidth="1"/>
    <col min="1798" max="1799" width="36.6640625" style="9" customWidth="1"/>
    <col min="1800" max="1801" width="25.6640625" style="9" customWidth="1"/>
    <col min="1802" max="1802" width="4.6640625" style="9" customWidth="1"/>
    <col min="1803" max="2048" width="9.6640625" style="9"/>
    <col min="2049" max="2049" width="4.6640625" style="9" customWidth="1"/>
    <col min="2050" max="2050" width="45.6640625" style="9" customWidth="1"/>
    <col min="2051" max="2051" width="18.44140625" style="9" customWidth="1"/>
    <col min="2052" max="2052" width="25.6640625" style="9" customWidth="1"/>
    <col min="2053" max="2053" width="32" style="9" customWidth="1"/>
    <col min="2054" max="2055" width="36.6640625" style="9" customWidth="1"/>
    <col min="2056" max="2057" width="25.6640625" style="9" customWidth="1"/>
    <col min="2058" max="2058" width="4.6640625" style="9" customWidth="1"/>
    <col min="2059" max="2304" width="9.6640625" style="9"/>
    <col min="2305" max="2305" width="4.6640625" style="9" customWidth="1"/>
    <col min="2306" max="2306" width="45.6640625" style="9" customWidth="1"/>
    <col min="2307" max="2307" width="18.44140625" style="9" customWidth="1"/>
    <col min="2308" max="2308" width="25.6640625" style="9" customWidth="1"/>
    <col min="2309" max="2309" width="32" style="9" customWidth="1"/>
    <col min="2310" max="2311" width="36.6640625" style="9" customWidth="1"/>
    <col min="2312" max="2313" width="25.6640625" style="9" customWidth="1"/>
    <col min="2314" max="2314" width="4.6640625" style="9" customWidth="1"/>
    <col min="2315" max="2560" width="9.6640625" style="9"/>
    <col min="2561" max="2561" width="4.6640625" style="9" customWidth="1"/>
    <col min="2562" max="2562" width="45.6640625" style="9" customWidth="1"/>
    <col min="2563" max="2563" width="18.44140625" style="9" customWidth="1"/>
    <col min="2564" max="2564" width="25.6640625" style="9" customWidth="1"/>
    <col min="2565" max="2565" width="32" style="9" customWidth="1"/>
    <col min="2566" max="2567" width="36.6640625" style="9" customWidth="1"/>
    <col min="2568" max="2569" width="25.6640625" style="9" customWidth="1"/>
    <col min="2570" max="2570" width="4.6640625" style="9" customWidth="1"/>
    <col min="2571" max="2816" width="9.6640625" style="9"/>
    <col min="2817" max="2817" width="4.6640625" style="9" customWidth="1"/>
    <col min="2818" max="2818" width="45.6640625" style="9" customWidth="1"/>
    <col min="2819" max="2819" width="18.44140625" style="9" customWidth="1"/>
    <col min="2820" max="2820" width="25.6640625" style="9" customWidth="1"/>
    <col min="2821" max="2821" width="32" style="9" customWidth="1"/>
    <col min="2822" max="2823" width="36.6640625" style="9" customWidth="1"/>
    <col min="2824" max="2825" width="25.6640625" style="9" customWidth="1"/>
    <col min="2826" max="2826" width="4.6640625" style="9" customWidth="1"/>
    <col min="2827" max="3072" width="9.6640625" style="9"/>
    <col min="3073" max="3073" width="4.6640625" style="9" customWidth="1"/>
    <col min="3074" max="3074" width="45.6640625" style="9" customWidth="1"/>
    <col min="3075" max="3075" width="18.44140625" style="9" customWidth="1"/>
    <col min="3076" max="3076" width="25.6640625" style="9" customWidth="1"/>
    <col min="3077" max="3077" width="32" style="9" customWidth="1"/>
    <col min="3078" max="3079" width="36.6640625" style="9" customWidth="1"/>
    <col min="3080" max="3081" width="25.6640625" style="9" customWidth="1"/>
    <col min="3082" max="3082" width="4.6640625" style="9" customWidth="1"/>
    <col min="3083" max="3328" width="9.6640625" style="9"/>
    <col min="3329" max="3329" width="4.6640625" style="9" customWidth="1"/>
    <col min="3330" max="3330" width="45.6640625" style="9" customWidth="1"/>
    <col min="3331" max="3331" width="18.44140625" style="9" customWidth="1"/>
    <col min="3332" max="3332" width="25.6640625" style="9" customWidth="1"/>
    <col min="3333" max="3333" width="32" style="9" customWidth="1"/>
    <col min="3334" max="3335" width="36.6640625" style="9" customWidth="1"/>
    <col min="3336" max="3337" width="25.6640625" style="9" customWidth="1"/>
    <col min="3338" max="3338" width="4.6640625" style="9" customWidth="1"/>
    <col min="3339" max="3584" width="9.6640625" style="9"/>
    <col min="3585" max="3585" width="4.6640625" style="9" customWidth="1"/>
    <col min="3586" max="3586" width="45.6640625" style="9" customWidth="1"/>
    <col min="3587" max="3587" width="18.44140625" style="9" customWidth="1"/>
    <col min="3588" max="3588" width="25.6640625" style="9" customWidth="1"/>
    <col min="3589" max="3589" width="32" style="9" customWidth="1"/>
    <col min="3590" max="3591" width="36.6640625" style="9" customWidth="1"/>
    <col min="3592" max="3593" width="25.6640625" style="9" customWidth="1"/>
    <col min="3594" max="3594" width="4.6640625" style="9" customWidth="1"/>
    <col min="3595" max="3840" width="9.6640625" style="9"/>
    <col min="3841" max="3841" width="4.6640625" style="9" customWidth="1"/>
    <col min="3842" max="3842" width="45.6640625" style="9" customWidth="1"/>
    <col min="3843" max="3843" width="18.44140625" style="9" customWidth="1"/>
    <col min="3844" max="3844" width="25.6640625" style="9" customWidth="1"/>
    <col min="3845" max="3845" width="32" style="9" customWidth="1"/>
    <col min="3846" max="3847" width="36.6640625" style="9" customWidth="1"/>
    <col min="3848" max="3849" width="25.6640625" style="9" customWidth="1"/>
    <col min="3850" max="3850" width="4.6640625" style="9" customWidth="1"/>
    <col min="3851" max="4096" width="9.6640625" style="9"/>
    <col min="4097" max="4097" width="4.6640625" style="9" customWidth="1"/>
    <col min="4098" max="4098" width="45.6640625" style="9" customWidth="1"/>
    <col min="4099" max="4099" width="18.44140625" style="9" customWidth="1"/>
    <col min="4100" max="4100" width="25.6640625" style="9" customWidth="1"/>
    <col min="4101" max="4101" width="32" style="9" customWidth="1"/>
    <col min="4102" max="4103" width="36.6640625" style="9" customWidth="1"/>
    <col min="4104" max="4105" width="25.6640625" style="9" customWidth="1"/>
    <col min="4106" max="4106" width="4.6640625" style="9" customWidth="1"/>
    <col min="4107" max="4352" width="9.6640625" style="9"/>
    <col min="4353" max="4353" width="4.6640625" style="9" customWidth="1"/>
    <col min="4354" max="4354" width="45.6640625" style="9" customWidth="1"/>
    <col min="4355" max="4355" width="18.44140625" style="9" customWidth="1"/>
    <col min="4356" max="4356" width="25.6640625" style="9" customWidth="1"/>
    <col min="4357" max="4357" width="32" style="9" customWidth="1"/>
    <col min="4358" max="4359" width="36.6640625" style="9" customWidth="1"/>
    <col min="4360" max="4361" width="25.6640625" style="9" customWidth="1"/>
    <col min="4362" max="4362" width="4.6640625" style="9" customWidth="1"/>
    <col min="4363" max="4608" width="9.6640625" style="9"/>
    <col min="4609" max="4609" width="4.6640625" style="9" customWidth="1"/>
    <col min="4610" max="4610" width="45.6640625" style="9" customWidth="1"/>
    <col min="4611" max="4611" width="18.44140625" style="9" customWidth="1"/>
    <col min="4612" max="4612" width="25.6640625" style="9" customWidth="1"/>
    <col min="4613" max="4613" width="32" style="9" customWidth="1"/>
    <col min="4614" max="4615" width="36.6640625" style="9" customWidth="1"/>
    <col min="4616" max="4617" width="25.6640625" style="9" customWidth="1"/>
    <col min="4618" max="4618" width="4.6640625" style="9" customWidth="1"/>
    <col min="4619" max="4864" width="9.6640625" style="9"/>
    <col min="4865" max="4865" width="4.6640625" style="9" customWidth="1"/>
    <col min="4866" max="4866" width="45.6640625" style="9" customWidth="1"/>
    <col min="4867" max="4867" width="18.44140625" style="9" customWidth="1"/>
    <col min="4868" max="4868" width="25.6640625" style="9" customWidth="1"/>
    <col min="4869" max="4869" width="32" style="9" customWidth="1"/>
    <col min="4870" max="4871" width="36.6640625" style="9" customWidth="1"/>
    <col min="4872" max="4873" width="25.6640625" style="9" customWidth="1"/>
    <col min="4874" max="4874" width="4.6640625" style="9" customWidth="1"/>
    <col min="4875" max="5120" width="9.6640625" style="9"/>
    <col min="5121" max="5121" width="4.6640625" style="9" customWidth="1"/>
    <col min="5122" max="5122" width="45.6640625" style="9" customWidth="1"/>
    <col min="5123" max="5123" width="18.44140625" style="9" customWidth="1"/>
    <col min="5124" max="5124" width="25.6640625" style="9" customWidth="1"/>
    <col min="5125" max="5125" width="32" style="9" customWidth="1"/>
    <col min="5126" max="5127" width="36.6640625" style="9" customWidth="1"/>
    <col min="5128" max="5129" width="25.6640625" style="9" customWidth="1"/>
    <col min="5130" max="5130" width="4.6640625" style="9" customWidth="1"/>
    <col min="5131" max="5376" width="9.6640625" style="9"/>
    <col min="5377" max="5377" width="4.6640625" style="9" customWidth="1"/>
    <col min="5378" max="5378" width="45.6640625" style="9" customWidth="1"/>
    <col min="5379" max="5379" width="18.44140625" style="9" customWidth="1"/>
    <col min="5380" max="5380" width="25.6640625" style="9" customWidth="1"/>
    <col min="5381" max="5381" width="32" style="9" customWidth="1"/>
    <col min="5382" max="5383" width="36.6640625" style="9" customWidth="1"/>
    <col min="5384" max="5385" width="25.6640625" style="9" customWidth="1"/>
    <col min="5386" max="5386" width="4.6640625" style="9" customWidth="1"/>
    <col min="5387" max="5632" width="9.6640625" style="9"/>
    <col min="5633" max="5633" width="4.6640625" style="9" customWidth="1"/>
    <col min="5634" max="5634" width="45.6640625" style="9" customWidth="1"/>
    <col min="5635" max="5635" width="18.44140625" style="9" customWidth="1"/>
    <col min="5636" max="5636" width="25.6640625" style="9" customWidth="1"/>
    <col min="5637" max="5637" width="32" style="9" customWidth="1"/>
    <col min="5638" max="5639" width="36.6640625" style="9" customWidth="1"/>
    <col min="5640" max="5641" width="25.6640625" style="9" customWidth="1"/>
    <col min="5642" max="5642" width="4.6640625" style="9" customWidth="1"/>
    <col min="5643" max="5888" width="9.6640625" style="9"/>
    <col min="5889" max="5889" width="4.6640625" style="9" customWidth="1"/>
    <col min="5890" max="5890" width="45.6640625" style="9" customWidth="1"/>
    <col min="5891" max="5891" width="18.44140625" style="9" customWidth="1"/>
    <col min="5892" max="5892" width="25.6640625" style="9" customWidth="1"/>
    <col min="5893" max="5893" width="32" style="9" customWidth="1"/>
    <col min="5894" max="5895" width="36.6640625" style="9" customWidth="1"/>
    <col min="5896" max="5897" width="25.6640625" style="9" customWidth="1"/>
    <col min="5898" max="5898" width="4.6640625" style="9" customWidth="1"/>
    <col min="5899" max="6144" width="9.6640625" style="9"/>
    <col min="6145" max="6145" width="4.6640625" style="9" customWidth="1"/>
    <col min="6146" max="6146" width="45.6640625" style="9" customWidth="1"/>
    <col min="6147" max="6147" width="18.44140625" style="9" customWidth="1"/>
    <col min="6148" max="6148" width="25.6640625" style="9" customWidth="1"/>
    <col min="6149" max="6149" width="32" style="9" customWidth="1"/>
    <col min="6150" max="6151" width="36.6640625" style="9" customWidth="1"/>
    <col min="6152" max="6153" width="25.6640625" style="9" customWidth="1"/>
    <col min="6154" max="6154" width="4.6640625" style="9" customWidth="1"/>
    <col min="6155" max="6400" width="9.6640625" style="9"/>
    <col min="6401" max="6401" width="4.6640625" style="9" customWidth="1"/>
    <col min="6402" max="6402" width="45.6640625" style="9" customWidth="1"/>
    <col min="6403" max="6403" width="18.44140625" style="9" customWidth="1"/>
    <col min="6404" max="6404" width="25.6640625" style="9" customWidth="1"/>
    <col min="6405" max="6405" width="32" style="9" customWidth="1"/>
    <col min="6406" max="6407" width="36.6640625" style="9" customWidth="1"/>
    <col min="6408" max="6409" width="25.6640625" style="9" customWidth="1"/>
    <col min="6410" max="6410" width="4.6640625" style="9" customWidth="1"/>
    <col min="6411" max="6656" width="9.6640625" style="9"/>
    <col min="6657" max="6657" width="4.6640625" style="9" customWidth="1"/>
    <col min="6658" max="6658" width="45.6640625" style="9" customWidth="1"/>
    <col min="6659" max="6659" width="18.44140625" style="9" customWidth="1"/>
    <col min="6660" max="6660" width="25.6640625" style="9" customWidth="1"/>
    <col min="6661" max="6661" width="32" style="9" customWidth="1"/>
    <col min="6662" max="6663" width="36.6640625" style="9" customWidth="1"/>
    <col min="6664" max="6665" width="25.6640625" style="9" customWidth="1"/>
    <col min="6666" max="6666" width="4.6640625" style="9" customWidth="1"/>
    <col min="6667" max="6912" width="9.6640625" style="9"/>
    <col min="6913" max="6913" width="4.6640625" style="9" customWidth="1"/>
    <col min="6914" max="6914" width="45.6640625" style="9" customWidth="1"/>
    <col min="6915" max="6915" width="18.44140625" style="9" customWidth="1"/>
    <col min="6916" max="6916" width="25.6640625" style="9" customWidth="1"/>
    <col min="6917" max="6917" width="32" style="9" customWidth="1"/>
    <col min="6918" max="6919" width="36.6640625" style="9" customWidth="1"/>
    <col min="6920" max="6921" width="25.6640625" style="9" customWidth="1"/>
    <col min="6922" max="6922" width="4.6640625" style="9" customWidth="1"/>
    <col min="6923" max="7168" width="9.6640625" style="9"/>
    <col min="7169" max="7169" width="4.6640625" style="9" customWidth="1"/>
    <col min="7170" max="7170" width="45.6640625" style="9" customWidth="1"/>
    <col min="7171" max="7171" width="18.44140625" style="9" customWidth="1"/>
    <col min="7172" max="7172" width="25.6640625" style="9" customWidth="1"/>
    <col min="7173" max="7173" width="32" style="9" customWidth="1"/>
    <col min="7174" max="7175" width="36.6640625" style="9" customWidth="1"/>
    <col min="7176" max="7177" width="25.6640625" style="9" customWidth="1"/>
    <col min="7178" max="7178" width="4.6640625" style="9" customWidth="1"/>
    <col min="7179" max="7424" width="9.6640625" style="9"/>
    <col min="7425" max="7425" width="4.6640625" style="9" customWidth="1"/>
    <col min="7426" max="7426" width="45.6640625" style="9" customWidth="1"/>
    <col min="7427" max="7427" width="18.44140625" style="9" customWidth="1"/>
    <col min="7428" max="7428" width="25.6640625" style="9" customWidth="1"/>
    <col min="7429" max="7429" width="32" style="9" customWidth="1"/>
    <col min="7430" max="7431" width="36.6640625" style="9" customWidth="1"/>
    <col min="7432" max="7433" width="25.6640625" style="9" customWidth="1"/>
    <col min="7434" max="7434" width="4.6640625" style="9" customWidth="1"/>
    <col min="7435" max="7680" width="9.6640625" style="9"/>
    <col min="7681" max="7681" width="4.6640625" style="9" customWidth="1"/>
    <col min="7682" max="7682" width="45.6640625" style="9" customWidth="1"/>
    <col min="7683" max="7683" width="18.44140625" style="9" customWidth="1"/>
    <col min="7684" max="7684" width="25.6640625" style="9" customWidth="1"/>
    <col min="7685" max="7685" width="32" style="9" customWidth="1"/>
    <col min="7686" max="7687" width="36.6640625" style="9" customWidth="1"/>
    <col min="7688" max="7689" width="25.6640625" style="9" customWidth="1"/>
    <col min="7690" max="7690" width="4.6640625" style="9" customWidth="1"/>
    <col min="7691" max="7936" width="9.6640625" style="9"/>
    <col min="7937" max="7937" width="4.6640625" style="9" customWidth="1"/>
    <col min="7938" max="7938" width="45.6640625" style="9" customWidth="1"/>
    <col min="7939" max="7939" width="18.44140625" style="9" customWidth="1"/>
    <col min="7940" max="7940" width="25.6640625" style="9" customWidth="1"/>
    <col min="7941" max="7941" width="32" style="9" customWidth="1"/>
    <col min="7942" max="7943" width="36.6640625" style="9" customWidth="1"/>
    <col min="7944" max="7945" width="25.6640625" style="9" customWidth="1"/>
    <col min="7946" max="7946" width="4.6640625" style="9" customWidth="1"/>
    <col min="7947" max="8192" width="9.6640625" style="9"/>
    <col min="8193" max="8193" width="4.6640625" style="9" customWidth="1"/>
    <col min="8194" max="8194" width="45.6640625" style="9" customWidth="1"/>
    <col min="8195" max="8195" width="18.44140625" style="9" customWidth="1"/>
    <col min="8196" max="8196" width="25.6640625" style="9" customWidth="1"/>
    <col min="8197" max="8197" width="32" style="9" customWidth="1"/>
    <col min="8198" max="8199" width="36.6640625" style="9" customWidth="1"/>
    <col min="8200" max="8201" width="25.6640625" style="9" customWidth="1"/>
    <col min="8202" max="8202" width="4.6640625" style="9" customWidth="1"/>
    <col min="8203" max="8448" width="9.6640625" style="9"/>
    <col min="8449" max="8449" width="4.6640625" style="9" customWidth="1"/>
    <col min="8450" max="8450" width="45.6640625" style="9" customWidth="1"/>
    <col min="8451" max="8451" width="18.44140625" style="9" customWidth="1"/>
    <col min="8452" max="8452" width="25.6640625" style="9" customWidth="1"/>
    <col min="8453" max="8453" width="32" style="9" customWidth="1"/>
    <col min="8454" max="8455" width="36.6640625" style="9" customWidth="1"/>
    <col min="8456" max="8457" width="25.6640625" style="9" customWidth="1"/>
    <col min="8458" max="8458" width="4.6640625" style="9" customWidth="1"/>
    <col min="8459" max="8704" width="9.6640625" style="9"/>
    <col min="8705" max="8705" width="4.6640625" style="9" customWidth="1"/>
    <col min="8706" max="8706" width="45.6640625" style="9" customWidth="1"/>
    <col min="8707" max="8707" width="18.44140625" style="9" customWidth="1"/>
    <col min="8708" max="8708" width="25.6640625" style="9" customWidth="1"/>
    <col min="8709" max="8709" width="32" style="9" customWidth="1"/>
    <col min="8710" max="8711" width="36.6640625" style="9" customWidth="1"/>
    <col min="8712" max="8713" width="25.6640625" style="9" customWidth="1"/>
    <col min="8714" max="8714" width="4.6640625" style="9" customWidth="1"/>
    <col min="8715" max="8960" width="9.6640625" style="9"/>
    <col min="8961" max="8961" width="4.6640625" style="9" customWidth="1"/>
    <col min="8962" max="8962" width="45.6640625" style="9" customWidth="1"/>
    <col min="8963" max="8963" width="18.44140625" style="9" customWidth="1"/>
    <col min="8964" max="8964" width="25.6640625" style="9" customWidth="1"/>
    <col min="8965" max="8965" width="32" style="9" customWidth="1"/>
    <col min="8966" max="8967" width="36.6640625" style="9" customWidth="1"/>
    <col min="8968" max="8969" width="25.6640625" style="9" customWidth="1"/>
    <col min="8970" max="8970" width="4.6640625" style="9" customWidth="1"/>
    <col min="8971" max="9216" width="9.6640625" style="9"/>
    <col min="9217" max="9217" width="4.6640625" style="9" customWidth="1"/>
    <col min="9218" max="9218" width="45.6640625" style="9" customWidth="1"/>
    <col min="9219" max="9219" width="18.44140625" style="9" customWidth="1"/>
    <col min="9220" max="9220" width="25.6640625" style="9" customWidth="1"/>
    <col min="9221" max="9221" width="32" style="9" customWidth="1"/>
    <col min="9222" max="9223" width="36.6640625" style="9" customWidth="1"/>
    <col min="9224" max="9225" width="25.6640625" style="9" customWidth="1"/>
    <col min="9226" max="9226" width="4.6640625" style="9" customWidth="1"/>
    <col min="9227" max="9472" width="9.6640625" style="9"/>
    <col min="9473" max="9473" width="4.6640625" style="9" customWidth="1"/>
    <col min="9474" max="9474" width="45.6640625" style="9" customWidth="1"/>
    <col min="9475" max="9475" width="18.44140625" style="9" customWidth="1"/>
    <col min="9476" max="9476" width="25.6640625" style="9" customWidth="1"/>
    <col min="9477" max="9477" width="32" style="9" customWidth="1"/>
    <col min="9478" max="9479" width="36.6640625" style="9" customWidth="1"/>
    <col min="9480" max="9481" width="25.6640625" style="9" customWidth="1"/>
    <col min="9482" max="9482" width="4.6640625" style="9" customWidth="1"/>
    <col min="9483" max="9728" width="9.6640625" style="9"/>
    <col min="9729" max="9729" width="4.6640625" style="9" customWidth="1"/>
    <col min="9730" max="9730" width="45.6640625" style="9" customWidth="1"/>
    <col min="9731" max="9731" width="18.44140625" style="9" customWidth="1"/>
    <col min="9732" max="9732" width="25.6640625" style="9" customWidth="1"/>
    <col min="9733" max="9733" width="32" style="9" customWidth="1"/>
    <col min="9734" max="9735" width="36.6640625" style="9" customWidth="1"/>
    <col min="9736" max="9737" width="25.6640625" style="9" customWidth="1"/>
    <col min="9738" max="9738" width="4.6640625" style="9" customWidth="1"/>
    <col min="9739" max="9984" width="9.6640625" style="9"/>
    <col min="9985" max="9985" width="4.6640625" style="9" customWidth="1"/>
    <col min="9986" max="9986" width="45.6640625" style="9" customWidth="1"/>
    <col min="9987" max="9987" width="18.44140625" style="9" customWidth="1"/>
    <col min="9988" max="9988" width="25.6640625" style="9" customWidth="1"/>
    <col min="9989" max="9989" width="32" style="9" customWidth="1"/>
    <col min="9990" max="9991" width="36.6640625" style="9" customWidth="1"/>
    <col min="9992" max="9993" width="25.6640625" style="9" customWidth="1"/>
    <col min="9994" max="9994" width="4.6640625" style="9" customWidth="1"/>
    <col min="9995" max="10240" width="9.6640625" style="9"/>
    <col min="10241" max="10241" width="4.6640625" style="9" customWidth="1"/>
    <col min="10242" max="10242" width="45.6640625" style="9" customWidth="1"/>
    <col min="10243" max="10243" width="18.44140625" style="9" customWidth="1"/>
    <col min="10244" max="10244" width="25.6640625" style="9" customWidth="1"/>
    <col min="10245" max="10245" width="32" style="9" customWidth="1"/>
    <col min="10246" max="10247" width="36.6640625" style="9" customWidth="1"/>
    <col min="10248" max="10249" width="25.6640625" style="9" customWidth="1"/>
    <col min="10250" max="10250" width="4.6640625" style="9" customWidth="1"/>
    <col min="10251" max="10496" width="9.6640625" style="9"/>
    <col min="10497" max="10497" width="4.6640625" style="9" customWidth="1"/>
    <col min="10498" max="10498" width="45.6640625" style="9" customWidth="1"/>
    <col min="10499" max="10499" width="18.44140625" style="9" customWidth="1"/>
    <col min="10500" max="10500" width="25.6640625" style="9" customWidth="1"/>
    <col min="10501" max="10501" width="32" style="9" customWidth="1"/>
    <col min="10502" max="10503" width="36.6640625" style="9" customWidth="1"/>
    <col min="10504" max="10505" width="25.6640625" style="9" customWidth="1"/>
    <col min="10506" max="10506" width="4.6640625" style="9" customWidth="1"/>
    <col min="10507" max="10752" width="9.6640625" style="9"/>
    <col min="10753" max="10753" width="4.6640625" style="9" customWidth="1"/>
    <col min="10754" max="10754" width="45.6640625" style="9" customWidth="1"/>
    <col min="10755" max="10755" width="18.44140625" style="9" customWidth="1"/>
    <col min="10756" max="10756" width="25.6640625" style="9" customWidth="1"/>
    <col min="10757" max="10757" width="32" style="9" customWidth="1"/>
    <col min="10758" max="10759" width="36.6640625" style="9" customWidth="1"/>
    <col min="10760" max="10761" width="25.6640625" style="9" customWidth="1"/>
    <col min="10762" max="10762" width="4.6640625" style="9" customWidth="1"/>
    <col min="10763" max="11008" width="9.6640625" style="9"/>
    <col min="11009" max="11009" width="4.6640625" style="9" customWidth="1"/>
    <col min="11010" max="11010" width="45.6640625" style="9" customWidth="1"/>
    <col min="11011" max="11011" width="18.44140625" style="9" customWidth="1"/>
    <col min="11012" max="11012" width="25.6640625" style="9" customWidth="1"/>
    <col min="11013" max="11013" width="32" style="9" customWidth="1"/>
    <col min="11014" max="11015" width="36.6640625" style="9" customWidth="1"/>
    <col min="11016" max="11017" width="25.6640625" style="9" customWidth="1"/>
    <col min="11018" max="11018" width="4.6640625" style="9" customWidth="1"/>
    <col min="11019" max="11264" width="9.6640625" style="9"/>
    <col min="11265" max="11265" width="4.6640625" style="9" customWidth="1"/>
    <col min="11266" max="11266" width="45.6640625" style="9" customWidth="1"/>
    <col min="11267" max="11267" width="18.44140625" style="9" customWidth="1"/>
    <col min="11268" max="11268" width="25.6640625" style="9" customWidth="1"/>
    <col min="11269" max="11269" width="32" style="9" customWidth="1"/>
    <col min="11270" max="11271" width="36.6640625" style="9" customWidth="1"/>
    <col min="11272" max="11273" width="25.6640625" style="9" customWidth="1"/>
    <col min="11274" max="11274" width="4.6640625" style="9" customWidth="1"/>
    <col min="11275" max="11520" width="9.6640625" style="9"/>
    <col min="11521" max="11521" width="4.6640625" style="9" customWidth="1"/>
    <col min="11522" max="11522" width="45.6640625" style="9" customWidth="1"/>
    <col min="11523" max="11523" width="18.44140625" style="9" customWidth="1"/>
    <col min="11524" max="11524" width="25.6640625" style="9" customWidth="1"/>
    <col min="11525" max="11525" width="32" style="9" customWidth="1"/>
    <col min="11526" max="11527" width="36.6640625" style="9" customWidth="1"/>
    <col min="11528" max="11529" width="25.6640625" style="9" customWidth="1"/>
    <col min="11530" max="11530" width="4.6640625" style="9" customWidth="1"/>
    <col min="11531" max="11776" width="9.6640625" style="9"/>
    <col min="11777" max="11777" width="4.6640625" style="9" customWidth="1"/>
    <col min="11778" max="11778" width="45.6640625" style="9" customWidth="1"/>
    <col min="11779" max="11779" width="18.44140625" style="9" customWidth="1"/>
    <col min="11780" max="11780" width="25.6640625" style="9" customWidth="1"/>
    <col min="11781" max="11781" width="32" style="9" customWidth="1"/>
    <col min="11782" max="11783" width="36.6640625" style="9" customWidth="1"/>
    <col min="11784" max="11785" width="25.6640625" style="9" customWidth="1"/>
    <col min="11786" max="11786" width="4.6640625" style="9" customWidth="1"/>
    <col min="11787" max="12032" width="9.6640625" style="9"/>
    <col min="12033" max="12033" width="4.6640625" style="9" customWidth="1"/>
    <col min="12034" max="12034" width="45.6640625" style="9" customWidth="1"/>
    <col min="12035" max="12035" width="18.44140625" style="9" customWidth="1"/>
    <col min="12036" max="12036" width="25.6640625" style="9" customWidth="1"/>
    <col min="12037" max="12037" width="32" style="9" customWidth="1"/>
    <col min="12038" max="12039" width="36.6640625" style="9" customWidth="1"/>
    <col min="12040" max="12041" width="25.6640625" style="9" customWidth="1"/>
    <col min="12042" max="12042" width="4.6640625" style="9" customWidth="1"/>
    <col min="12043" max="12288" width="9.6640625" style="9"/>
    <col min="12289" max="12289" width="4.6640625" style="9" customWidth="1"/>
    <col min="12290" max="12290" width="45.6640625" style="9" customWidth="1"/>
    <col min="12291" max="12291" width="18.44140625" style="9" customWidth="1"/>
    <col min="12292" max="12292" width="25.6640625" style="9" customWidth="1"/>
    <col min="12293" max="12293" width="32" style="9" customWidth="1"/>
    <col min="12294" max="12295" width="36.6640625" style="9" customWidth="1"/>
    <col min="12296" max="12297" width="25.6640625" style="9" customWidth="1"/>
    <col min="12298" max="12298" width="4.6640625" style="9" customWidth="1"/>
    <col min="12299" max="12544" width="9.6640625" style="9"/>
    <col min="12545" max="12545" width="4.6640625" style="9" customWidth="1"/>
    <col min="12546" max="12546" width="45.6640625" style="9" customWidth="1"/>
    <col min="12547" max="12547" width="18.44140625" style="9" customWidth="1"/>
    <col min="12548" max="12548" width="25.6640625" style="9" customWidth="1"/>
    <col min="12549" max="12549" width="32" style="9" customWidth="1"/>
    <col min="12550" max="12551" width="36.6640625" style="9" customWidth="1"/>
    <col min="12552" max="12553" width="25.6640625" style="9" customWidth="1"/>
    <col min="12554" max="12554" width="4.6640625" style="9" customWidth="1"/>
    <col min="12555" max="12800" width="9.6640625" style="9"/>
    <col min="12801" max="12801" width="4.6640625" style="9" customWidth="1"/>
    <col min="12802" max="12802" width="45.6640625" style="9" customWidth="1"/>
    <col min="12803" max="12803" width="18.44140625" style="9" customWidth="1"/>
    <col min="12804" max="12804" width="25.6640625" style="9" customWidth="1"/>
    <col min="12805" max="12805" width="32" style="9" customWidth="1"/>
    <col min="12806" max="12807" width="36.6640625" style="9" customWidth="1"/>
    <col min="12808" max="12809" width="25.6640625" style="9" customWidth="1"/>
    <col min="12810" max="12810" width="4.6640625" style="9" customWidth="1"/>
    <col min="12811" max="13056" width="9.6640625" style="9"/>
    <col min="13057" max="13057" width="4.6640625" style="9" customWidth="1"/>
    <col min="13058" max="13058" width="45.6640625" style="9" customWidth="1"/>
    <col min="13059" max="13059" width="18.44140625" style="9" customWidth="1"/>
    <col min="13060" max="13060" width="25.6640625" style="9" customWidth="1"/>
    <col min="13061" max="13061" width="32" style="9" customWidth="1"/>
    <col min="13062" max="13063" width="36.6640625" style="9" customWidth="1"/>
    <col min="13064" max="13065" width="25.6640625" style="9" customWidth="1"/>
    <col min="13066" max="13066" width="4.6640625" style="9" customWidth="1"/>
    <col min="13067" max="13312" width="9.6640625" style="9"/>
    <col min="13313" max="13313" width="4.6640625" style="9" customWidth="1"/>
    <col min="13314" max="13314" width="45.6640625" style="9" customWidth="1"/>
    <col min="13315" max="13315" width="18.44140625" style="9" customWidth="1"/>
    <col min="13316" max="13316" width="25.6640625" style="9" customWidth="1"/>
    <col min="13317" max="13317" width="32" style="9" customWidth="1"/>
    <col min="13318" max="13319" width="36.6640625" style="9" customWidth="1"/>
    <col min="13320" max="13321" width="25.6640625" style="9" customWidth="1"/>
    <col min="13322" max="13322" width="4.6640625" style="9" customWidth="1"/>
    <col min="13323" max="13568" width="9.6640625" style="9"/>
    <col min="13569" max="13569" width="4.6640625" style="9" customWidth="1"/>
    <col min="13570" max="13570" width="45.6640625" style="9" customWidth="1"/>
    <col min="13571" max="13571" width="18.44140625" style="9" customWidth="1"/>
    <col min="13572" max="13572" width="25.6640625" style="9" customWidth="1"/>
    <col min="13573" max="13573" width="32" style="9" customWidth="1"/>
    <col min="13574" max="13575" width="36.6640625" style="9" customWidth="1"/>
    <col min="13576" max="13577" width="25.6640625" style="9" customWidth="1"/>
    <col min="13578" max="13578" width="4.6640625" style="9" customWidth="1"/>
    <col min="13579" max="13824" width="9.6640625" style="9"/>
    <col min="13825" max="13825" width="4.6640625" style="9" customWidth="1"/>
    <col min="13826" max="13826" width="45.6640625" style="9" customWidth="1"/>
    <col min="13827" max="13827" width="18.44140625" style="9" customWidth="1"/>
    <col min="13828" max="13828" width="25.6640625" style="9" customWidth="1"/>
    <col min="13829" max="13829" width="32" style="9" customWidth="1"/>
    <col min="13830" max="13831" width="36.6640625" style="9" customWidth="1"/>
    <col min="13832" max="13833" width="25.6640625" style="9" customWidth="1"/>
    <col min="13834" max="13834" width="4.6640625" style="9" customWidth="1"/>
    <col min="13835" max="14080" width="9.6640625" style="9"/>
    <col min="14081" max="14081" width="4.6640625" style="9" customWidth="1"/>
    <col min="14082" max="14082" width="45.6640625" style="9" customWidth="1"/>
    <col min="14083" max="14083" width="18.44140625" style="9" customWidth="1"/>
    <col min="14084" max="14084" width="25.6640625" style="9" customWidth="1"/>
    <col min="14085" max="14085" width="32" style="9" customWidth="1"/>
    <col min="14086" max="14087" width="36.6640625" style="9" customWidth="1"/>
    <col min="14088" max="14089" width="25.6640625" style="9" customWidth="1"/>
    <col min="14090" max="14090" width="4.6640625" style="9" customWidth="1"/>
    <col min="14091" max="14336" width="9.6640625" style="9"/>
    <col min="14337" max="14337" width="4.6640625" style="9" customWidth="1"/>
    <col min="14338" max="14338" width="45.6640625" style="9" customWidth="1"/>
    <col min="14339" max="14339" width="18.44140625" style="9" customWidth="1"/>
    <col min="14340" max="14340" width="25.6640625" style="9" customWidth="1"/>
    <col min="14341" max="14341" width="32" style="9" customWidth="1"/>
    <col min="14342" max="14343" width="36.6640625" style="9" customWidth="1"/>
    <col min="14344" max="14345" width="25.6640625" style="9" customWidth="1"/>
    <col min="14346" max="14346" width="4.6640625" style="9" customWidth="1"/>
    <col min="14347" max="14592" width="9.6640625" style="9"/>
    <col min="14593" max="14593" width="4.6640625" style="9" customWidth="1"/>
    <col min="14594" max="14594" width="45.6640625" style="9" customWidth="1"/>
    <col min="14595" max="14595" width="18.44140625" style="9" customWidth="1"/>
    <col min="14596" max="14596" width="25.6640625" style="9" customWidth="1"/>
    <col min="14597" max="14597" width="32" style="9" customWidth="1"/>
    <col min="14598" max="14599" width="36.6640625" style="9" customWidth="1"/>
    <col min="14600" max="14601" width="25.6640625" style="9" customWidth="1"/>
    <col min="14602" max="14602" width="4.6640625" style="9" customWidth="1"/>
    <col min="14603" max="14848" width="9.6640625" style="9"/>
    <col min="14849" max="14849" width="4.6640625" style="9" customWidth="1"/>
    <col min="14850" max="14850" width="45.6640625" style="9" customWidth="1"/>
    <col min="14851" max="14851" width="18.44140625" style="9" customWidth="1"/>
    <col min="14852" max="14852" width="25.6640625" style="9" customWidth="1"/>
    <col min="14853" max="14853" width="32" style="9" customWidth="1"/>
    <col min="14854" max="14855" width="36.6640625" style="9" customWidth="1"/>
    <col min="14856" max="14857" width="25.6640625" style="9" customWidth="1"/>
    <col min="14858" max="14858" width="4.6640625" style="9" customWidth="1"/>
    <col min="14859" max="15104" width="9.6640625" style="9"/>
    <col min="15105" max="15105" width="4.6640625" style="9" customWidth="1"/>
    <col min="15106" max="15106" width="45.6640625" style="9" customWidth="1"/>
    <col min="15107" max="15107" width="18.44140625" style="9" customWidth="1"/>
    <col min="15108" max="15108" width="25.6640625" style="9" customWidth="1"/>
    <col min="15109" max="15109" width="32" style="9" customWidth="1"/>
    <col min="15110" max="15111" width="36.6640625" style="9" customWidth="1"/>
    <col min="15112" max="15113" width="25.6640625" style="9" customWidth="1"/>
    <col min="15114" max="15114" width="4.6640625" style="9" customWidth="1"/>
    <col min="15115" max="15360" width="9.6640625" style="9"/>
    <col min="15361" max="15361" width="4.6640625" style="9" customWidth="1"/>
    <col min="15362" max="15362" width="45.6640625" style="9" customWidth="1"/>
    <col min="15363" max="15363" width="18.44140625" style="9" customWidth="1"/>
    <col min="15364" max="15364" width="25.6640625" style="9" customWidth="1"/>
    <col min="15365" max="15365" width="32" style="9" customWidth="1"/>
    <col min="15366" max="15367" width="36.6640625" style="9" customWidth="1"/>
    <col min="15368" max="15369" width="25.6640625" style="9" customWidth="1"/>
    <col min="15370" max="15370" width="4.6640625" style="9" customWidth="1"/>
    <col min="15371" max="15616" width="9.6640625" style="9"/>
    <col min="15617" max="15617" width="4.6640625" style="9" customWidth="1"/>
    <col min="15618" max="15618" width="45.6640625" style="9" customWidth="1"/>
    <col min="15619" max="15619" width="18.44140625" style="9" customWidth="1"/>
    <col min="15620" max="15620" width="25.6640625" style="9" customWidth="1"/>
    <col min="15621" max="15621" width="32" style="9" customWidth="1"/>
    <col min="15622" max="15623" width="36.6640625" style="9" customWidth="1"/>
    <col min="15624" max="15625" width="25.6640625" style="9" customWidth="1"/>
    <col min="15626" max="15626" width="4.6640625" style="9" customWidth="1"/>
    <col min="15627" max="15872" width="9.6640625" style="9"/>
    <col min="15873" max="15873" width="4.6640625" style="9" customWidth="1"/>
    <col min="15874" max="15874" width="45.6640625" style="9" customWidth="1"/>
    <col min="15875" max="15875" width="18.44140625" style="9" customWidth="1"/>
    <col min="15876" max="15876" width="25.6640625" style="9" customWidth="1"/>
    <col min="15877" max="15877" width="32" style="9" customWidth="1"/>
    <col min="15878" max="15879" width="36.6640625" style="9" customWidth="1"/>
    <col min="15880" max="15881" width="25.6640625" style="9" customWidth="1"/>
    <col min="15882" max="15882" width="4.6640625" style="9" customWidth="1"/>
    <col min="15883" max="16128" width="9.6640625" style="9"/>
    <col min="16129" max="16129" width="4.6640625" style="9" customWidth="1"/>
    <col min="16130" max="16130" width="45.6640625" style="9" customWidth="1"/>
    <col min="16131" max="16131" width="18.44140625" style="9" customWidth="1"/>
    <col min="16132" max="16132" width="25.6640625" style="9" customWidth="1"/>
    <col min="16133" max="16133" width="32" style="9" customWidth="1"/>
    <col min="16134" max="16135" width="36.6640625" style="9" customWidth="1"/>
    <col min="16136" max="16137" width="25.6640625" style="9" customWidth="1"/>
    <col min="16138" max="16138" width="4.6640625" style="9" customWidth="1"/>
    <col min="16139" max="16384" width="9.6640625" style="9"/>
  </cols>
  <sheetData>
    <row r="1" spans="1:10">
      <c r="A1" s="43" t="s">
        <v>1800</v>
      </c>
      <c r="B1" s="44"/>
      <c r="C1" s="46" t="s">
        <v>3290</v>
      </c>
      <c r="D1" s="59" t="s">
        <v>1802</v>
      </c>
      <c r="E1" s="468" t="s">
        <v>1803</v>
      </c>
      <c r="F1" s="43" t="s">
        <v>1800</v>
      </c>
      <c r="G1" s="59" t="s">
        <v>3290</v>
      </c>
      <c r="H1" s="469" t="s">
        <v>1802</v>
      </c>
      <c r="I1" s="59" t="s">
        <v>1803</v>
      </c>
      <c r="J1" s="60"/>
    </row>
    <row r="2" spans="1:10">
      <c r="A2" s="2877" t="str">
        <f>'Data Sheet'!$C$25</f>
        <v>CENTRAL HUDSON GAS &amp; ELECTRIC CORPORATION</v>
      </c>
      <c r="B2" s="65"/>
      <c r="C2" s="30" t="s">
        <v>5503</v>
      </c>
      <c r="D2" s="57" t="s">
        <v>1805</v>
      </c>
      <c r="E2" s="49"/>
      <c r="F2" s="72" t="str">
        <f>A2</f>
        <v>CENTRAL HUDSON GAS &amp; ELECTRIC CORPORATION</v>
      </c>
      <c r="G2" s="57" t="s">
        <v>5503</v>
      </c>
      <c r="H2" s="57" t="s">
        <v>1805</v>
      </c>
      <c r="I2" s="872"/>
      <c r="J2" s="39"/>
    </row>
    <row r="3" spans="1:10" ht="15" customHeight="1">
      <c r="A3" s="37"/>
      <c r="B3" s="111"/>
      <c r="C3" s="38" t="s">
        <v>1726</v>
      </c>
      <c r="D3" s="3165" t="str">
        <f>'Data Sheet'!$C$40</f>
        <v>4/18/2018</v>
      </c>
      <c r="E3" s="3228" t="str">
        <f>'Data Sheet'!$C$38</f>
        <v>12/31/2017</v>
      </c>
      <c r="F3" s="37"/>
      <c r="G3" s="112" t="s">
        <v>1726</v>
      </c>
      <c r="H3" s="3165" t="str">
        <f>'Data Sheet'!$C$40</f>
        <v>4/18/2018</v>
      </c>
      <c r="I3" s="3227" t="str">
        <f>E3</f>
        <v>12/31/2017</v>
      </c>
      <c r="J3" s="128"/>
    </row>
    <row r="4" spans="1:10" ht="15" customHeight="1">
      <c r="A4" s="470" t="s">
        <v>1465</v>
      </c>
      <c r="B4" s="471"/>
      <c r="C4" s="471"/>
      <c r="D4" s="471"/>
      <c r="E4" s="472"/>
      <c r="F4" s="470" t="s">
        <v>1466</v>
      </c>
      <c r="G4" s="207"/>
      <c r="H4" s="471"/>
      <c r="I4" s="471"/>
      <c r="J4" s="472"/>
    </row>
    <row r="5" spans="1:10">
      <c r="A5" s="34"/>
      <c r="B5" s="30"/>
      <c r="C5" s="30"/>
      <c r="D5" s="30"/>
      <c r="E5" s="39"/>
      <c r="F5" s="473"/>
      <c r="G5" s="474"/>
      <c r="H5" s="474"/>
      <c r="I5" s="474"/>
      <c r="J5" s="154"/>
    </row>
    <row r="6" spans="1:10">
      <c r="A6" s="34"/>
      <c r="B6" s="30"/>
      <c r="C6" s="30"/>
      <c r="E6" s="39"/>
      <c r="F6" s="34"/>
      <c r="G6" s="30"/>
      <c r="H6" s="30"/>
      <c r="I6" s="30"/>
      <c r="J6" s="39"/>
    </row>
    <row r="7" spans="1:10" ht="18">
      <c r="A7" s="72"/>
      <c r="B7" s="1397" t="s">
        <v>3978</v>
      </c>
      <c r="C7" s="1397"/>
      <c r="D7" s="475" t="s">
        <v>4367</v>
      </c>
      <c r="E7" s="39"/>
      <c r="F7" s="2610" t="s">
        <v>3985</v>
      </c>
      <c r="G7" s="2611"/>
      <c r="H7" s="475" t="s">
        <v>3987</v>
      </c>
      <c r="I7" s="475"/>
      <c r="J7" s="39"/>
    </row>
    <row r="8" spans="1:10" ht="18">
      <c r="A8" s="72"/>
      <c r="B8" s="1397" t="s">
        <v>3979</v>
      </c>
      <c r="C8" s="1397"/>
      <c r="D8" s="475" t="s">
        <v>4368</v>
      </c>
      <c r="E8" s="39"/>
      <c r="F8" s="2610" t="s">
        <v>3980</v>
      </c>
      <c r="G8" s="2611"/>
      <c r="H8" s="475" t="s">
        <v>1467</v>
      </c>
      <c r="I8" s="475"/>
      <c r="J8" s="39"/>
    </row>
    <row r="9" spans="1:10" ht="18">
      <c r="A9" s="72"/>
      <c r="B9" s="1397" t="s">
        <v>4369</v>
      </c>
      <c r="C9" s="1397"/>
      <c r="D9" s="475" t="s">
        <v>4370</v>
      </c>
      <c r="E9" s="39"/>
      <c r="F9" s="476" t="s">
        <v>3986</v>
      </c>
      <c r="G9" s="475"/>
      <c r="H9" s="475" t="s">
        <v>1468</v>
      </c>
      <c r="I9" s="475"/>
      <c r="J9" s="39"/>
    </row>
    <row r="10" spans="1:10" ht="18">
      <c r="A10" s="72"/>
      <c r="B10" s="1397" t="s">
        <v>4371</v>
      </c>
      <c r="C10" s="1397"/>
      <c r="D10" s="475" t="s">
        <v>4372</v>
      </c>
      <c r="E10" s="39"/>
      <c r="F10" s="476" t="s">
        <v>3981</v>
      </c>
      <c r="G10" s="475"/>
      <c r="H10" s="475" t="s">
        <v>4373</v>
      </c>
      <c r="I10" s="475"/>
      <c r="J10" s="39"/>
    </row>
    <row r="11" spans="1:10" ht="18">
      <c r="A11" s="72"/>
      <c r="B11" s="475" t="s">
        <v>4374</v>
      </c>
      <c r="C11" s="30"/>
      <c r="D11" s="475" t="s">
        <v>4375</v>
      </c>
      <c r="E11" s="39"/>
      <c r="F11" s="476" t="s">
        <v>3982</v>
      </c>
      <c r="G11" s="475"/>
      <c r="H11" s="475" t="s">
        <v>265</v>
      </c>
      <c r="I11" s="475"/>
      <c r="J11" s="39"/>
    </row>
    <row r="12" spans="1:10" ht="18">
      <c r="A12" s="72"/>
      <c r="B12" s="475" t="s">
        <v>4376</v>
      </c>
      <c r="C12" s="30"/>
      <c r="D12" s="475" t="s">
        <v>4377</v>
      </c>
      <c r="E12" s="39"/>
      <c r="F12" s="476" t="s">
        <v>3983</v>
      </c>
      <c r="G12" s="475"/>
      <c r="H12" s="475" t="s">
        <v>3988</v>
      </c>
      <c r="I12" s="475"/>
      <c r="J12" s="39"/>
    </row>
    <row r="13" spans="1:10" ht="18">
      <c r="A13" s="72"/>
      <c r="B13" s="475" t="s">
        <v>4378</v>
      </c>
      <c r="C13" s="30"/>
      <c r="D13" s="475" t="s">
        <v>4379</v>
      </c>
      <c r="E13" s="39"/>
      <c r="F13" s="476" t="s">
        <v>3984</v>
      </c>
      <c r="G13" s="475"/>
      <c r="H13" s="475" t="s">
        <v>267</v>
      </c>
      <c r="I13" s="475"/>
      <c r="J13" s="39"/>
    </row>
    <row r="14" spans="1:10" ht="18">
      <c r="A14" s="72"/>
      <c r="B14" s="475" t="s">
        <v>4380</v>
      </c>
      <c r="C14" s="30"/>
      <c r="D14" s="475" t="s">
        <v>267</v>
      </c>
      <c r="E14" s="39"/>
      <c r="F14" s="476" t="s">
        <v>266</v>
      </c>
      <c r="G14" s="475"/>
      <c r="H14" s="475"/>
      <c r="I14" s="475"/>
      <c r="J14" s="39"/>
    </row>
    <row r="15" spans="1:10" ht="18">
      <c r="A15" s="72"/>
      <c r="B15" s="475" t="s">
        <v>4381</v>
      </c>
      <c r="C15" s="30"/>
      <c r="D15" s="475"/>
      <c r="E15" s="39"/>
      <c r="F15" s="476"/>
      <c r="G15" s="475"/>
      <c r="H15" s="475"/>
      <c r="I15" s="475"/>
      <c r="J15" s="39"/>
    </row>
    <row r="16" spans="1:10">
      <c r="A16" s="34"/>
      <c r="D16" s="30"/>
      <c r="E16" s="39"/>
      <c r="F16" s="34"/>
      <c r="G16" s="30"/>
      <c r="H16" s="30"/>
      <c r="I16" s="30"/>
      <c r="J16" s="39"/>
    </row>
    <row r="17" spans="1:10">
      <c r="A17" s="37"/>
      <c r="B17" s="38"/>
      <c r="C17" s="38"/>
      <c r="D17" s="32"/>
      <c r="E17" s="33"/>
      <c r="F17" s="37"/>
      <c r="G17" s="38"/>
      <c r="H17" s="38"/>
      <c r="I17" s="38"/>
      <c r="J17" s="128"/>
    </row>
    <row r="18" spans="1:10">
      <c r="A18" s="473"/>
      <c r="B18" s="474"/>
      <c r="C18" s="474"/>
      <c r="D18" s="477" t="s">
        <v>268</v>
      </c>
      <c r="E18" s="472"/>
      <c r="F18" s="206" t="s">
        <v>269</v>
      </c>
      <c r="G18" s="471"/>
      <c r="H18" s="477" t="s">
        <v>270</v>
      </c>
      <c r="I18" s="471"/>
      <c r="J18" s="185"/>
    </row>
    <row r="19" spans="1:10">
      <c r="A19" s="631" t="s">
        <v>1729</v>
      </c>
      <c r="B19" s="155" t="s">
        <v>271</v>
      </c>
      <c r="C19" s="30"/>
      <c r="D19" s="2417" t="s">
        <v>272</v>
      </c>
      <c r="E19" s="167" t="s">
        <v>273</v>
      </c>
      <c r="F19" s="631" t="s">
        <v>272</v>
      </c>
      <c r="G19" s="2417" t="s">
        <v>274</v>
      </c>
      <c r="H19" s="2417" t="s">
        <v>275</v>
      </c>
      <c r="I19" s="2417" t="s">
        <v>276</v>
      </c>
      <c r="J19" s="49" t="s">
        <v>1729</v>
      </c>
    </row>
    <row r="20" spans="1:10">
      <c r="A20" s="34"/>
      <c r="B20" s="30"/>
      <c r="C20" s="30"/>
      <c r="D20" s="2417"/>
      <c r="E20" s="167" t="s">
        <v>179</v>
      </c>
      <c r="F20" s="34"/>
      <c r="G20" s="57"/>
      <c r="H20" s="57"/>
      <c r="I20" s="57"/>
      <c r="J20" s="49"/>
    </row>
    <row r="21" spans="1:10">
      <c r="A21" s="641" t="s">
        <v>1732</v>
      </c>
      <c r="B21" s="173" t="s">
        <v>3020</v>
      </c>
      <c r="C21" s="38"/>
      <c r="D21" s="151" t="s">
        <v>3021</v>
      </c>
      <c r="E21" s="168" t="s">
        <v>3022</v>
      </c>
      <c r="F21" s="641" t="s">
        <v>3023</v>
      </c>
      <c r="G21" s="151" t="s">
        <v>2346</v>
      </c>
      <c r="H21" s="151" t="s">
        <v>2347</v>
      </c>
      <c r="I21" s="151" t="s">
        <v>2348</v>
      </c>
      <c r="J21" s="129" t="s">
        <v>1732</v>
      </c>
    </row>
    <row r="22" spans="1:10">
      <c r="A22" s="478">
        <v>1</v>
      </c>
      <c r="B22" s="642" t="s">
        <v>277</v>
      </c>
      <c r="C22" s="480"/>
      <c r="D22" s="481"/>
      <c r="E22" s="482"/>
      <c r="F22" s="483"/>
      <c r="G22" s="484"/>
      <c r="H22" s="484"/>
      <c r="I22" s="484"/>
      <c r="J22" s="2620">
        <v>1</v>
      </c>
    </row>
    <row r="23" spans="1:10">
      <c r="A23" s="478">
        <v>2</v>
      </c>
      <c r="B23" s="2751" t="s">
        <v>4357</v>
      </c>
      <c r="C23" s="2612"/>
      <c r="D23" s="481"/>
      <c r="E23" s="482"/>
      <c r="F23" s="483"/>
      <c r="G23" s="484"/>
      <c r="H23" s="484"/>
      <c r="I23" s="484"/>
      <c r="J23" s="2620">
        <v>2</v>
      </c>
    </row>
    <row r="24" spans="1:10">
      <c r="A24" s="478">
        <v>3</v>
      </c>
      <c r="B24" s="2613" t="s">
        <v>278</v>
      </c>
      <c r="C24" s="2612"/>
      <c r="D24" s="2614">
        <v>289358486</v>
      </c>
      <c r="E24" s="2615">
        <v>293925710</v>
      </c>
      <c r="F24" s="2616">
        <v>1698369</v>
      </c>
      <c r="G24" s="2617">
        <v>1783747</v>
      </c>
      <c r="H24" s="2617">
        <v>222189</v>
      </c>
      <c r="I24" s="2617">
        <v>226402</v>
      </c>
      <c r="J24" s="2620">
        <v>3</v>
      </c>
    </row>
    <row r="25" spans="1:10">
      <c r="A25" s="478">
        <v>4</v>
      </c>
      <c r="B25" s="2613" t="s">
        <v>279</v>
      </c>
      <c r="C25" s="2612"/>
      <c r="D25" s="481"/>
      <c r="E25" s="482"/>
      <c r="F25" s="483"/>
      <c r="G25" s="484"/>
      <c r="H25" s="484"/>
      <c r="I25" s="484"/>
      <c r="J25" s="2620">
        <v>4</v>
      </c>
    </row>
    <row r="26" spans="1:10">
      <c r="A26" s="478">
        <v>5</v>
      </c>
      <c r="B26" s="2613" t="s">
        <v>4358</v>
      </c>
      <c r="C26" s="2612"/>
      <c r="D26" s="2614">
        <v>81680548</v>
      </c>
      <c r="E26" s="2615">
        <v>76854220</v>
      </c>
      <c r="F26" s="2616">
        <v>639746</v>
      </c>
      <c r="G26" s="2617">
        <v>609740</v>
      </c>
      <c r="H26" s="2617">
        <v>32388</v>
      </c>
      <c r="I26" s="2617">
        <v>31898</v>
      </c>
      <c r="J26" s="2620">
        <v>5</v>
      </c>
    </row>
    <row r="27" spans="1:10">
      <c r="A27" s="478">
        <v>6</v>
      </c>
      <c r="B27" s="2613" t="s">
        <v>4359</v>
      </c>
      <c r="C27" s="2612"/>
      <c r="D27" s="2614">
        <v>7320460</v>
      </c>
      <c r="E27" s="2615">
        <v>8094435</v>
      </c>
      <c r="F27" s="2616">
        <v>69556</v>
      </c>
      <c r="G27" s="2617">
        <v>82069</v>
      </c>
      <c r="H27" s="2617">
        <v>722</v>
      </c>
      <c r="I27" s="2617">
        <v>744</v>
      </c>
      <c r="J27" s="2620">
        <v>6</v>
      </c>
    </row>
    <row r="28" spans="1:10">
      <c r="A28" s="478">
        <v>7</v>
      </c>
      <c r="B28" s="479" t="s">
        <v>280</v>
      </c>
      <c r="C28" s="480"/>
      <c r="D28" s="487">
        <v>5613574</v>
      </c>
      <c r="E28" s="489">
        <v>6040888</v>
      </c>
      <c r="F28" s="486">
        <v>16846</v>
      </c>
      <c r="G28" s="487">
        <v>19770</v>
      </c>
      <c r="H28" s="487">
        <v>211</v>
      </c>
      <c r="I28" s="487">
        <v>210</v>
      </c>
      <c r="J28" s="2620">
        <v>7</v>
      </c>
    </row>
    <row r="29" spans="1:10">
      <c r="A29" s="478">
        <v>8</v>
      </c>
      <c r="B29" s="479" t="s">
        <v>281</v>
      </c>
      <c r="C29" s="480"/>
      <c r="D29" s="487">
        <v>14742243</v>
      </c>
      <c r="E29" s="489">
        <v>14831281</v>
      </c>
      <c r="F29" s="486">
        <v>135292</v>
      </c>
      <c r="G29" s="487">
        <v>141656</v>
      </c>
      <c r="H29" s="487">
        <v>2301</v>
      </c>
      <c r="I29" s="487">
        <v>2156</v>
      </c>
      <c r="J29" s="2620">
        <v>8</v>
      </c>
    </row>
    <row r="30" spans="1:10">
      <c r="A30" s="478">
        <v>9</v>
      </c>
      <c r="B30" s="479" t="s">
        <v>1422</v>
      </c>
      <c r="C30" s="480"/>
      <c r="D30" s="487">
        <v>0</v>
      </c>
      <c r="E30" s="489">
        <v>0</v>
      </c>
      <c r="F30" s="486">
        <v>0</v>
      </c>
      <c r="G30" s="487">
        <v>0</v>
      </c>
      <c r="H30" s="487">
        <v>0</v>
      </c>
      <c r="I30" s="487">
        <v>0</v>
      </c>
      <c r="J30" s="2620">
        <v>9</v>
      </c>
    </row>
    <row r="31" spans="1:10">
      <c r="A31" s="478">
        <v>10</v>
      </c>
      <c r="B31" s="479" t="s">
        <v>1423</v>
      </c>
      <c r="C31" s="480"/>
      <c r="D31" s="487">
        <v>28485</v>
      </c>
      <c r="E31" s="489">
        <v>19136</v>
      </c>
      <c r="F31" s="486">
        <v>1024</v>
      </c>
      <c r="G31" s="487">
        <v>1037</v>
      </c>
      <c r="H31" s="487">
        <v>1</v>
      </c>
      <c r="I31" s="487">
        <v>1</v>
      </c>
      <c r="J31" s="2620">
        <v>10</v>
      </c>
    </row>
    <row r="32" spans="1:10">
      <c r="A32" s="478">
        <v>11</v>
      </c>
      <c r="B32" s="479" t="s">
        <v>2739</v>
      </c>
      <c r="C32" s="480"/>
      <c r="D32" s="487">
        <f>SUM(D24:D31)</f>
        <v>398743796</v>
      </c>
      <c r="E32" s="489">
        <f t="shared" ref="E32:I32" si="0">SUM(E24:E31)</f>
        <v>399765670</v>
      </c>
      <c r="F32" s="486">
        <f t="shared" si="0"/>
        <v>2560833</v>
      </c>
      <c r="G32" s="487">
        <f t="shared" si="0"/>
        <v>2638019</v>
      </c>
      <c r="H32" s="487">
        <f t="shared" si="0"/>
        <v>257812</v>
      </c>
      <c r="I32" s="487">
        <f t="shared" si="0"/>
        <v>261411</v>
      </c>
      <c r="J32" s="2620">
        <v>11</v>
      </c>
    </row>
    <row r="33" spans="1:10">
      <c r="A33" s="478">
        <v>12</v>
      </c>
      <c r="B33" s="479" t="s">
        <v>2740</v>
      </c>
      <c r="C33" s="480"/>
      <c r="D33" s="487">
        <v>1366696</v>
      </c>
      <c r="E33" s="489">
        <v>1346108</v>
      </c>
      <c r="F33" s="486">
        <v>42156</v>
      </c>
      <c r="G33" s="487">
        <v>46338</v>
      </c>
      <c r="H33" s="487">
        <v>4</v>
      </c>
      <c r="I33" s="487">
        <v>4</v>
      </c>
      <c r="J33" s="2620">
        <v>12</v>
      </c>
    </row>
    <row r="34" spans="1:10">
      <c r="A34" s="478">
        <v>13</v>
      </c>
      <c r="B34" s="479" t="s">
        <v>2741</v>
      </c>
      <c r="C34" s="480"/>
      <c r="D34" s="487">
        <f>SUM(D32:D33)</f>
        <v>400110492</v>
      </c>
      <c r="E34" s="489">
        <f>SUM(E32:E33)</f>
        <v>401111778</v>
      </c>
      <c r="F34" s="486">
        <f t="shared" ref="F34:H34" si="1">SUM(F32:F33)</f>
        <v>2602989</v>
      </c>
      <c r="G34" s="487">
        <f t="shared" si="1"/>
        <v>2684357</v>
      </c>
      <c r="H34" s="487">
        <f t="shared" si="1"/>
        <v>257816</v>
      </c>
      <c r="I34" s="487">
        <f>SUM(I32:I33)</f>
        <v>261415</v>
      </c>
      <c r="J34" s="2620">
        <v>13</v>
      </c>
    </row>
    <row r="35" spans="1:10">
      <c r="A35" s="478">
        <v>14</v>
      </c>
      <c r="B35" s="479" t="s">
        <v>2742</v>
      </c>
      <c r="C35" s="480"/>
      <c r="D35" s="487"/>
      <c r="E35" s="489"/>
      <c r="F35" s="486"/>
      <c r="G35" s="487"/>
      <c r="H35" s="487"/>
      <c r="I35" s="487"/>
      <c r="J35" s="2620">
        <v>14</v>
      </c>
    </row>
    <row r="36" spans="1:10">
      <c r="A36" s="478">
        <v>15</v>
      </c>
      <c r="B36" s="479" t="s">
        <v>2743</v>
      </c>
      <c r="C36" s="480"/>
      <c r="D36" s="2617">
        <f>D34-D35</f>
        <v>400110492</v>
      </c>
      <c r="E36" s="489">
        <f>E34-E35</f>
        <v>401111778</v>
      </c>
      <c r="F36" s="486">
        <f t="shared" ref="F36:H36" si="2">F34-F35</f>
        <v>2602989</v>
      </c>
      <c r="G36" s="487">
        <f t="shared" si="2"/>
        <v>2684357</v>
      </c>
      <c r="H36" s="487">
        <f t="shared" si="2"/>
        <v>257816</v>
      </c>
      <c r="I36" s="487">
        <f>I34-I35</f>
        <v>261415</v>
      </c>
      <c r="J36" s="2620">
        <v>15</v>
      </c>
    </row>
    <row r="37" spans="1:10">
      <c r="A37" s="478">
        <v>16</v>
      </c>
      <c r="B37" s="2752" t="s">
        <v>4683</v>
      </c>
      <c r="C37" s="480"/>
      <c r="D37" s="484"/>
      <c r="E37" s="488"/>
      <c r="F37" s="2180"/>
      <c r="G37" s="2181"/>
      <c r="H37" s="2181"/>
      <c r="I37" s="2181"/>
      <c r="J37" s="2620">
        <v>16</v>
      </c>
    </row>
    <row r="38" spans="1:10">
      <c r="A38" s="478">
        <v>17</v>
      </c>
      <c r="B38" s="479" t="s">
        <v>2744</v>
      </c>
      <c r="C38" s="480"/>
      <c r="D38" s="487">
        <v>2768127</v>
      </c>
      <c r="E38" s="489">
        <v>2922790</v>
      </c>
      <c r="F38" s="2180"/>
      <c r="G38" s="2181"/>
      <c r="H38" s="2181"/>
      <c r="I38" s="2181"/>
      <c r="J38" s="2620">
        <v>17</v>
      </c>
    </row>
    <row r="39" spans="1:10">
      <c r="A39" s="478">
        <v>18</v>
      </c>
      <c r="B39" s="479" t="s">
        <v>2745</v>
      </c>
      <c r="C39" s="480"/>
      <c r="D39" s="487">
        <v>349849</v>
      </c>
      <c r="E39" s="489">
        <v>362215</v>
      </c>
      <c r="F39" s="2180"/>
      <c r="G39" s="2181"/>
      <c r="H39" s="2181"/>
      <c r="I39" s="2181"/>
      <c r="J39" s="2620">
        <v>18</v>
      </c>
    </row>
    <row r="40" spans="1:10">
      <c r="A40" s="478">
        <v>19</v>
      </c>
      <c r="B40" s="479" t="s">
        <v>2746</v>
      </c>
      <c r="C40" s="480"/>
      <c r="D40" s="487">
        <v>0</v>
      </c>
      <c r="E40" s="489">
        <v>0</v>
      </c>
      <c r="F40" s="2180"/>
      <c r="G40" s="2181"/>
      <c r="H40" s="2181"/>
      <c r="I40" s="2181"/>
      <c r="J40" s="2620">
        <v>19</v>
      </c>
    </row>
    <row r="41" spans="1:10">
      <c r="A41" s="478">
        <v>20</v>
      </c>
      <c r="B41" s="479" t="s">
        <v>2747</v>
      </c>
      <c r="C41" s="480"/>
      <c r="D41" s="487">
        <v>5715290</v>
      </c>
      <c r="E41" s="489">
        <v>5888673</v>
      </c>
      <c r="F41" s="2180"/>
      <c r="G41" s="2181"/>
      <c r="H41" s="2181"/>
      <c r="I41" s="2181"/>
      <c r="J41" s="2620">
        <v>20</v>
      </c>
    </row>
    <row r="42" spans="1:10">
      <c r="A42" s="478">
        <v>21</v>
      </c>
      <c r="B42" s="479" t="s">
        <v>2748</v>
      </c>
      <c r="C42" s="480"/>
      <c r="D42" s="487"/>
      <c r="E42" s="489"/>
      <c r="F42" s="2180"/>
      <c r="G42" s="2181"/>
      <c r="H42" s="2181"/>
      <c r="I42" s="2181"/>
      <c r="J42" s="2620">
        <v>21</v>
      </c>
    </row>
    <row r="43" spans="1:10">
      <c r="A43" s="478">
        <v>22</v>
      </c>
      <c r="B43" s="479" t="s">
        <v>2749</v>
      </c>
      <c r="C43" s="480"/>
      <c r="D43" s="487">
        <v>0</v>
      </c>
      <c r="E43" s="489"/>
      <c r="F43" s="2180"/>
      <c r="G43" s="2181"/>
      <c r="H43" s="2181"/>
      <c r="I43" s="2181"/>
      <c r="J43" s="2620">
        <v>22</v>
      </c>
    </row>
    <row r="44" spans="1:10">
      <c r="A44" s="478">
        <v>23</v>
      </c>
      <c r="B44" s="2613" t="s">
        <v>3975</v>
      </c>
      <c r="C44" s="2612"/>
      <c r="D44" s="2617">
        <v>9554469</v>
      </c>
      <c r="E44" s="2615">
        <v>5802537</v>
      </c>
      <c r="F44" s="2617"/>
      <c r="G44" s="2617"/>
      <c r="H44" s="2617"/>
      <c r="I44" s="2617"/>
      <c r="J44" s="2620">
        <v>23</v>
      </c>
    </row>
    <row r="45" spans="1:10">
      <c r="A45" s="478">
        <v>24</v>
      </c>
      <c r="B45" s="2613" t="s">
        <v>4713</v>
      </c>
      <c r="C45" s="2612"/>
      <c r="D45" s="2767"/>
      <c r="E45" s="2768"/>
      <c r="F45" s="2767"/>
      <c r="G45" s="2767"/>
      <c r="H45" s="2767"/>
      <c r="I45" s="2767"/>
      <c r="J45" s="2620">
        <v>24</v>
      </c>
    </row>
    <row r="46" spans="1:10">
      <c r="A46" s="478">
        <v>25</v>
      </c>
      <c r="B46" s="2613" t="s">
        <v>4360</v>
      </c>
      <c r="C46" s="2612"/>
      <c r="D46" s="2614">
        <v>29158619</v>
      </c>
      <c r="E46" s="2615">
        <v>32981636</v>
      </c>
      <c r="F46" s="2616">
        <v>282034</v>
      </c>
      <c r="G46" s="2617">
        <v>334147</v>
      </c>
      <c r="H46" s="2617">
        <v>35122</v>
      </c>
      <c r="I46" s="2617">
        <v>39659</v>
      </c>
      <c r="J46" s="2620">
        <v>25</v>
      </c>
    </row>
    <row r="47" spans="1:10">
      <c r="A47" s="478">
        <v>26</v>
      </c>
      <c r="B47" s="2613" t="s">
        <v>4361</v>
      </c>
      <c r="C47" s="2612"/>
      <c r="D47" s="481"/>
      <c r="E47" s="482"/>
      <c r="F47" s="483"/>
      <c r="G47" s="484"/>
      <c r="H47" s="484"/>
      <c r="I47" s="484"/>
      <c r="J47" s="2620">
        <v>26</v>
      </c>
    </row>
    <row r="48" spans="1:10">
      <c r="A48" s="478">
        <v>27</v>
      </c>
      <c r="B48" s="2613" t="s">
        <v>4362</v>
      </c>
      <c r="C48" s="2612"/>
      <c r="D48" s="2614">
        <v>36920245</v>
      </c>
      <c r="E48" s="2615">
        <v>38723817</v>
      </c>
      <c r="F48" s="2616">
        <v>910217</v>
      </c>
      <c r="G48" s="2617">
        <v>947488</v>
      </c>
      <c r="H48" s="2617">
        <v>9797</v>
      </c>
      <c r="I48" s="2617">
        <v>10736</v>
      </c>
      <c r="J48" s="2620">
        <v>27</v>
      </c>
    </row>
    <row r="49" spans="1:10">
      <c r="A49" s="478">
        <v>28</v>
      </c>
      <c r="B49" s="2613" t="s">
        <v>4363</v>
      </c>
      <c r="C49" s="2612"/>
      <c r="D49" s="2614">
        <v>10880225</v>
      </c>
      <c r="E49" s="2615">
        <v>12015463</v>
      </c>
      <c r="F49" s="2616">
        <v>863448</v>
      </c>
      <c r="G49" s="2617">
        <v>915693</v>
      </c>
      <c r="H49" s="2617">
        <v>291</v>
      </c>
      <c r="I49" s="2617">
        <v>304</v>
      </c>
      <c r="J49" s="2620">
        <v>28</v>
      </c>
    </row>
    <row r="50" spans="1:10">
      <c r="A50" s="478">
        <v>29</v>
      </c>
      <c r="B50" s="2613" t="s">
        <v>4703</v>
      </c>
      <c r="C50" s="2612"/>
      <c r="D50" s="2614">
        <v>0</v>
      </c>
      <c r="E50" s="2615">
        <v>0</v>
      </c>
      <c r="F50" s="2616">
        <v>0</v>
      </c>
      <c r="G50" s="2617">
        <v>0</v>
      </c>
      <c r="H50" s="2617">
        <v>0</v>
      </c>
      <c r="I50" s="2617">
        <v>0</v>
      </c>
      <c r="J50" s="2620">
        <v>29</v>
      </c>
    </row>
    <row r="51" spans="1:10">
      <c r="A51" s="478">
        <v>30</v>
      </c>
      <c r="B51" s="2613" t="s">
        <v>4704</v>
      </c>
      <c r="C51" s="2612"/>
      <c r="D51" s="2614">
        <v>9349628</v>
      </c>
      <c r="E51" s="2615">
        <v>9378373</v>
      </c>
      <c r="F51" s="2616">
        <v>232398</v>
      </c>
      <c r="G51" s="2617">
        <v>229884</v>
      </c>
      <c r="H51" s="2617">
        <v>1361</v>
      </c>
      <c r="I51" s="2617">
        <v>1470</v>
      </c>
      <c r="J51" s="2620">
        <v>30</v>
      </c>
    </row>
    <row r="52" spans="1:10">
      <c r="A52" s="478">
        <v>31</v>
      </c>
      <c r="B52" s="2613" t="s">
        <v>4705</v>
      </c>
      <c r="C52" s="2612"/>
      <c r="D52" s="2614"/>
      <c r="E52" s="2615">
        <v>0</v>
      </c>
      <c r="F52" s="2616"/>
      <c r="G52" s="2617"/>
      <c r="H52" s="2617"/>
      <c r="I52" s="2617"/>
      <c r="J52" s="2620">
        <v>31</v>
      </c>
    </row>
    <row r="53" spans="1:10">
      <c r="A53" s="478">
        <v>32</v>
      </c>
      <c r="B53" s="2613" t="s">
        <v>4706</v>
      </c>
      <c r="C53" s="2612"/>
      <c r="D53" s="2614"/>
      <c r="E53" s="2615">
        <v>0</v>
      </c>
      <c r="F53" s="2616"/>
      <c r="G53" s="2617"/>
      <c r="H53" s="2617"/>
      <c r="I53" s="2617"/>
      <c r="J53" s="2620">
        <v>32</v>
      </c>
    </row>
    <row r="54" spans="1:10" s="1397" customFormat="1">
      <c r="A54" s="2770">
        <v>33</v>
      </c>
      <c r="B54" s="2613" t="s">
        <v>4707</v>
      </c>
      <c r="C54" s="2612"/>
      <c r="D54" s="2614">
        <v>23498299</v>
      </c>
      <c r="E54" s="2615">
        <v>2408082</v>
      </c>
      <c r="F54" s="2616">
        <v>0</v>
      </c>
      <c r="G54" s="2617"/>
      <c r="H54" s="2617"/>
      <c r="I54" s="2617"/>
      <c r="J54" s="2771">
        <v>33</v>
      </c>
    </row>
    <row r="55" spans="1:10" s="1397" customFormat="1">
      <c r="A55" s="2770">
        <v>34</v>
      </c>
      <c r="B55" s="2613" t="s">
        <v>4364</v>
      </c>
      <c r="C55" s="2612"/>
      <c r="D55" s="2617">
        <f t="shared" ref="D55:I55" si="3">SUM(D48:D54)+D46</f>
        <v>109807016</v>
      </c>
      <c r="E55" s="2618">
        <f t="shared" si="3"/>
        <v>95507371</v>
      </c>
      <c r="F55" s="2616">
        <f t="shared" si="3"/>
        <v>2288097</v>
      </c>
      <c r="G55" s="2617">
        <f t="shared" si="3"/>
        <v>2427212</v>
      </c>
      <c r="H55" s="2617">
        <f t="shared" si="3"/>
        <v>46571</v>
      </c>
      <c r="I55" s="2617">
        <f t="shared" si="3"/>
        <v>52169</v>
      </c>
      <c r="J55" s="2771">
        <v>34</v>
      </c>
    </row>
    <row r="56" spans="1:10">
      <c r="A56" s="478">
        <v>35</v>
      </c>
      <c r="B56" s="2613" t="s">
        <v>3976</v>
      </c>
      <c r="C56" s="2612"/>
      <c r="D56" s="2617"/>
      <c r="E56" s="2618"/>
      <c r="F56" s="2616"/>
      <c r="G56" s="2617"/>
      <c r="H56" s="2617"/>
      <c r="I56" s="2617"/>
      <c r="J56" s="2620">
        <v>35</v>
      </c>
    </row>
    <row r="57" spans="1:10">
      <c r="A57" s="478">
        <v>36</v>
      </c>
      <c r="B57" s="2613" t="s">
        <v>3977</v>
      </c>
      <c r="C57" s="2612"/>
      <c r="D57" s="2617"/>
      <c r="E57" s="2618"/>
      <c r="F57" s="2616"/>
      <c r="G57" s="2617"/>
      <c r="H57" s="2617"/>
      <c r="I57" s="2617"/>
      <c r="J57" s="2620">
        <v>36</v>
      </c>
    </row>
    <row r="58" spans="1:10">
      <c r="A58" s="478">
        <v>37</v>
      </c>
      <c r="B58" s="479"/>
      <c r="C58" s="480"/>
      <c r="D58" s="487"/>
      <c r="E58" s="2622"/>
      <c r="F58" s="2734"/>
      <c r="G58" s="2617"/>
      <c r="H58" s="2617"/>
      <c r="I58" s="2617"/>
      <c r="J58" s="2620">
        <v>37</v>
      </c>
    </row>
    <row r="59" spans="1:10">
      <c r="A59" s="478">
        <v>38</v>
      </c>
      <c r="B59" s="479" t="s">
        <v>2750</v>
      </c>
      <c r="C59" s="480"/>
      <c r="D59" s="2617">
        <f>SUM(D38:D44)+SUM(D55:D57)</f>
        <v>128194751</v>
      </c>
      <c r="E59" s="2622">
        <f>SUM(E38:E44)+SUM(E55:E57)</f>
        <v>110483586</v>
      </c>
      <c r="F59" s="2621"/>
      <c r="G59" s="2181"/>
      <c r="H59" s="2181"/>
      <c r="I59" s="2181"/>
      <c r="J59" s="2620">
        <v>38</v>
      </c>
    </row>
    <row r="60" spans="1:10">
      <c r="A60" s="478">
        <v>39</v>
      </c>
      <c r="B60" s="479" t="s">
        <v>2751</v>
      </c>
      <c r="C60" s="480"/>
      <c r="D60" s="485">
        <f>D36+D59</f>
        <v>528305243</v>
      </c>
      <c r="E60" s="2623">
        <f>E36+E59</f>
        <v>511595364</v>
      </c>
      <c r="F60" s="2621"/>
      <c r="G60" s="2181"/>
      <c r="H60" s="2181"/>
      <c r="I60" s="2181"/>
      <c r="J60" s="2620">
        <v>39</v>
      </c>
    </row>
    <row r="61" spans="1:10">
      <c r="A61" s="34"/>
      <c r="B61" s="30"/>
      <c r="C61" s="30"/>
      <c r="D61" s="139"/>
      <c r="E61" s="140"/>
      <c r="F61" s="34"/>
      <c r="G61" s="30"/>
      <c r="H61" s="30"/>
      <c r="I61" s="30"/>
      <c r="J61" s="39"/>
    </row>
    <row r="62" spans="1:10">
      <c r="A62" s="34"/>
      <c r="B62" s="3584" t="s">
        <v>4714</v>
      </c>
      <c r="C62" s="3417"/>
      <c r="D62" s="3417"/>
      <c r="E62" s="3418"/>
      <c r="F62" s="34"/>
      <c r="G62" s="30"/>
      <c r="H62" s="30"/>
      <c r="I62" s="30"/>
      <c r="J62" s="39"/>
    </row>
    <row r="63" spans="1:10">
      <c r="A63" s="34"/>
      <c r="B63" s="3417"/>
      <c r="C63" s="3417"/>
      <c r="D63" s="3417"/>
      <c r="E63" s="3418"/>
      <c r="F63" s="34" t="s">
        <v>4721</v>
      </c>
      <c r="G63" s="30"/>
      <c r="H63" s="30"/>
      <c r="I63" s="30"/>
      <c r="J63" s="39"/>
    </row>
    <row r="64" spans="1:10">
      <c r="A64" s="34"/>
      <c r="B64" s="30"/>
      <c r="C64" s="30"/>
      <c r="D64" s="30"/>
      <c r="E64" s="140"/>
      <c r="F64" s="34"/>
      <c r="G64" s="30"/>
      <c r="H64" s="30"/>
      <c r="I64" s="30"/>
      <c r="J64" s="39"/>
    </row>
    <row r="65" spans="1:10">
      <c r="A65" s="34"/>
      <c r="B65" s="30" t="s">
        <v>4720</v>
      </c>
      <c r="C65" s="30"/>
      <c r="D65" s="30"/>
      <c r="E65" s="140"/>
      <c r="F65" s="34" t="s">
        <v>4722</v>
      </c>
      <c r="G65" s="30"/>
      <c r="H65" s="30"/>
      <c r="I65" s="30"/>
      <c r="J65" s="39"/>
    </row>
    <row r="66" spans="1:10">
      <c r="A66" s="34"/>
      <c r="B66" s="30"/>
      <c r="C66" s="30"/>
      <c r="D66" s="30"/>
      <c r="E66" s="140"/>
      <c r="F66" s="34"/>
      <c r="G66" s="30"/>
      <c r="H66" s="30"/>
      <c r="I66" s="30"/>
      <c r="J66" s="39"/>
    </row>
    <row r="67" spans="1:10">
      <c r="A67" s="34"/>
      <c r="B67" s="30"/>
      <c r="C67" s="30"/>
      <c r="D67" s="30"/>
      <c r="E67" s="140"/>
      <c r="F67" s="34"/>
      <c r="G67" s="30"/>
      <c r="H67" s="30"/>
      <c r="I67" s="30"/>
      <c r="J67" s="39"/>
    </row>
    <row r="68" spans="1:10">
      <c r="A68" s="34"/>
      <c r="B68" s="30"/>
      <c r="C68" s="30"/>
      <c r="D68" s="30"/>
      <c r="E68" s="140"/>
      <c r="F68" s="34"/>
      <c r="G68" s="30"/>
      <c r="H68" s="30"/>
      <c r="I68" s="30"/>
      <c r="J68" s="39"/>
    </row>
    <row r="69" spans="1:10">
      <c r="A69" s="34"/>
      <c r="B69" s="30"/>
      <c r="C69" s="30"/>
      <c r="D69" s="30"/>
      <c r="E69" s="140"/>
      <c r="F69" s="34"/>
      <c r="G69" s="30"/>
      <c r="H69" s="30"/>
      <c r="I69" s="30"/>
      <c r="J69" s="39"/>
    </row>
    <row r="70" spans="1:10">
      <c r="A70" s="34"/>
      <c r="B70" s="30"/>
      <c r="C70" s="30"/>
      <c r="D70" s="30"/>
      <c r="E70" s="39"/>
      <c r="F70" s="34"/>
      <c r="G70" s="30"/>
      <c r="H70" s="30"/>
      <c r="I70" s="30"/>
      <c r="J70" s="39"/>
    </row>
    <row r="71" spans="1:10">
      <c r="A71" s="34"/>
      <c r="B71" s="30"/>
      <c r="C71" s="30"/>
      <c r="D71" s="30"/>
      <c r="E71" s="39"/>
      <c r="F71" s="34"/>
      <c r="G71" s="30"/>
      <c r="H71" s="30"/>
      <c r="I71" s="30"/>
      <c r="J71" s="39"/>
    </row>
    <row r="72" spans="1:10">
      <c r="A72" s="34"/>
      <c r="B72" s="30"/>
      <c r="C72" s="30"/>
      <c r="D72" s="30"/>
      <c r="E72" s="39"/>
      <c r="F72" s="34"/>
      <c r="G72" s="30"/>
      <c r="H72" s="30"/>
      <c r="I72" s="30"/>
      <c r="J72" s="39"/>
    </row>
    <row r="73" spans="1:10">
      <c r="A73" s="34"/>
      <c r="B73" s="30"/>
      <c r="C73" s="30"/>
      <c r="D73" s="30"/>
      <c r="E73" s="39"/>
      <c r="F73" s="34"/>
      <c r="G73" s="30"/>
      <c r="H73" s="30"/>
      <c r="I73" s="30"/>
      <c r="J73" s="39"/>
    </row>
    <row r="74" spans="1:10" ht="15.75" thickBot="1">
      <c r="A74" s="40"/>
      <c r="B74" s="41"/>
      <c r="C74" s="41"/>
      <c r="D74" s="41"/>
      <c r="E74" s="156"/>
      <c r="F74" s="40"/>
      <c r="G74" s="41"/>
      <c r="H74" s="41"/>
      <c r="I74" s="41"/>
      <c r="J74" s="156"/>
    </row>
    <row r="75" spans="1:10" ht="18">
      <c r="A75" s="475"/>
      <c r="B75" s="475"/>
      <c r="C75" s="475"/>
      <c r="D75" s="475"/>
      <c r="E75" s="475"/>
      <c r="F75" s="475"/>
      <c r="G75" s="475"/>
      <c r="H75" s="475"/>
      <c r="I75" s="475"/>
      <c r="J75" s="475"/>
    </row>
    <row r="76" spans="1:10" ht="18">
      <c r="A76" s="2619" t="s">
        <v>4708</v>
      </c>
      <c r="B76" s="2619"/>
      <c r="C76" s="875"/>
      <c r="D76" s="493"/>
      <c r="E76" s="493"/>
      <c r="F76" s="2619" t="s">
        <v>4708</v>
      </c>
      <c r="G76" s="2619"/>
      <c r="H76" s="875"/>
      <c r="I76" s="493"/>
      <c r="J76" s="494" t="s">
        <v>2752</v>
      </c>
    </row>
    <row r="77" spans="1:10" ht="18">
      <c r="A77" s="495" t="s">
        <v>2753</v>
      </c>
      <c r="B77" s="876"/>
      <c r="C77" s="876"/>
      <c r="D77" s="876"/>
      <c r="E77" s="876"/>
      <c r="F77" s="495" t="s">
        <v>2754</v>
      </c>
      <c r="G77" s="876"/>
      <c r="H77" s="876"/>
      <c r="I77" s="876"/>
      <c r="J77" s="876"/>
    </row>
  </sheetData>
  <customSheetViews>
    <customSheetView guid="{8BA73436-2F9B-4210-BD10-5C9B0EE18A6F}"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1"/>
      <headerFooter alignWithMargins="0"/>
    </customSheetView>
    <customSheetView guid="{7923C648-7509-4E75-B568-BE9D1A032E56}" scale="80" colorId="22" showPageBreaks="1" printArea="1" view="pageBreakPreview" topLeftCell="F1">
      <selection activeCell="H3" sqref="H3"/>
      <colBreaks count="1" manualBreakCount="1">
        <brk id="5" max="75" man="1"/>
      </colBreaks>
      <pageMargins left="0.5" right="0.5" top="0.5" bottom="0.5" header="0" footer="0"/>
      <printOptions horizontalCentered="1" verticalCentered="1"/>
      <pageSetup scale="60" fitToWidth="2" orientation="portrait" horizontalDpi="300" verticalDpi="300" r:id="rId2"/>
      <headerFooter alignWithMargins="0"/>
    </customSheetView>
    <customSheetView guid="{393B765C-BB60-4CEF-9B1B-1517D80E77BC}" scale="80" colorId="22" showPageBreaks="1" printArea="1" view="pageBreakPreview" topLeftCell="F1">
      <selection activeCell="H3" sqref="H3"/>
      <colBreaks count="1" manualBreakCount="1">
        <brk id="5" max="75" man="1"/>
      </colBreaks>
      <pageMargins left="0.5" right="0.5" top="0.5" bottom="0.5" header="0" footer="0"/>
      <printOptions horizontalCentered="1" verticalCentered="1"/>
      <pageSetup scale="60" fitToWidth="2" orientation="portrait" horizontalDpi="300" verticalDpi="300" r:id="rId3"/>
      <headerFooter alignWithMargins="0"/>
    </customSheetView>
    <customSheetView guid="{63051384-6030-4837-BDE8-8D47319E9310}"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4"/>
      <headerFooter alignWithMargins="0"/>
    </customSheetView>
    <customSheetView guid="{4E7170B9-0E13-4551-BA0F-F43020F5D14F}"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5"/>
      <headerFooter alignWithMargins="0"/>
    </customSheetView>
    <customSheetView guid="{438078D9-73AC-4065-AD12-33C545097290}"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6"/>
      <headerFooter alignWithMargins="0"/>
    </customSheetView>
    <customSheetView guid="{5CF51FF9-A1DC-465C-8702-577480B671DB}" scale="80" colorId="22" showPageBreaks="1" printArea="1" view="pageBreakPreview" topLeftCell="A39">
      <selection activeCell="C53" sqref="C53"/>
      <colBreaks count="1" manualBreakCount="1">
        <brk id="5" max="75" man="1"/>
      </colBreaks>
      <pageMargins left="0.5" right="0.5" top="0.5" bottom="0.5" header="0" footer="0"/>
      <printOptions horizontalCentered="1" verticalCentered="1"/>
      <pageSetup scale="59" fitToWidth="2" orientation="portrait" horizontalDpi="300" verticalDpi="300" r:id="rId7"/>
      <headerFooter alignWithMargins="0"/>
    </customSheetView>
    <customSheetView guid="{B94A4E40-0E04-4C7F-92F0-F173BDD19C5E}"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8"/>
      <headerFooter alignWithMargins="0"/>
    </customSheetView>
    <customSheetView guid="{8C259C24-A4E4-4974-8C90-A0F5B4CE3394}"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9"/>
      <headerFooter alignWithMargins="0"/>
    </customSheetView>
    <customSheetView guid="{FA103E5D-8B2E-472D-A37D-606A91A24206}" scale="80" colorId="22" showPageBreaks="1" printArea="1" view="pageBreakPreview" topLeftCell="A27">
      <selection activeCell="D55" sqref="D55"/>
      <colBreaks count="1" manualBreakCount="1">
        <brk id="5" max="75" man="1"/>
      </colBreaks>
      <pageMargins left="0.5" right="0.5" top="0.5" bottom="0.5" header="0" footer="0"/>
      <printOptions horizontalCentered="1" verticalCentered="1"/>
      <pageSetup scale="60" fitToWidth="2" orientation="portrait" horizontalDpi="300" verticalDpi="300" r:id="rId10"/>
      <headerFooter alignWithMargins="0"/>
    </customSheetView>
    <customSheetView guid="{FD677025-12D2-4A8C-898E-C8C7B61A1761}"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11"/>
      <headerFooter alignWithMargins="0"/>
    </customSheetView>
    <customSheetView guid="{8A94D2EC-B2C5-4234-9443-0DC03802E12D}"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12"/>
      <headerFooter alignWithMargins="0"/>
    </customSheetView>
    <customSheetView guid="{C7AF6775-1D27-4B5E-A593-2A35D0B4D89B}"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13"/>
      <headerFooter alignWithMargins="0"/>
    </customSheetView>
    <customSheetView guid="{96E61F17-B7D0-43DF-A042-AB82DEADF71D}"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14"/>
      <headerFooter alignWithMargins="0"/>
    </customSheetView>
    <customSheetView guid="{0F6F7749-E5E2-402C-A332-F358E9F52431}" scale="80" colorId="22" showPageBreaks="1" printArea="1" view="pageBreakPreview" topLeftCell="A18">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15"/>
      <headerFooter alignWithMargins="0"/>
    </customSheetView>
    <customSheetView guid="{665C0630-746D-4A38-99D5-558A3A80C435}" scale="80" colorId="22" showPageBreaks="1" printArea="1" view="pageBreakPreview" topLeftCell="A39">
      <selection activeCell="C53" sqref="C53"/>
      <colBreaks count="1" manualBreakCount="1">
        <brk id="5" max="75" man="1"/>
      </colBreaks>
      <pageMargins left="0.5" right="0.5" top="0.5" bottom="0.5" header="0" footer="0"/>
      <printOptions horizontalCentered="1" verticalCentered="1"/>
      <pageSetup scale="59" fitToWidth="2" orientation="portrait" horizontalDpi="300" verticalDpi="300" r:id="rId16"/>
      <headerFooter alignWithMargins="0"/>
    </customSheetView>
    <customSheetView guid="{7BB49942-3332-4916-8C9A-7E0718D9BD15}"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17"/>
      <headerFooter alignWithMargins="0"/>
    </customSheetView>
    <customSheetView guid="{84131046-9492-4BD4-95BF-1101D54B6750}"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18"/>
      <headerFooter alignWithMargins="0"/>
    </customSheetView>
    <customSheetView guid="{CDDD69AD-D96A-45A7-95A3-6DE883419332}"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19"/>
      <headerFooter alignWithMargins="0"/>
    </customSheetView>
    <customSheetView guid="{4AA2BC72-2A29-463C-9964-91A7BC9A705D}" scale="80" colorId="22" showPageBreaks="1" printArea="1" view="pageBreakPreview" topLeftCell="A27">
      <selection activeCell="C53" sqref="C53"/>
      <colBreaks count="1" manualBreakCount="1">
        <brk id="5" max="75" man="1"/>
      </colBreaks>
      <pageMargins left="0.5" right="0.5" top="0.5" bottom="0.5" header="0" footer="0"/>
      <printOptions horizontalCentered="1" verticalCentered="1"/>
      <pageSetup scale="60" fitToWidth="2" orientation="portrait" horizontalDpi="300" verticalDpi="300" r:id="rId20"/>
      <headerFooter alignWithMargins="0"/>
    </customSheetView>
  </customSheetViews>
  <mergeCells count="1">
    <mergeCell ref="B62:E63"/>
  </mergeCells>
  <printOptions horizontalCentered="1" verticalCentered="1"/>
  <pageMargins left="0.5" right="0.5" top="0.5" bottom="0.5" header="0" footer="0"/>
  <pageSetup scale="60" fitToWidth="2" orientation="portrait" horizontalDpi="300" verticalDpi="300" r:id="rId21"/>
  <headerFooter alignWithMargins="0"/>
  <colBreaks count="1" manualBreakCount="1">
    <brk id="5" max="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defaultGridColor="0" colorId="22" zoomScaleNormal="100" workbookViewId="0">
      <selection sqref="A1:D1"/>
    </sheetView>
  </sheetViews>
  <sheetFormatPr defaultColWidth="9.6640625" defaultRowHeight="15"/>
  <cols>
    <col min="1" max="1" width="4.6640625" style="9" customWidth="1"/>
    <col min="2" max="2" width="7" style="9" customWidth="1"/>
    <col min="3" max="3" width="64.33203125" style="9" customWidth="1"/>
    <col min="4" max="4" width="6.6640625" style="9" customWidth="1"/>
    <col min="5" max="16384" width="9.6640625" style="9"/>
  </cols>
  <sheetData>
    <row r="1" spans="1:4" ht="22.35" customHeight="1" thickBot="1">
      <c r="A1" s="3408" t="str">
        <f>'Data Sheet'!A56</f>
        <v>Annual Report of CENTRAL HUDSON GAS &amp; ELECTRIC CORPORATION                                                                                     Year ended 12/31/2017</v>
      </c>
      <c r="B1" s="3408"/>
      <c r="C1" s="3408"/>
      <c r="D1" s="3408"/>
    </row>
    <row r="2" spans="1:4">
      <c r="A2" s="776"/>
      <c r="B2" s="20"/>
      <c r="C2" s="20"/>
      <c r="D2" s="21"/>
    </row>
    <row r="3" spans="1:4" ht="15" customHeight="1">
      <c r="A3" s="22" t="s">
        <v>1789</v>
      </c>
      <c r="B3" s="19" t="s">
        <v>1789</v>
      </c>
      <c r="C3" s="19" t="s">
        <v>1789</v>
      </c>
      <c r="D3" s="23"/>
    </row>
    <row r="4" spans="1:4" ht="15" customHeight="1">
      <c r="A4" s="24" t="s">
        <v>1790</v>
      </c>
      <c r="B4" s="18"/>
      <c r="C4" s="18"/>
      <c r="D4" s="25"/>
    </row>
    <row r="5" spans="1:4">
      <c r="A5" s="22"/>
      <c r="B5" s="19"/>
      <c r="C5" s="19"/>
      <c r="D5" s="23"/>
    </row>
    <row r="6" spans="1:4">
      <c r="A6" s="22"/>
      <c r="B6" s="19"/>
      <c r="C6" s="19"/>
      <c r="D6" s="23"/>
    </row>
    <row r="7" spans="1:4">
      <c r="A7" s="22"/>
      <c r="B7" s="19"/>
      <c r="C7" s="19"/>
      <c r="D7" s="23"/>
    </row>
    <row r="8" spans="1:4">
      <c r="A8" s="775" t="s">
        <v>3567</v>
      </c>
      <c r="B8" s="3409" t="s">
        <v>1359</v>
      </c>
      <c r="C8" s="3409"/>
      <c r="D8" s="3410"/>
    </row>
    <row r="9" spans="1:4">
      <c r="A9" s="22"/>
      <c r="B9" s="3406" t="s">
        <v>2711</v>
      </c>
      <c r="C9" s="3406"/>
      <c r="D9" s="3407"/>
    </row>
    <row r="10" spans="1:4">
      <c r="A10" s="22"/>
      <c r="B10" s="3406" t="s">
        <v>2710</v>
      </c>
      <c r="C10" s="3406"/>
      <c r="D10" s="3407"/>
    </row>
    <row r="11" spans="1:4">
      <c r="A11" s="22"/>
      <c r="B11"/>
      <c r="C11"/>
      <c r="D11" s="777"/>
    </row>
    <row r="12" spans="1:4">
      <c r="A12" s="775" t="s">
        <v>3568</v>
      </c>
      <c r="B12" s="774" t="s">
        <v>1360</v>
      </c>
      <c r="C12" s="18"/>
      <c r="D12" s="23"/>
    </row>
    <row r="13" spans="1:4">
      <c r="A13" s="22"/>
      <c r="B13" s="3406" t="s">
        <v>2712</v>
      </c>
      <c r="C13" s="3406"/>
      <c r="D13" s="3407"/>
    </row>
    <row r="14" spans="1:4">
      <c r="A14" s="22"/>
      <c r="B14" s="3406" t="s">
        <v>2713</v>
      </c>
      <c r="C14" s="3406"/>
      <c r="D14" s="3407"/>
    </row>
    <row r="15" spans="1:4">
      <c r="A15" s="22"/>
      <c r="B15" s="3406" t="s">
        <v>2714</v>
      </c>
      <c r="C15" s="3406"/>
      <c r="D15" s="3407"/>
    </row>
    <row r="16" spans="1:4">
      <c r="A16" s="22"/>
      <c r="B16" s="18"/>
      <c r="C16" s="18"/>
      <c r="D16" s="23"/>
    </row>
    <row r="17" spans="1:4">
      <c r="A17" s="775" t="s">
        <v>3569</v>
      </c>
      <c r="B17" s="3406" t="s">
        <v>1358</v>
      </c>
      <c r="C17" s="3406"/>
      <c r="D17" s="3407"/>
    </row>
    <row r="18" spans="1:4">
      <c r="A18" s="22"/>
      <c r="B18" s="3406" t="s">
        <v>1791</v>
      </c>
      <c r="C18" s="3406"/>
      <c r="D18" s="3407"/>
    </row>
    <row r="19" spans="1:4">
      <c r="A19" s="22"/>
      <c r="B19" s="3406" t="s">
        <v>1792</v>
      </c>
      <c r="C19" s="3406"/>
      <c r="D19" s="3407"/>
    </row>
    <row r="20" spans="1:4">
      <c r="A20" s="22"/>
      <c r="B20" s="18"/>
      <c r="C20" s="18"/>
      <c r="D20" s="23"/>
    </row>
    <row r="21" spans="1:4">
      <c r="A21" s="775" t="s">
        <v>3570</v>
      </c>
      <c r="B21" s="3406" t="s">
        <v>1361</v>
      </c>
      <c r="C21" s="3406"/>
      <c r="D21" s="3407"/>
    </row>
    <row r="22" spans="1:4">
      <c r="A22" s="22"/>
      <c r="B22" s="3406" t="s">
        <v>1793</v>
      </c>
      <c r="C22" s="3406"/>
      <c r="D22" s="3407"/>
    </row>
    <row r="23" spans="1:4">
      <c r="A23" s="22"/>
      <c r="B23" s="3406" t="s">
        <v>1362</v>
      </c>
      <c r="C23" s="3406"/>
      <c r="D23" s="3407"/>
    </row>
    <row r="24" spans="1:4">
      <c r="A24" s="22"/>
      <c r="B24" s="3406" t="s">
        <v>1363</v>
      </c>
      <c r="C24" s="3406"/>
      <c r="D24" s="3407"/>
    </row>
    <row r="25" spans="1:4">
      <c r="A25" s="22"/>
      <c r="B25" s="3406" t="s">
        <v>1364</v>
      </c>
      <c r="C25" s="3406"/>
      <c r="D25" s="3407"/>
    </row>
    <row r="26" spans="1:4">
      <c r="A26" s="22"/>
      <c r="B26" s="3406" t="s">
        <v>3837</v>
      </c>
      <c r="C26" s="3406"/>
      <c r="D26" s="3407"/>
    </row>
    <row r="27" spans="1:4">
      <c r="A27" s="22"/>
      <c r="B27" s="18"/>
      <c r="C27" s="18"/>
      <c r="D27" s="23"/>
    </row>
    <row r="28" spans="1:4">
      <c r="A28" s="775" t="s">
        <v>3571</v>
      </c>
      <c r="B28" s="3406" t="s">
        <v>3838</v>
      </c>
      <c r="C28" s="3406"/>
      <c r="D28" s="3407"/>
    </row>
    <row r="29" spans="1:4">
      <c r="A29" s="22"/>
      <c r="B29" s="3406" t="s">
        <v>3839</v>
      </c>
      <c r="C29" s="3406"/>
      <c r="D29" s="3407"/>
    </row>
    <row r="30" spans="1:4">
      <c r="A30" s="22"/>
      <c r="B30" s="3406" t="s">
        <v>3840</v>
      </c>
      <c r="C30" s="3406"/>
      <c r="D30" s="3407"/>
    </row>
    <row r="31" spans="1:4">
      <c r="A31" s="22"/>
      <c r="B31" s="18"/>
      <c r="C31" s="18"/>
      <c r="D31" s="23"/>
    </row>
    <row r="32" spans="1:4">
      <c r="A32" s="775" t="s">
        <v>3572</v>
      </c>
      <c r="B32" s="774" t="s">
        <v>3841</v>
      </c>
      <c r="C32" s="18"/>
      <c r="D32" s="23"/>
    </row>
    <row r="33" spans="1:4">
      <c r="A33" s="22"/>
      <c r="B33" s="3406" t="s">
        <v>3842</v>
      </c>
      <c r="C33" s="3406"/>
      <c r="D33" s="3407"/>
    </row>
    <row r="34" spans="1:4">
      <c r="A34" s="22"/>
      <c r="B34" s="3406" t="s">
        <v>1794</v>
      </c>
      <c r="C34" s="3406"/>
      <c r="D34" s="3407"/>
    </row>
    <row r="35" spans="1:4">
      <c r="A35" s="22"/>
      <c r="B35" s="18"/>
      <c r="C35" s="18"/>
      <c r="D35" s="23"/>
    </row>
    <row r="36" spans="1:4">
      <c r="A36" s="775" t="s">
        <v>3573</v>
      </c>
      <c r="B36" s="3406" t="s">
        <v>3843</v>
      </c>
      <c r="C36" s="3406"/>
      <c r="D36" s="3407"/>
    </row>
    <row r="37" spans="1:4">
      <c r="A37" s="22"/>
      <c r="B37" s="3406" t="s">
        <v>3844</v>
      </c>
      <c r="C37" s="3406"/>
      <c r="D37" s="3407"/>
    </row>
    <row r="38" spans="1:4">
      <c r="A38" s="22"/>
      <c r="B38" s="3406" t="s">
        <v>3845</v>
      </c>
      <c r="C38" s="3406"/>
      <c r="D38" s="3407"/>
    </row>
    <row r="39" spans="1:4">
      <c r="A39" s="22"/>
      <c r="B39" s="3406" t="s">
        <v>3846</v>
      </c>
      <c r="C39" s="3406"/>
      <c r="D39" s="3407"/>
    </row>
    <row r="40" spans="1:4">
      <c r="A40" s="22"/>
      <c r="B40" s="18"/>
      <c r="C40" s="18"/>
      <c r="D40" s="23"/>
    </row>
    <row r="41" spans="1:4">
      <c r="A41" s="775" t="s">
        <v>3574</v>
      </c>
      <c r="B41" s="3406" t="s">
        <v>3847</v>
      </c>
      <c r="C41" s="3406"/>
      <c r="D41" s="3407"/>
    </row>
    <row r="42" spans="1:4">
      <c r="A42" s="22"/>
      <c r="B42" s="3406" t="s">
        <v>1795</v>
      </c>
      <c r="C42" s="3406"/>
      <c r="D42" s="3407"/>
    </row>
    <row r="43" spans="1:4">
      <c r="A43" s="22"/>
      <c r="B43" s="3406" t="s">
        <v>1796</v>
      </c>
      <c r="C43" s="3406"/>
      <c r="D43" s="3407"/>
    </row>
    <row r="44" spans="1:4">
      <c r="A44" s="22"/>
      <c r="B44" s="18"/>
      <c r="C44" s="18"/>
      <c r="D44" s="23"/>
    </row>
    <row r="45" spans="1:4">
      <c r="A45" s="775" t="s">
        <v>3575</v>
      </c>
      <c r="B45" s="3406" t="s">
        <v>3564</v>
      </c>
      <c r="C45" s="3406"/>
      <c r="D45" s="3407"/>
    </row>
    <row r="46" spans="1:4">
      <c r="A46" s="22"/>
      <c r="B46" s="3406" t="s">
        <v>3565</v>
      </c>
      <c r="C46" s="3406"/>
      <c r="D46" s="3407"/>
    </row>
    <row r="47" spans="1:4">
      <c r="A47" s="22"/>
      <c r="B47" s="18"/>
      <c r="C47" s="18"/>
      <c r="D47" s="23"/>
    </row>
    <row r="48" spans="1:4">
      <c r="A48" s="775" t="s">
        <v>3576</v>
      </c>
      <c r="B48" s="3406" t="s">
        <v>3566</v>
      </c>
      <c r="C48" s="3406"/>
      <c r="D48" s="3407"/>
    </row>
    <row r="49" spans="1:4">
      <c r="A49" s="22"/>
      <c r="B49" s="3406" t="s">
        <v>1797</v>
      </c>
      <c r="C49" s="3406"/>
      <c r="D49" s="3407"/>
    </row>
    <row r="50" spans="1:4">
      <c r="A50" s="22"/>
      <c r="B50" s="3406" t="s">
        <v>1798</v>
      </c>
      <c r="C50" s="3406"/>
      <c r="D50" s="3407"/>
    </row>
    <row r="51" spans="1:4">
      <c r="A51" s="22"/>
      <c r="B51" s="18"/>
      <c r="C51" s="18"/>
      <c r="D51" s="23"/>
    </row>
    <row r="52" spans="1:4">
      <c r="A52" s="22"/>
      <c r="B52" s="19"/>
      <c r="C52" s="19"/>
      <c r="D52" s="23"/>
    </row>
    <row r="53" spans="1:4" ht="15.75" thickBot="1">
      <c r="A53" s="26"/>
      <c r="B53" s="27"/>
      <c r="C53" s="27"/>
      <c r="D53" s="28"/>
    </row>
    <row r="54" spans="1:4">
      <c r="A54" s="19"/>
      <c r="B54" s="19"/>
      <c r="C54" s="618" t="s">
        <v>1799</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customSheetViews>
    <customSheetView guid="{8BA73436-2F9B-4210-BD10-5C9B0EE18A6F}" colorId="22" fitToPage="1">
      <selection sqref="A1:D1"/>
      <pageMargins left="0.5" right="0.5" top="0" bottom="0" header="0.5" footer="0.5"/>
      <printOptions horizontalCentered="1" verticalCentered="1"/>
      <pageSetup scale="95" orientation="portrait" horizontalDpi="300" verticalDpi="300" r:id="rId1"/>
      <headerFooter alignWithMargins="0"/>
    </customSheetView>
    <customSheetView guid="{7923C648-7509-4E75-B568-BE9D1A032E56}" colorId="22" fitToPage="1">
      <selection sqref="A1:D1"/>
      <pageMargins left="0.5" right="0.5" top="0" bottom="0" header="0.5" footer="0.5"/>
      <printOptions horizontalCentered="1" verticalCentered="1"/>
      <pageSetup scale="92" orientation="portrait" horizontalDpi="300" verticalDpi="300" r:id="rId2"/>
      <headerFooter alignWithMargins="0"/>
    </customSheetView>
    <customSheetView guid="{393B765C-BB60-4CEF-9B1B-1517D80E77BC}" colorId="22" fitToPage="1">
      <selection sqref="A1:D1"/>
      <pageMargins left="0.5" right="0.5" top="0" bottom="0" header="0.5" footer="0.5"/>
      <printOptions horizontalCentered="1" verticalCentered="1"/>
      <pageSetup scale="92" orientation="portrait" horizontalDpi="300" verticalDpi="300" r:id="rId3"/>
      <headerFooter alignWithMargins="0"/>
    </customSheetView>
    <customSheetView guid="{63051384-6030-4837-BDE8-8D47319E9310}" colorId="22" fitToPage="1">
      <selection sqref="A1:D1"/>
      <pageMargins left="0.5" right="0.5" top="0" bottom="0" header="0.5" footer="0.5"/>
      <printOptions horizontalCentered="1" verticalCentered="1"/>
      <pageSetup scale="92" orientation="portrait" horizontalDpi="300" verticalDpi="300" r:id="rId4"/>
      <headerFooter alignWithMargins="0"/>
    </customSheetView>
    <customSheetView guid="{4E7170B9-0E13-4551-BA0F-F43020F5D14F}" colorId="22" fitToPage="1">
      <selection sqref="A1:D1"/>
      <pageMargins left="0.5" right="0.5" top="0" bottom="0" header="0.5" footer="0.5"/>
      <printOptions horizontalCentered="1" verticalCentered="1"/>
      <pageSetup scale="95" orientation="portrait" horizontalDpi="300" verticalDpi="300" r:id="rId5"/>
      <headerFooter alignWithMargins="0"/>
    </customSheetView>
    <customSheetView guid="{438078D9-73AC-4065-AD12-33C545097290}" colorId="22" fitToPage="1">
      <selection sqref="A1:D1"/>
      <pageMargins left="0.5" right="0.5" top="0" bottom="0" header="0.5" footer="0.5"/>
      <printOptions horizontalCentered="1" verticalCentered="1"/>
      <pageSetup scale="92" orientation="portrait" horizontalDpi="300" verticalDpi="300" r:id="rId6"/>
      <headerFooter alignWithMargins="0"/>
    </customSheetView>
    <customSheetView guid="{5CF51FF9-A1DC-465C-8702-577480B671DB}" colorId="22" fitToPage="1">
      <selection sqref="A1:D1"/>
      <pageMargins left="0.5" right="0.5" top="0" bottom="0" header="0.5" footer="0.5"/>
      <printOptions horizontalCentered="1" verticalCentered="1"/>
      <pageSetup scale="92" orientation="portrait" horizontalDpi="300" verticalDpi="300" r:id="rId7"/>
      <headerFooter alignWithMargins="0"/>
    </customSheetView>
    <customSheetView guid="{B94A4E40-0E04-4C7F-92F0-F173BDD19C5E}" colorId="22" fitToPage="1">
      <selection sqref="A1:D1"/>
      <pageMargins left="0.5" right="0.5" top="0" bottom="0" header="0.5" footer="0.5"/>
      <printOptions horizontalCentered="1" verticalCentered="1"/>
      <pageSetup scale="10" orientation="portrait" horizontalDpi="300" verticalDpi="300" r:id="rId8"/>
      <headerFooter alignWithMargins="0"/>
    </customSheetView>
    <customSheetView guid="{8C259C24-A4E4-4974-8C90-A0F5B4CE3394}" colorId="22" fitToPage="1">
      <selection sqref="A1:D1"/>
      <pageMargins left="0.5" right="0.5" top="0" bottom="0" header="0.5" footer="0.5"/>
      <printOptions horizontalCentered="1" verticalCentered="1"/>
      <pageSetup scale="95" orientation="portrait" horizontalDpi="300" verticalDpi="300" r:id="rId9"/>
      <headerFooter alignWithMargins="0"/>
    </customSheetView>
    <customSheetView guid="{FA103E5D-8B2E-472D-A37D-606A91A24206}" colorId="22" fitToPage="1">
      <selection sqref="A1:D1"/>
      <pageMargins left="0.5" right="0.5" top="0" bottom="0" header="0.5" footer="0.5"/>
      <printOptions horizontalCentered="1" verticalCentered="1"/>
      <pageSetup scale="95" orientation="portrait" horizontalDpi="300" verticalDpi="300" r:id="rId10"/>
      <headerFooter alignWithMargins="0"/>
    </customSheetView>
    <customSheetView guid="{FD677025-12D2-4A8C-898E-C8C7B61A1761}" colorId="22" fitToPage="1">
      <selection sqref="A1:D1"/>
      <pageMargins left="0.5" right="0.5" top="0" bottom="0" header="0.5" footer="0.5"/>
      <printOptions horizontalCentered="1" verticalCentered="1"/>
      <pageSetup scale="10" orientation="portrait" horizontalDpi="300" verticalDpi="300" r:id="rId11"/>
      <headerFooter alignWithMargins="0"/>
    </customSheetView>
    <customSheetView guid="{8A94D2EC-B2C5-4234-9443-0DC03802E12D}" colorId="22" fitToPage="1">
      <selection sqref="A1:D1"/>
      <pageMargins left="0.5" right="0.5" top="0" bottom="0" header="0.5" footer="0.5"/>
      <printOptions horizontalCentered="1" verticalCentered="1"/>
      <pageSetup scale="10" orientation="portrait" horizontalDpi="300" verticalDpi="300" r:id="rId12"/>
      <headerFooter alignWithMargins="0"/>
    </customSheetView>
    <customSheetView guid="{C7AF6775-1D27-4B5E-A593-2A35D0B4D89B}" colorId="22" fitToPage="1">
      <selection sqref="A1:D1"/>
      <pageMargins left="0.5" right="0.5" top="0" bottom="0" header="0.5" footer="0.5"/>
      <printOptions horizontalCentered="1" verticalCentered="1"/>
      <pageSetup scale="95" orientation="portrait" horizontalDpi="300" verticalDpi="300" r:id="rId13"/>
      <headerFooter alignWithMargins="0"/>
    </customSheetView>
    <customSheetView guid="{96E61F17-B7D0-43DF-A042-AB82DEADF71D}" colorId="22" showPageBreaks="1" fitToPage="1">
      <selection sqref="A1:D1"/>
      <pageMargins left="0.5" right="0.5" top="0" bottom="0" header="0.5" footer="0.5"/>
      <printOptions horizontalCentered="1" verticalCentered="1"/>
      <pageSetup scale="10" orientation="portrait" horizontalDpi="300" verticalDpi="300" r:id="rId14"/>
      <headerFooter alignWithMargins="0"/>
    </customSheetView>
    <customSheetView guid="{0F6F7749-E5E2-402C-A332-F358E9F52431}" colorId="22" fitToPage="1">
      <selection sqref="A1:D1"/>
      <pageMargins left="0.5" right="0.5" top="0" bottom="0" header="0.5" footer="0.5"/>
      <printOptions horizontalCentered="1" verticalCentered="1"/>
      <pageSetup scale="95" orientation="portrait" horizontalDpi="300" verticalDpi="300" r:id="rId15"/>
      <headerFooter alignWithMargins="0"/>
    </customSheetView>
    <customSheetView guid="{665C0630-746D-4A38-99D5-558A3A80C435}" colorId="22" fitToPage="1">
      <selection sqref="A1:D1"/>
      <pageMargins left="0.5" right="0.5" top="0" bottom="0" header="0.5" footer="0.5"/>
      <printOptions horizontalCentered="1" verticalCentered="1"/>
      <pageSetup scale="92" orientation="portrait" horizontalDpi="300" verticalDpi="300" r:id="rId16"/>
      <headerFooter alignWithMargins="0"/>
    </customSheetView>
    <customSheetView guid="{7BB49942-3332-4916-8C9A-7E0718D9BD15}" colorId="22" fitToPage="1">
      <selection sqref="A1:D1"/>
      <pageMargins left="0.5" right="0.5" top="0" bottom="0" header="0.5" footer="0.5"/>
      <printOptions horizontalCentered="1" verticalCentered="1"/>
      <pageSetup scale="92" orientation="portrait" horizontalDpi="300" verticalDpi="300" r:id="rId17"/>
      <headerFooter alignWithMargins="0"/>
    </customSheetView>
    <customSheetView guid="{84131046-9492-4BD4-95BF-1101D54B6750}" colorId="22" fitToPage="1">
      <selection sqref="A1:D1"/>
      <pageMargins left="0.5" right="0.5" top="0" bottom="0" header="0.5" footer="0.5"/>
      <printOptions horizontalCentered="1" verticalCentered="1"/>
      <pageSetup scale="95" orientation="portrait" horizontalDpi="300" verticalDpi="300" r:id="rId18"/>
      <headerFooter alignWithMargins="0"/>
    </customSheetView>
    <customSheetView guid="{CDDD69AD-D96A-45A7-95A3-6DE883419332}" colorId="22" fitToPage="1">
      <selection sqref="A1:D1"/>
      <pageMargins left="0.5" right="0.5" top="0" bottom="0" header="0.5" footer="0.5"/>
      <printOptions horizontalCentered="1" verticalCentered="1"/>
      <pageSetup scale="92" orientation="portrait" horizontalDpi="300" verticalDpi="300" r:id="rId19"/>
      <headerFooter alignWithMargins="0"/>
    </customSheetView>
    <customSheetView guid="{4AA2BC72-2A29-463C-9964-91A7BC9A705D}" colorId="22" fitToPage="1">
      <selection sqref="A1:D1"/>
      <pageMargins left="0.5" right="0.5" top="0" bottom="0" header="0.5" footer="0.5"/>
      <printOptions horizontalCentered="1" verticalCentered="1"/>
      <pageSetup scale="92" orientation="portrait" horizontalDpi="300" verticalDpi="300" r:id="rId20"/>
      <headerFooter alignWithMargins="0"/>
    </customSheetView>
  </customSheetViews>
  <mergeCells count="33">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 ref="A1:D1"/>
    <mergeCell ref="B17:D17"/>
    <mergeCell ref="B18:D18"/>
    <mergeCell ref="B19:D19"/>
    <mergeCell ref="B8:D8"/>
    <mergeCell ref="B13:D13"/>
    <mergeCell ref="B9:D9"/>
    <mergeCell ref="B10:D10"/>
    <mergeCell ref="B14:D14"/>
    <mergeCell ref="B15:D15"/>
    <mergeCell ref="B46:D46"/>
    <mergeCell ref="B25:D25"/>
    <mergeCell ref="B33:D33"/>
    <mergeCell ref="B36:D36"/>
    <mergeCell ref="B37:D37"/>
    <mergeCell ref="B45:D45"/>
    <mergeCell ref="B26:D26"/>
  </mergeCells>
  <printOptions horizontalCentered="1" verticalCentered="1"/>
  <pageMargins left="0.5" right="0.5" top="0" bottom="0" header="0.5" footer="0.5"/>
  <pageSetup scale="92" orientation="portrait" horizontalDpi="300" verticalDpi="300" r:id="rId2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workbookViewId="0">
      <selection activeCell="D4" sqref="D4"/>
    </sheetView>
  </sheetViews>
  <sheetFormatPr defaultRowHeight="15"/>
  <cols>
    <col min="1" max="1" width="4" customWidth="1"/>
    <col min="2" max="2" width="43.44140625" customWidth="1"/>
    <col min="3" max="3" width="19.109375" bestFit="1" customWidth="1"/>
    <col min="4" max="7" width="14.88671875" bestFit="1" customWidth="1"/>
  </cols>
  <sheetData>
    <row r="1" spans="1:7" ht="15.75" thickBot="1"/>
    <row r="2" spans="1:7" ht="15.75" thickTop="1">
      <c r="A2" s="1299" t="s">
        <v>3289</v>
      </c>
      <c r="B2" s="1300"/>
      <c r="C2" s="1301" t="s">
        <v>3290</v>
      </c>
      <c r="D2" s="1302" t="s">
        <v>1802</v>
      </c>
      <c r="E2" s="1303" t="s">
        <v>1803</v>
      </c>
      <c r="F2" s="1301"/>
      <c r="G2" s="1304"/>
    </row>
    <row r="3" spans="1:7">
      <c r="A3" s="2877" t="str">
        <f>'Data Sheet'!$C$25</f>
        <v>CENTRAL HUDSON GAS &amp; ELECTRIC CORPORATION</v>
      </c>
      <c r="B3" s="81"/>
      <c r="C3" s="785" t="s">
        <v>5358</v>
      </c>
      <c r="D3" s="78" t="s">
        <v>3308</v>
      </c>
      <c r="E3" s="93"/>
      <c r="F3" s="785"/>
      <c r="G3" s="1306"/>
    </row>
    <row r="4" spans="1:7">
      <c r="A4" s="1307" t="s">
        <v>3291</v>
      </c>
      <c r="B4" s="81"/>
      <c r="C4" s="785" t="s">
        <v>3292</v>
      </c>
      <c r="D4" s="3165" t="str">
        <f>'Data Sheet'!$C$40</f>
        <v>4/18/2018</v>
      </c>
      <c r="E4" s="3228" t="str">
        <f>'Data Sheet'!$C$38</f>
        <v>12/31/2017</v>
      </c>
      <c r="F4" s="77"/>
      <c r="G4" s="1308"/>
    </row>
    <row r="5" spans="1:7">
      <c r="A5" s="1309" t="s">
        <v>3989</v>
      </c>
      <c r="B5" s="207"/>
      <c r="C5" s="207"/>
      <c r="D5" s="207"/>
      <c r="E5" s="207"/>
      <c r="F5" s="207"/>
      <c r="G5" s="1310"/>
    </row>
    <row r="6" spans="1:7">
      <c r="A6" s="1305" t="s">
        <v>4413</v>
      </c>
      <c r="B6" s="785"/>
      <c r="C6" s="785"/>
      <c r="D6" s="785"/>
      <c r="E6" s="88"/>
      <c r="F6" s="785"/>
      <c r="G6" s="1306"/>
    </row>
    <row r="7" spans="1:7">
      <c r="A7" s="1305" t="s">
        <v>3990</v>
      </c>
      <c r="B7" s="785"/>
      <c r="C7" s="785"/>
      <c r="D7" s="785"/>
      <c r="E7" s="785"/>
      <c r="F7" s="785"/>
      <c r="G7" s="1306"/>
    </row>
    <row r="8" spans="1:7">
      <c r="A8" s="1314"/>
      <c r="B8" s="1315"/>
      <c r="C8" s="1315"/>
      <c r="D8" s="1315"/>
      <c r="E8" s="1315"/>
      <c r="F8" s="1315"/>
      <c r="G8" s="1316"/>
    </row>
    <row r="9" spans="1:7">
      <c r="A9" s="1317" t="s">
        <v>1729</v>
      </c>
      <c r="B9" s="1318"/>
      <c r="C9" s="1398"/>
      <c r="D9" s="1398"/>
      <c r="E9" s="1398"/>
      <c r="F9" s="1398"/>
      <c r="G9" s="1399"/>
    </row>
    <row r="10" spans="1:7">
      <c r="A10" s="1321" t="s">
        <v>1732</v>
      </c>
      <c r="B10" s="1401" t="s">
        <v>3991</v>
      </c>
      <c r="C10" s="1332" t="s">
        <v>3992</v>
      </c>
      <c r="D10" s="1332" t="s">
        <v>3992</v>
      </c>
      <c r="E10" s="1332" t="s">
        <v>3992</v>
      </c>
      <c r="F10" s="1332" t="s">
        <v>3992</v>
      </c>
      <c r="G10" s="1358" t="s">
        <v>3992</v>
      </c>
    </row>
    <row r="11" spans="1:7">
      <c r="A11" s="1321"/>
      <c r="B11" s="1401"/>
      <c r="C11" s="1332" t="s">
        <v>3993</v>
      </c>
      <c r="D11" s="1332" t="s">
        <v>3994</v>
      </c>
      <c r="E11" s="1332" t="s">
        <v>3995</v>
      </c>
      <c r="F11" s="1332" t="s">
        <v>3996</v>
      </c>
      <c r="G11" s="1358" t="s">
        <v>2336</v>
      </c>
    </row>
    <row r="12" spans="1:7">
      <c r="A12" s="1323"/>
      <c r="B12" s="1320" t="s">
        <v>3020</v>
      </c>
      <c r="C12" s="1332" t="s">
        <v>3021</v>
      </c>
      <c r="D12" s="1332" t="s">
        <v>3022</v>
      </c>
      <c r="E12" s="1332" t="s">
        <v>3023</v>
      </c>
      <c r="F12" s="1332" t="s">
        <v>2346</v>
      </c>
      <c r="G12" s="1363" t="s">
        <v>2347</v>
      </c>
    </row>
    <row r="13" spans="1:7" ht="15.75">
      <c r="A13" s="1324">
        <v>1</v>
      </c>
      <c r="B13" s="1405"/>
      <c r="C13" s="1333"/>
      <c r="D13" s="1333"/>
      <c r="E13" s="1333"/>
      <c r="F13" s="1333"/>
      <c r="G13" s="1327"/>
    </row>
    <row r="14" spans="1:7">
      <c r="A14" s="1324">
        <v>2</v>
      </c>
      <c r="B14" s="1406"/>
      <c r="C14" s="1333"/>
      <c r="D14" s="1407"/>
      <c r="E14" s="1407"/>
      <c r="F14" s="1407"/>
      <c r="G14" s="1408"/>
    </row>
    <row r="15" spans="1:7">
      <c r="A15" s="1324">
        <v>3</v>
      </c>
      <c r="B15" s="1406"/>
      <c r="C15" s="1333"/>
      <c r="D15" s="1407"/>
      <c r="E15" s="1340"/>
      <c r="F15" s="1340"/>
      <c r="G15" s="1341"/>
    </row>
    <row r="16" spans="1:7">
      <c r="A16" s="1324">
        <v>4</v>
      </c>
      <c r="B16" s="1406"/>
      <c r="C16" s="1333"/>
      <c r="D16" s="1340"/>
      <c r="E16" s="1340"/>
      <c r="F16" s="1340"/>
      <c r="G16" s="1341"/>
    </row>
    <row r="17" spans="1:7">
      <c r="A17" s="1324">
        <v>5</v>
      </c>
      <c r="B17" s="1406"/>
      <c r="C17" s="1333"/>
      <c r="D17" s="1340"/>
      <c r="E17" s="1340"/>
      <c r="F17" s="1340"/>
      <c r="G17" s="1341"/>
    </row>
    <row r="18" spans="1:7">
      <c r="A18" s="1324">
        <v>6</v>
      </c>
      <c r="B18" s="1406"/>
      <c r="C18" s="1333"/>
      <c r="D18" s="1334"/>
      <c r="E18" s="1334"/>
      <c r="F18" s="1334"/>
      <c r="G18" s="1335"/>
    </row>
    <row r="19" spans="1:7">
      <c r="A19" s="1324">
        <v>7</v>
      </c>
      <c r="B19" s="1406"/>
      <c r="C19" s="1333"/>
      <c r="D19" s="1337"/>
      <c r="E19" s="1337"/>
      <c r="F19" s="1337"/>
      <c r="G19" s="1338"/>
    </row>
    <row r="20" spans="1:7">
      <c r="A20" s="1324">
        <v>8</v>
      </c>
      <c r="B20" s="1406"/>
      <c r="C20" s="1333"/>
      <c r="D20" s="1340"/>
      <c r="E20" s="1407"/>
      <c r="F20" s="1407"/>
      <c r="G20" s="1408"/>
    </row>
    <row r="21" spans="1:7">
      <c r="A21" s="1324">
        <v>9</v>
      </c>
      <c r="B21" s="1406"/>
      <c r="C21" s="1333"/>
      <c r="D21" s="1340"/>
      <c r="E21" s="1340"/>
      <c r="F21" s="1340"/>
      <c r="G21" s="1341"/>
    </row>
    <row r="22" spans="1:7">
      <c r="A22" s="1324">
        <v>10</v>
      </c>
      <c r="B22" s="1406"/>
      <c r="C22" s="1333"/>
      <c r="D22" s="1340"/>
      <c r="E22" s="1340"/>
      <c r="F22" s="1340"/>
      <c r="G22" s="1341"/>
    </row>
    <row r="23" spans="1:7">
      <c r="A23" s="1324">
        <v>11</v>
      </c>
      <c r="B23" s="1406"/>
      <c r="C23" s="1333"/>
      <c r="D23" s="1340"/>
      <c r="E23" s="1340"/>
      <c r="F23" s="1340"/>
      <c r="G23" s="1341"/>
    </row>
    <row r="24" spans="1:7">
      <c r="A24" s="1324">
        <v>12</v>
      </c>
      <c r="B24" s="1406"/>
      <c r="C24" s="1333"/>
      <c r="D24" s="1340"/>
      <c r="E24" s="1340"/>
      <c r="F24" s="1340"/>
      <c r="G24" s="1341"/>
    </row>
    <row r="25" spans="1:7">
      <c r="A25" s="1324">
        <v>13</v>
      </c>
      <c r="B25" s="1406"/>
      <c r="C25" s="1333"/>
      <c r="D25" s="1340"/>
      <c r="E25" s="1340"/>
      <c r="F25" s="1340"/>
      <c r="G25" s="1341"/>
    </row>
    <row r="26" spans="1:7">
      <c r="A26" s="1324">
        <v>14</v>
      </c>
      <c r="B26" s="1406"/>
      <c r="C26" s="1333"/>
      <c r="D26" s="1340"/>
      <c r="E26" s="1340"/>
      <c r="F26" s="1340"/>
      <c r="G26" s="1341"/>
    </row>
    <row r="27" spans="1:7">
      <c r="A27" s="1324">
        <v>15</v>
      </c>
      <c r="B27" s="1406"/>
      <c r="C27" s="1333"/>
      <c r="D27" s="1340"/>
      <c r="E27" s="1340"/>
      <c r="F27" s="1340"/>
      <c r="G27" s="1341"/>
    </row>
    <row r="28" spans="1:7">
      <c r="A28" s="1324">
        <v>16</v>
      </c>
      <c r="B28" s="1406"/>
      <c r="C28" s="1333"/>
      <c r="D28" s="1340"/>
      <c r="E28" s="1340"/>
      <c r="F28" s="1340"/>
      <c r="G28" s="1341"/>
    </row>
    <row r="29" spans="1:7">
      <c r="A29" s="1324">
        <v>17</v>
      </c>
      <c r="B29" s="1406"/>
      <c r="C29" s="1333"/>
      <c r="D29" s="1340"/>
      <c r="E29" s="1340"/>
      <c r="F29" s="1340"/>
      <c r="G29" s="1341"/>
    </row>
    <row r="30" spans="1:7">
      <c r="A30" s="1324">
        <v>18</v>
      </c>
      <c r="B30" s="1406"/>
      <c r="C30" s="1333"/>
      <c r="D30" s="1340"/>
      <c r="E30" s="1340"/>
      <c r="F30" s="1340"/>
      <c r="G30" s="1341"/>
    </row>
    <row r="31" spans="1:7">
      <c r="A31" s="1324">
        <v>19</v>
      </c>
      <c r="B31" s="1406"/>
      <c r="C31" s="1333"/>
      <c r="D31" s="1340"/>
      <c r="E31" s="1340"/>
      <c r="F31" s="1340"/>
      <c r="G31" s="1341"/>
    </row>
    <row r="32" spans="1:7">
      <c r="A32" s="1324">
        <v>20</v>
      </c>
      <c r="B32" s="1406"/>
      <c r="C32" s="1333"/>
      <c r="D32" s="1340"/>
      <c r="E32" s="1340"/>
      <c r="F32" s="1340"/>
      <c r="G32" s="1341"/>
    </row>
    <row r="33" spans="1:7" ht="15.75">
      <c r="A33" s="1324">
        <v>21</v>
      </c>
      <c r="B33" s="1405"/>
      <c r="C33" s="1333"/>
      <c r="D33" s="1340"/>
      <c r="E33" s="1340"/>
      <c r="F33" s="1340"/>
      <c r="G33" s="1341"/>
    </row>
    <row r="34" spans="1:7">
      <c r="A34" s="1324">
        <v>22</v>
      </c>
      <c r="B34" s="1325"/>
      <c r="C34" s="1326"/>
      <c r="D34" s="1330"/>
      <c r="E34" s="1330"/>
      <c r="F34" s="1330"/>
      <c r="G34" s="1331"/>
    </row>
    <row r="35" spans="1:7">
      <c r="A35" s="1324">
        <v>23</v>
      </c>
      <c r="B35" s="1325"/>
      <c r="C35" s="1326"/>
      <c r="D35" s="1330"/>
      <c r="E35" s="1330"/>
      <c r="F35" s="1330"/>
      <c r="G35" s="1331"/>
    </row>
    <row r="36" spans="1:7">
      <c r="A36" s="1324">
        <v>24</v>
      </c>
      <c r="B36" s="1325"/>
      <c r="C36" s="1326"/>
      <c r="D36" s="1340"/>
      <c r="E36" s="1340"/>
      <c r="F36" s="1340"/>
      <c r="G36" s="1341"/>
    </row>
    <row r="37" spans="1:7">
      <c r="A37" s="1324">
        <v>25</v>
      </c>
      <c r="B37" s="1325"/>
      <c r="C37" s="1326"/>
      <c r="D37" s="1330"/>
      <c r="E37" s="1330"/>
      <c r="F37" s="1330"/>
      <c r="G37" s="1331"/>
    </row>
    <row r="38" spans="1:7">
      <c r="A38" s="1324">
        <v>26</v>
      </c>
      <c r="B38" s="1325"/>
      <c r="C38" s="1326"/>
      <c r="D38" s="1330"/>
      <c r="E38" s="1330"/>
      <c r="F38" s="1330"/>
      <c r="G38" s="1331"/>
    </row>
    <row r="39" spans="1:7">
      <c r="A39" s="1324">
        <v>27</v>
      </c>
      <c r="B39" s="1325"/>
      <c r="C39" s="1326"/>
      <c r="D39" s="1330"/>
      <c r="E39" s="1330"/>
      <c r="F39" s="1330"/>
      <c r="G39" s="1331"/>
    </row>
    <row r="40" spans="1:7">
      <c r="A40" s="1324">
        <v>28</v>
      </c>
      <c r="B40" s="1325"/>
      <c r="C40" s="1326"/>
      <c r="D40" s="1330"/>
      <c r="E40" s="1330"/>
      <c r="F40" s="1330"/>
      <c r="G40" s="1331"/>
    </row>
    <row r="41" spans="1:7">
      <c r="A41" s="1324">
        <v>29</v>
      </c>
      <c r="B41" s="1325"/>
      <c r="C41" s="1326"/>
      <c r="D41" s="1330"/>
      <c r="E41" s="1330"/>
      <c r="F41" s="1330"/>
      <c r="G41" s="1331"/>
    </row>
    <row r="42" spans="1:7">
      <c r="A42" s="1324">
        <v>30</v>
      </c>
      <c r="B42" s="1325"/>
      <c r="C42" s="1326"/>
      <c r="D42" s="1330"/>
      <c r="E42" s="1330"/>
      <c r="F42" s="1330"/>
      <c r="G42" s="1331"/>
    </row>
    <row r="43" spans="1:7">
      <c r="A43" s="1324">
        <v>31</v>
      </c>
      <c r="B43" s="1325"/>
      <c r="C43" s="1326"/>
      <c r="D43" s="1330"/>
      <c r="E43" s="1330"/>
      <c r="F43" s="1330"/>
      <c r="G43" s="1331"/>
    </row>
    <row r="44" spans="1:7">
      <c r="A44" s="1324">
        <v>32</v>
      </c>
      <c r="B44" s="1325"/>
      <c r="C44" s="1326"/>
      <c r="D44" s="1330"/>
      <c r="E44" s="1330"/>
      <c r="F44" s="1330"/>
      <c r="G44" s="1331"/>
    </row>
    <row r="45" spans="1:7">
      <c r="A45" s="1324">
        <v>33</v>
      </c>
      <c r="B45" s="1325"/>
      <c r="C45" s="1326"/>
      <c r="D45" s="1340"/>
      <c r="E45" s="1340"/>
      <c r="F45" s="1340"/>
      <c r="G45" s="1341"/>
    </row>
    <row r="46" spans="1:7">
      <c r="A46" s="1324">
        <v>34</v>
      </c>
      <c r="B46" s="1325"/>
      <c r="C46" s="1326"/>
      <c r="D46" s="1330"/>
      <c r="E46" s="1330"/>
      <c r="F46" s="1330"/>
      <c r="G46" s="1331"/>
    </row>
    <row r="47" spans="1:7">
      <c r="A47" s="1324">
        <v>35</v>
      </c>
      <c r="B47" s="1325"/>
      <c r="C47" s="1326"/>
      <c r="D47" s="1330"/>
      <c r="E47" s="1330"/>
      <c r="F47" s="1330"/>
      <c r="G47" s="1331"/>
    </row>
    <row r="48" spans="1:7">
      <c r="A48" s="1324">
        <v>36</v>
      </c>
      <c r="B48" s="1325"/>
      <c r="C48" s="1326"/>
      <c r="D48" s="1330"/>
      <c r="E48" s="1330"/>
      <c r="F48" s="1330"/>
      <c r="G48" s="1331"/>
    </row>
    <row r="49" spans="1:7">
      <c r="A49" s="1324">
        <v>37</v>
      </c>
      <c r="B49" s="1325"/>
      <c r="C49" s="1326"/>
      <c r="D49" s="1330"/>
      <c r="E49" s="1330"/>
      <c r="F49" s="1330"/>
      <c r="G49" s="1331"/>
    </row>
    <row r="50" spans="1:7">
      <c r="A50" s="1324">
        <v>38</v>
      </c>
      <c r="B50" s="1325"/>
      <c r="C50" s="1326"/>
      <c r="D50" s="1330"/>
      <c r="E50" s="1330"/>
      <c r="F50" s="1330"/>
      <c r="G50" s="1331"/>
    </row>
    <row r="51" spans="1:7">
      <c r="A51" s="1324">
        <v>39</v>
      </c>
      <c r="B51" s="1325"/>
      <c r="C51" s="1326"/>
      <c r="D51" s="1330"/>
      <c r="E51" s="1330"/>
      <c r="F51" s="1330"/>
      <c r="G51" s="1331"/>
    </row>
    <row r="52" spans="1:7">
      <c r="A52" s="1324">
        <v>40</v>
      </c>
      <c r="B52" s="1325"/>
      <c r="C52" s="1326"/>
      <c r="D52" s="1330"/>
      <c r="E52" s="1330"/>
      <c r="F52" s="1330"/>
      <c r="G52" s="1331"/>
    </row>
    <row r="53" spans="1:7">
      <c r="A53" s="1324">
        <v>41</v>
      </c>
      <c r="B53" s="1325"/>
      <c r="C53" s="1326"/>
      <c r="D53" s="1330"/>
      <c r="E53" s="1330"/>
      <c r="F53" s="1330"/>
      <c r="G53" s="1331"/>
    </row>
    <row r="54" spans="1:7">
      <c r="A54" s="1324">
        <v>42</v>
      </c>
      <c r="B54" s="1325"/>
      <c r="C54" s="1326"/>
      <c r="D54" s="1330"/>
      <c r="E54" s="1330"/>
      <c r="F54" s="1330"/>
      <c r="G54" s="1331"/>
    </row>
    <row r="55" spans="1:7">
      <c r="A55" s="1324">
        <v>43</v>
      </c>
      <c r="B55" s="1325"/>
      <c r="C55" s="1326"/>
      <c r="D55" s="1330"/>
      <c r="E55" s="1330"/>
      <c r="F55" s="1330"/>
      <c r="G55" s="1331"/>
    </row>
    <row r="56" spans="1:7">
      <c r="A56" s="1324">
        <v>44</v>
      </c>
      <c r="B56" s="1325"/>
      <c r="C56" s="1326"/>
      <c r="D56" s="1330"/>
      <c r="E56" s="1330"/>
      <c r="F56" s="1330"/>
      <c r="G56" s="1331"/>
    </row>
    <row r="57" spans="1:7">
      <c r="A57" s="1324">
        <v>45</v>
      </c>
      <c r="B57" s="1325"/>
      <c r="C57" s="1326"/>
      <c r="D57" s="1330"/>
      <c r="E57" s="1330"/>
      <c r="F57" s="1330"/>
      <c r="G57" s="1331"/>
    </row>
    <row r="58" spans="1:7" ht="15.75" thickBot="1">
      <c r="A58" s="1346">
        <v>46</v>
      </c>
      <c r="B58" s="1347" t="s">
        <v>171</v>
      </c>
      <c r="C58" s="1348">
        <f>SUM(C13:C57)</f>
        <v>0</v>
      </c>
      <c r="D58" s="1348">
        <f>SUM(D13:D57)</f>
        <v>0</v>
      </c>
      <c r="E58" s="1348">
        <f>SUM(E13:E57)</f>
        <v>0</v>
      </c>
      <c r="F58" s="1348">
        <f>SUM(F13:F57)</f>
        <v>0</v>
      </c>
      <c r="G58" s="1409">
        <f>SUM(G13:G57)</f>
        <v>0</v>
      </c>
    </row>
    <row r="59" spans="1:7" ht="15.75" thickTop="1">
      <c r="A59" s="785"/>
      <c r="B59" s="785"/>
      <c r="C59" s="785"/>
      <c r="D59" s="946"/>
      <c r="E59" s="946"/>
      <c r="F59" s="946"/>
      <c r="G59" s="946"/>
    </row>
    <row r="60" spans="1:7">
      <c r="A60" s="17" t="s">
        <v>4673</v>
      </c>
      <c r="B60" s="17"/>
      <c r="C60" s="17"/>
      <c r="D60" s="17"/>
      <c r="E60" s="17"/>
      <c r="F60" s="17"/>
      <c r="G60" s="17"/>
    </row>
    <row r="61" spans="1:7">
      <c r="A61" s="69" t="s">
        <v>3997</v>
      </c>
      <c r="B61" s="69"/>
      <c r="C61" s="69"/>
      <c r="D61" s="69"/>
      <c r="E61" s="69"/>
      <c r="F61" s="69"/>
      <c r="G61" s="69"/>
    </row>
  </sheetData>
  <customSheetViews>
    <customSheetView guid="{8BA73436-2F9B-4210-BD10-5C9B0EE18A6F}">
      <selection activeCell="D4" sqref="D4"/>
      <pageMargins left="0.7" right="0.7" top="0.75" bottom="0.75" header="0.3" footer="0.3"/>
      <pageSetup scale="60" orientation="portrait" r:id="rId1"/>
    </customSheetView>
    <customSheetView guid="{7923C648-7509-4E75-B568-BE9D1A032E56}">
      <selection activeCell="D4" sqref="D4"/>
      <pageMargins left="0.7" right="0.7" top="0.75" bottom="0.75" header="0.3" footer="0.3"/>
      <pageSetup scale="60" orientation="portrait" r:id="rId2"/>
    </customSheetView>
    <customSheetView guid="{393B765C-BB60-4CEF-9B1B-1517D80E77BC}" showPageBreaks="1">
      <selection activeCell="D4" sqref="D4"/>
      <pageMargins left="0.7" right="0.7" top="0.75" bottom="0.75" header="0.3" footer="0.3"/>
      <pageSetup scale="60" orientation="portrait" r:id="rId3"/>
    </customSheetView>
    <customSheetView guid="{63051384-6030-4837-BDE8-8D47319E9310}">
      <selection activeCell="E4" sqref="E4"/>
      <pageMargins left="0.7" right="0.7" top="0.75" bottom="0.75" header="0.3" footer="0.3"/>
      <pageSetup scale="60" orientation="portrait" r:id="rId4"/>
    </customSheetView>
    <customSheetView guid="{4E7170B9-0E13-4551-BA0F-F43020F5D14F}">
      <selection activeCell="F40" sqref="F40"/>
      <pageMargins left="0.7" right="0.7" top="0.75" bottom="0.75" header="0.3" footer="0.3"/>
      <pageSetup scale="60" orientation="portrait" r:id="rId5"/>
    </customSheetView>
    <customSheetView guid="{438078D9-73AC-4065-AD12-33C545097290}">
      <selection activeCell="F40" sqref="F40"/>
      <pageMargins left="0.7" right="0.7" top="0.75" bottom="0.75" header="0.3" footer="0.3"/>
      <pageSetup scale="60" orientation="portrait" r:id="rId6"/>
    </customSheetView>
    <customSheetView guid="{5CF51FF9-A1DC-465C-8702-577480B671DB}">
      <pageMargins left="0.7" right="0.7" top="0.75" bottom="0.75" header="0.3" footer="0.3"/>
      <pageSetup scale="60" orientation="portrait" r:id="rId7"/>
    </customSheetView>
    <customSheetView guid="{B94A4E40-0E04-4C7F-92F0-F173BDD19C5E}">
      <pageMargins left="0.7" right="0.7" top="0.75" bottom="0.75" header="0.3" footer="0.3"/>
      <pageSetup scale="60" orientation="portrait" r:id="rId8"/>
    </customSheetView>
    <customSheetView guid="{8C259C24-A4E4-4974-8C90-A0F5B4CE3394}">
      <pageMargins left="0.7" right="0.7" top="0.75" bottom="0.75" header="0.3" footer="0.3"/>
      <pageSetup scale="60" orientation="portrait" r:id="rId9"/>
    </customSheetView>
    <customSheetView guid="{FA103E5D-8B2E-472D-A37D-606A91A24206}">
      <pageMargins left="0.7" right="0.7" top="0.75" bottom="0.75" header="0.3" footer="0.3"/>
      <pageSetup scale="60" orientation="portrait" r:id="rId10"/>
    </customSheetView>
    <customSheetView guid="{FD677025-12D2-4A8C-898E-C8C7B61A1761}">
      <pageMargins left="0.7" right="0.7" top="0.75" bottom="0.75" header="0.3" footer="0.3"/>
      <pageSetup scale="60" orientation="portrait" r:id="rId11"/>
    </customSheetView>
    <customSheetView guid="{8A94D2EC-B2C5-4234-9443-0DC03802E12D}">
      <pageMargins left="0.7" right="0.7" top="0.75" bottom="0.75" header="0.3" footer="0.3"/>
      <pageSetup scale="60" orientation="portrait" r:id="rId12"/>
    </customSheetView>
    <customSheetView guid="{C7AF6775-1D27-4B5E-A593-2A35D0B4D89B}">
      <pageMargins left="0.7" right="0.7" top="0.75" bottom="0.75" header="0.3" footer="0.3"/>
      <pageSetup scale="60" orientation="portrait" r:id="rId13"/>
    </customSheetView>
    <customSheetView guid="{96E61F17-B7D0-43DF-A042-AB82DEADF71D}" showPageBreaks="1">
      <pageMargins left="0.7" right="0.7" top="0.75" bottom="0.75" header="0.3" footer="0.3"/>
      <pageSetup scale="60" orientation="portrait" r:id="rId14"/>
    </customSheetView>
    <customSheetView guid="{0F6F7749-E5E2-402C-A332-F358E9F52431}">
      <pageMargins left="0.7" right="0.7" top="0.75" bottom="0.75" header="0.3" footer="0.3"/>
      <pageSetup scale="60" orientation="portrait" r:id="rId15"/>
    </customSheetView>
    <customSheetView guid="{665C0630-746D-4A38-99D5-558A3A80C435}">
      <pageMargins left="0.7" right="0.7" top="0.75" bottom="0.75" header="0.3" footer="0.3"/>
      <pageSetup scale="60" orientation="portrait" r:id="rId16"/>
    </customSheetView>
    <customSheetView guid="{7BB49942-3332-4916-8C9A-7E0718D9BD15}">
      <selection activeCell="F40" sqref="F40"/>
      <pageMargins left="0.7" right="0.7" top="0.75" bottom="0.75" header="0.3" footer="0.3"/>
      <pageSetup scale="60" orientation="portrait" r:id="rId17"/>
    </customSheetView>
    <customSheetView guid="{84131046-9492-4BD4-95BF-1101D54B6750}">
      <selection activeCell="F40" sqref="F40"/>
      <pageMargins left="0.7" right="0.7" top="0.75" bottom="0.75" header="0.3" footer="0.3"/>
      <pageSetup scale="60" orientation="portrait" r:id="rId18"/>
    </customSheetView>
    <customSheetView guid="{CDDD69AD-D96A-45A7-95A3-6DE883419332}">
      <selection activeCell="D4" sqref="D4"/>
      <pageMargins left="0.7" right="0.7" top="0.75" bottom="0.75" header="0.3" footer="0.3"/>
      <pageSetup scale="60" orientation="portrait" r:id="rId19"/>
    </customSheetView>
    <customSheetView guid="{4AA2BC72-2A29-463C-9964-91A7BC9A705D}">
      <selection activeCell="D4" sqref="D4"/>
      <pageMargins left="0.7" right="0.7" top="0.75" bottom="0.75" header="0.3" footer="0.3"/>
      <pageSetup scale="60" orientation="portrait" r:id="rId20"/>
    </customSheetView>
  </customSheetViews>
  <pageMargins left="0.7" right="0.7" top="0.75" bottom="0.75" header="0.3" footer="0.3"/>
  <pageSetup scale="60" orientation="portrait" r:id="rId2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K137"/>
  <sheetViews>
    <sheetView defaultGridColor="0" topLeftCell="H7" colorId="22" zoomScaleNormal="100" zoomScaleSheetLayoutView="80" workbookViewId="0">
      <selection activeCell="K36" sqref="K36"/>
    </sheetView>
  </sheetViews>
  <sheetFormatPr defaultColWidth="9.6640625" defaultRowHeight="15"/>
  <cols>
    <col min="1" max="1" width="5.6640625" style="2416" customWidth="1"/>
    <col min="2" max="2" width="34.88671875" style="2416" customWidth="1"/>
    <col min="3" max="3" width="16.44140625" style="2416" customWidth="1"/>
    <col min="4" max="4" width="13.88671875" style="2416" customWidth="1"/>
    <col min="5" max="5" width="14.6640625" style="2416" customWidth="1"/>
    <col min="6" max="6" width="17.109375" style="2416" customWidth="1"/>
    <col min="7" max="7" width="15.109375" style="2416" customWidth="1"/>
    <col min="8" max="8" width="13.109375" style="2416" customWidth="1"/>
    <col min="9" max="9" width="44.77734375" style="2416" customWidth="1"/>
    <col min="10" max="10" width="21.109375" style="2416" customWidth="1"/>
    <col min="11" max="11" width="22.21875" style="2416" customWidth="1"/>
    <col min="12" max="12" width="9.6640625" style="2416"/>
    <col min="13" max="13" width="10.6640625" style="2416" customWidth="1"/>
    <col min="14" max="14" width="20.44140625" style="2416" customWidth="1"/>
    <col min="15" max="15" width="4.88671875" style="2416" customWidth="1"/>
    <col min="16" max="16384" width="9.6640625" style="2416"/>
  </cols>
  <sheetData>
    <row r="1" spans="1:11" ht="16.5" thickTop="1" thickBot="1">
      <c r="A1" s="1299" t="s">
        <v>3289</v>
      </c>
      <c r="B1" s="878"/>
      <c r="C1" s="879"/>
      <c r="D1" s="880" t="s">
        <v>1379</v>
      </c>
      <c r="E1" s="881"/>
      <c r="F1" s="882" t="s">
        <v>1802</v>
      </c>
      <c r="G1" s="883" t="s">
        <v>1803</v>
      </c>
      <c r="I1" s="1790" t="str">
        <f>'Data Sheet'!$C$25</f>
        <v>CENTRAL HUDSON GAS &amp; ELECTRIC CORPORATION</v>
      </c>
      <c r="J1" s="1787"/>
      <c r="K1" s="1621">
        <v>43100</v>
      </c>
    </row>
    <row r="2" spans="1:11">
      <c r="A2" s="2877" t="str">
        <f>'Data Sheet'!$C$25</f>
        <v>CENTRAL HUDSON GAS &amp; ELECTRIC CORPORATION</v>
      </c>
      <c r="B2" s="875"/>
      <c r="C2" s="884"/>
      <c r="D2" s="672" t="s">
        <v>5537</v>
      </c>
      <c r="E2" s="886"/>
      <c r="F2" s="887" t="s">
        <v>1805</v>
      </c>
      <c r="G2" s="888"/>
      <c r="I2" s="1886"/>
      <c r="J2" s="1669"/>
      <c r="K2" s="1513"/>
    </row>
    <row r="3" spans="1:11" ht="15" customHeight="1">
      <c r="A3" s="889"/>
      <c r="B3" s="890"/>
      <c r="C3" s="891"/>
      <c r="D3" s="892" t="s">
        <v>2755</v>
      </c>
      <c r="E3" s="893"/>
      <c r="F3" s="3165" t="str">
        <f>'Data Sheet'!$C$40</f>
        <v>4/18/2018</v>
      </c>
      <c r="G3" s="3228" t="str">
        <f>'Data Sheet'!$C$38</f>
        <v>12/31/2017</v>
      </c>
      <c r="I3" s="3394" t="s">
        <v>4747</v>
      </c>
      <c r="J3" s="1882"/>
      <c r="K3" s="2195"/>
    </row>
    <row r="4" spans="1:11" ht="15" customHeight="1">
      <c r="A4" s="2624" t="s">
        <v>4625</v>
      </c>
      <c r="B4" s="2625"/>
      <c r="C4" s="2625"/>
      <c r="D4" s="2625"/>
      <c r="E4" s="2625"/>
      <c r="F4" s="2625"/>
      <c r="G4" s="2626"/>
      <c r="I4" s="3048"/>
      <c r="J4" s="1787"/>
      <c r="K4" s="1517"/>
    </row>
    <row r="5" spans="1:11" ht="12.75" customHeight="1">
      <c r="A5" s="2427"/>
      <c r="B5" s="2627" t="s">
        <v>2756</v>
      </c>
      <c r="C5" s="2628"/>
      <c r="D5" s="2628"/>
      <c r="E5" s="2629" t="s">
        <v>4382</v>
      </c>
      <c r="F5" s="2630"/>
      <c r="G5" s="2631"/>
      <c r="I5" s="2139"/>
      <c r="J5" s="2139"/>
      <c r="K5" s="3387" t="s">
        <v>4748</v>
      </c>
    </row>
    <row r="6" spans="1:11" ht="12.75" customHeight="1">
      <c r="A6" s="1478"/>
      <c r="B6" s="2418" t="s">
        <v>4383</v>
      </c>
      <c r="C6" s="2182"/>
      <c r="D6" s="2182"/>
      <c r="E6" s="2632" t="s">
        <v>2757</v>
      </c>
      <c r="F6" s="2632"/>
      <c r="G6" s="2633"/>
      <c r="I6" s="1533" t="s">
        <v>4749</v>
      </c>
      <c r="J6" s="1533"/>
      <c r="K6" s="3388" t="s">
        <v>4750</v>
      </c>
    </row>
    <row r="7" spans="1:11" ht="12.75" customHeight="1">
      <c r="A7" s="1478"/>
      <c r="B7" s="2418" t="s">
        <v>4384</v>
      </c>
      <c r="C7" s="2182"/>
      <c r="D7" s="2182"/>
      <c r="E7" s="2634" t="s">
        <v>2758</v>
      </c>
      <c r="F7" s="2634"/>
      <c r="G7" s="2633"/>
      <c r="I7" s="3389"/>
      <c r="J7" s="1536"/>
      <c r="K7" s="3389"/>
    </row>
    <row r="8" spans="1:11" ht="12.75" customHeight="1">
      <c r="A8" s="1478"/>
      <c r="B8" s="2418" t="s">
        <v>4385</v>
      </c>
      <c r="C8" s="2182"/>
      <c r="D8" s="2182"/>
      <c r="E8" s="2634" t="s">
        <v>2759</v>
      </c>
      <c r="F8" s="2634"/>
      <c r="G8" s="2633"/>
      <c r="I8" s="3390" t="s">
        <v>4751</v>
      </c>
      <c r="J8" s="1883"/>
      <c r="K8" s="3390">
        <v>119111032</v>
      </c>
    </row>
    <row r="9" spans="1:11" ht="12.75" customHeight="1">
      <c r="A9" s="1478"/>
      <c r="B9" s="2418" t="s">
        <v>4386</v>
      </c>
      <c r="C9" s="2182"/>
      <c r="D9" s="2182"/>
      <c r="E9" s="2634" t="s">
        <v>2760</v>
      </c>
      <c r="F9" s="2634"/>
      <c r="G9" s="2633"/>
      <c r="I9" s="2081" t="s">
        <v>4752</v>
      </c>
      <c r="J9" s="1883"/>
      <c r="K9" s="2081">
        <v>47309560</v>
      </c>
    </row>
    <row r="10" spans="1:11" ht="12.75" customHeight="1">
      <c r="A10" s="1478"/>
      <c r="B10" s="2418" t="s">
        <v>2761</v>
      </c>
      <c r="C10" s="2182"/>
      <c r="D10" s="2182"/>
      <c r="E10" s="2634" t="s">
        <v>2762</v>
      </c>
      <c r="F10" s="2634"/>
      <c r="G10" s="2633"/>
      <c r="I10" s="2081" t="s">
        <v>4753</v>
      </c>
      <c r="J10" s="1883"/>
      <c r="K10" s="2081">
        <v>962443</v>
      </c>
    </row>
    <row r="11" spans="1:11" ht="12.75" customHeight="1">
      <c r="A11" s="1478"/>
      <c r="B11" s="2635" t="s">
        <v>2763</v>
      </c>
      <c r="C11" s="2635"/>
      <c r="D11" s="2635"/>
      <c r="E11" s="2634" t="s">
        <v>2764</v>
      </c>
      <c r="F11" s="2634"/>
      <c r="G11" s="2633"/>
      <c r="I11" s="2081" t="s">
        <v>4754</v>
      </c>
      <c r="J11" s="1883"/>
      <c r="K11" s="2081">
        <v>8809941</v>
      </c>
    </row>
    <row r="12" spans="1:11" ht="12.75" customHeight="1">
      <c r="A12" s="1478"/>
      <c r="B12" s="2635" t="s">
        <v>2765</v>
      </c>
      <c r="C12" s="2635"/>
      <c r="D12" s="2635"/>
      <c r="E12" s="2634" t="s">
        <v>2766</v>
      </c>
      <c r="F12" s="2634"/>
      <c r="G12" s="2633"/>
      <c r="I12" s="2081" t="s">
        <v>4755</v>
      </c>
      <c r="J12" s="1883"/>
      <c r="K12" s="2081">
        <v>11593735</v>
      </c>
    </row>
    <row r="13" spans="1:11" ht="12.75" customHeight="1">
      <c r="A13" s="1478"/>
      <c r="B13" s="2635" t="s">
        <v>1469</v>
      </c>
      <c r="C13" s="2635"/>
      <c r="D13" s="2635"/>
      <c r="E13" s="2634" t="s">
        <v>1470</v>
      </c>
      <c r="F13" s="2634"/>
      <c r="G13" s="2633"/>
      <c r="I13" s="2081"/>
      <c r="J13" s="1883"/>
      <c r="K13" s="2081">
        <f>SUM(K8:K12)</f>
        <v>187786711</v>
      </c>
    </row>
    <row r="14" spans="1:11" ht="12.75" customHeight="1">
      <c r="A14" s="1478"/>
      <c r="B14" s="2418" t="s">
        <v>1471</v>
      </c>
      <c r="C14" s="2182"/>
      <c r="D14" s="2182"/>
      <c r="E14" s="2634" t="s">
        <v>1472</v>
      </c>
      <c r="F14" s="2634"/>
      <c r="G14" s="2633"/>
      <c r="I14" s="2081"/>
      <c r="J14" s="1883"/>
      <c r="K14" s="2081"/>
    </row>
    <row r="15" spans="1:11" ht="12.75" customHeight="1">
      <c r="A15" s="1478"/>
      <c r="B15" s="2418" t="s">
        <v>4387</v>
      </c>
      <c r="C15" s="2182"/>
      <c r="D15" s="2182"/>
      <c r="E15" s="2634" t="s">
        <v>1473</v>
      </c>
      <c r="F15" s="2634"/>
      <c r="G15" s="2633"/>
      <c r="I15" s="2081"/>
      <c r="J15" s="1883"/>
      <c r="K15" s="2081"/>
    </row>
    <row r="16" spans="1:11" ht="12.75" customHeight="1">
      <c r="A16" s="1478"/>
      <c r="B16" s="2418" t="s">
        <v>4388</v>
      </c>
      <c r="C16" s="2182"/>
      <c r="D16" s="2182"/>
      <c r="E16" s="2634" t="s">
        <v>1475</v>
      </c>
      <c r="F16" s="2634"/>
      <c r="G16" s="2633"/>
      <c r="I16" s="2081"/>
      <c r="J16" s="1883"/>
      <c r="K16" s="2081"/>
    </row>
    <row r="17" spans="1:11" ht="12.75" customHeight="1">
      <c r="A17" s="72"/>
      <c r="B17" s="2418" t="s">
        <v>1474</v>
      </c>
      <c r="C17" s="2183"/>
      <c r="D17" s="2183"/>
      <c r="E17" s="210" t="s">
        <v>1476</v>
      </c>
      <c r="F17" s="210"/>
      <c r="G17" s="23"/>
      <c r="I17" s="1546" t="s">
        <v>4756</v>
      </c>
      <c r="J17" s="2081"/>
      <c r="K17" s="2082"/>
    </row>
    <row r="18" spans="1:11" ht="12.75" customHeight="1">
      <c r="A18" s="72"/>
      <c r="B18" s="2418" t="s">
        <v>4389</v>
      </c>
      <c r="C18" s="2183"/>
      <c r="D18" s="2182"/>
      <c r="E18" s="210"/>
      <c r="F18" s="210"/>
      <c r="G18" s="23"/>
      <c r="I18" s="1546" t="s">
        <v>4757</v>
      </c>
      <c r="J18" s="2081"/>
      <c r="K18" s="2082"/>
    </row>
    <row r="19" spans="1:11">
      <c r="A19" s="898" t="s">
        <v>1729</v>
      </c>
      <c r="B19" s="899"/>
      <c r="C19" s="900"/>
      <c r="D19" s="901"/>
      <c r="E19" s="902" t="s">
        <v>1477</v>
      </c>
      <c r="F19" s="902" t="s">
        <v>1478</v>
      </c>
      <c r="G19" s="903" t="s">
        <v>1479</v>
      </c>
      <c r="I19" s="1546" t="s">
        <v>4758</v>
      </c>
      <c r="J19" s="2081"/>
      <c r="K19" s="2082"/>
    </row>
    <row r="20" spans="1:11">
      <c r="A20" s="904" t="s">
        <v>1732</v>
      </c>
      <c r="B20" s="905" t="s">
        <v>1480</v>
      </c>
      <c r="C20" s="906" t="s">
        <v>1481</v>
      </c>
      <c r="D20" s="907" t="s">
        <v>1482</v>
      </c>
      <c r="E20" s="907" t="s">
        <v>1483</v>
      </c>
      <c r="F20" s="907" t="s">
        <v>1484</v>
      </c>
      <c r="G20" s="908" t="s">
        <v>1485</v>
      </c>
      <c r="I20" s="1546" t="s">
        <v>4759</v>
      </c>
      <c r="J20" s="2081"/>
      <c r="K20" s="2082"/>
    </row>
    <row r="21" spans="1:11">
      <c r="A21" s="909"/>
      <c r="B21" s="910" t="s">
        <v>3020</v>
      </c>
      <c r="C21" s="911" t="s">
        <v>3021</v>
      </c>
      <c r="D21" s="910" t="s">
        <v>3022</v>
      </c>
      <c r="E21" s="910" t="s">
        <v>3023</v>
      </c>
      <c r="F21" s="910" t="s">
        <v>2346</v>
      </c>
      <c r="G21" s="912" t="s">
        <v>2347</v>
      </c>
      <c r="I21" s="1546" t="s">
        <v>4760</v>
      </c>
      <c r="J21" s="2081"/>
      <c r="K21" s="2082"/>
    </row>
    <row r="22" spans="1:11">
      <c r="A22" s="898">
        <v>1</v>
      </c>
      <c r="B22" s="2778" t="s">
        <v>4724</v>
      </c>
      <c r="C22" s="913"/>
      <c r="D22" s="914"/>
      <c r="E22" s="913"/>
      <c r="F22" s="915" t="str">
        <f t="shared" ref="F22:F64" si="0">IF(ISERR(C22/E22*1000),"  ",C22/E22*1000)</f>
        <v xml:space="preserve">  </v>
      </c>
      <c r="G22" s="916" t="str">
        <f t="shared" ref="G22:G64" si="1">IF(ISERR(D22/C22/1000),"  ",D22/C22/1000)</f>
        <v xml:space="preserve">  </v>
      </c>
      <c r="I22" s="1546" t="s">
        <v>4761</v>
      </c>
      <c r="J22" s="2081"/>
      <c r="K22" s="2082"/>
    </row>
    <row r="23" spans="1:11">
      <c r="A23" s="904">
        <f t="shared" ref="A23:A64" si="2">A22+1</f>
        <v>2</v>
      </c>
      <c r="B23" s="2777" t="s">
        <v>4725</v>
      </c>
      <c r="C23" s="917">
        <v>1686368</v>
      </c>
      <c r="D23" s="917">
        <v>286475078</v>
      </c>
      <c r="E23" s="917">
        <v>221353</v>
      </c>
      <c r="F23" s="915">
        <f t="shared" si="0"/>
        <v>7618.4555890365164</v>
      </c>
      <c r="G23" s="918">
        <f t="shared" si="1"/>
        <v>0.16987696517011708</v>
      </c>
      <c r="I23" s="2046"/>
      <c r="J23" s="2081"/>
      <c r="K23" s="2082"/>
    </row>
    <row r="24" spans="1:11">
      <c r="A24" s="904">
        <f t="shared" si="2"/>
        <v>3</v>
      </c>
      <c r="B24" s="2777" t="s">
        <v>4726</v>
      </c>
      <c r="C24" s="917">
        <v>571</v>
      </c>
      <c r="D24" s="917">
        <v>85802</v>
      </c>
      <c r="E24" s="917">
        <v>43</v>
      </c>
      <c r="F24" s="915">
        <f t="shared" si="0"/>
        <v>13279.069767441861</v>
      </c>
      <c r="G24" s="918">
        <f t="shared" si="1"/>
        <v>0.15026619964973731</v>
      </c>
      <c r="I24" s="2046"/>
      <c r="J24" s="2081"/>
      <c r="K24" s="2082"/>
    </row>
    <row r="25" spans="1:11">
      <c r="A25" s="904">
        <f t="shared" si="2"/>
        <v>4</v>
      </c>
      <c r="B25" s="2777" t="s">
        <v>4727</v>
      </c>
      <c r="C25" s="917">
        <v>12540</v>
      </c>
      <c r="D25" s="917">
        <v>1746595</v>
      </c>
      <c r="E25" s="917">
        <v>793</v>
      </c>
      <c r="F25" s="915">
        <f t="shared" si="0"/>
        <v>15813.366960907944</v>
      </c>
      <c r="G25" s="918">
        <f t="shared" si="1"/>
        <v>0.13928189792663476</v>
      </c>
      <c r="I25" s="2046"/>
      <c r="J25" s="2081"/>
      <c r="K25" s="2082"/>
    </row>
    <row r="26" spans="1:11">
      <c r="A26" s="904">
        <f t="shared" si="2"/>
        <v>5</v>
      </c>
      <c r="B26" s="2777" t="s">
        <v>4728</v>
      </c>
      <c r="C26" s="917">
        <v>-1110</v>
      </c>
      <c r="D26" s="917">
        <v>1051011</v>
      </c>
      <c r="E26" s="917">
        <v>0</v>
      </c>
      <c r="F26" s="915" t="str">
        <f t="shared" si="0"/>
        <v xml:space="preserve">  </v>
      </c>
      <c r="G26" s="918">
        <f t="shared" si="1"/>
        <v>-0.94685675675675685</v>
      </c>
      <c r="I26" s="2046"/>
      <c r="J26" s="2081"/>
      <c r="K26" s="2082"/>
    </row>
    <row r="27" spans="1:11">
      <c r="A27" s="904">
        <f t="shared" si="2"/>
        <v>6</v>
      </c>
      <c r="B27" s="2777"/>
      <c r="C27" s="917"/>
      <c r="D27" s="917"/>
      <c r="E27" s="917"/>
      <c r="F27" s="915" t="str">
        <f t="shared" si="0"/>
        <v xml:space="preserve">  </v>
      </c>
      <c r="G27" s="918" t="str">
        <f t="shared" si="1"/>
        <v xml:space="preserve">  </v>
      </c>
      <c r="I27" s="2046"/>
      <c r="J27" s="2081"/>
      <c r="K27" s="2082"/>
    </row>
    <row r="28" spans="1:11">
      <c r="A28" s="904">
        <f t="shared" si="2"/>
        <v>7</v>
      </c>
      <c r="B28" s="2777" t="s">
        <v>4729</v>
      </c>
      <c r="C28" s="917">
        <f>SUM(C23:C27)</f>
        <v>1698369</v>
      </c>
      <c r="D28" s="917">
        <f t="shared" ref="D28:E28" si="3">SUM(D23:D27)</f>
        <v>289358486</v>
      </c>
      <c r="E28" s="917">
        <f t="shared" si="3"/>
        <v>222189</v>
      </c>
      <c r="F28" s="915">
        <f t="shared" si="0"/>
        <v>7643.8032485856629</v>
      </c>
      <c r="G28" s="918">
        <f t="shared" si="1"/>
        <v>0.17037433325737811</v>
      </c>
      <c r="I28" s="2046"/>
      <c r="J28" s="2081"/>
      <c r="K28" s="2082"/>
    </row>
    <row r="29" spans="1:11">
      <c r="A29" s="904">
        <f t="shared" si="2"/>
        <v>8</v>
      </c>
      <c r="B29" s="2777"/>
      <c r="C29" s="917"/>
      <c r="D29" s="917"/>
      <c r="E29" s="917"/>
      <c r="F29" s="915" t="str">
        <f t="shared" si="0"/>
        <v xml:space="preserve">  </v>
      </c>
      <c r="G29" s="918" t="str">
        <f t="shared" si="1"/>
        <v xml:space="preserve">  </v>
      </c>
      <c r="I29" s="1546"/>
      <c r="J29" s="2081"/>
      <c r="K29" s="2082"/>
    </row>
    <row r="30" spans="1:11">
      <c r="A30" s="904">
        <f t="shared" si="2"/>
        <v>9</v>
      </c>
      <c r="B30" s="2777" t="s">
        <v>4730</v>
      </c>
      <c r="C30" s="917"/>
      <c r="D30" s="917"/>
      <c r="E30" s="917"/>
      <c r="F30" s="915" t="str">
        <f t="shared" si="0"/>
        <v xml:space="preserve">  </v>
      </c>
      <c r="G30" s="918" t="str">
        <f t="shared" si="1"/>
        <v xml:space="preserve">  </v>
      </c>
      <c r="I30" s="1546"/>
      <c r="J30" s="2081"/>
      <c r="K30" s="2082"/>
    </row>
    <row r="31" spans="1:11">
      <c r="A31" s="904">
        <f t="shared" si="2"/>
        <v>10</v>
      </c>
      <c r="B31" s="2777" t="s">
        <v>4725</v>
      </c>
      <c r="C31" s="917">
        <v>9634</v>
      </c>
      <c r="D31" s="917">
        <v>1369577</v>
      </c>
      <c r="E31" s="917">
        <v>415</v>
      </c>
      <c r="F31" s="915">
        <f t="shared" si="0"/>
        <v>23214.457831325301</v>
      </c>
      <c r="G31" s="918">
        <f t="shared" si="1"/>
        <v>0.14216078472078056</v>
      </c>
      <c r="I31" s="1546"/>
      <c r="J31" s="2081"/>
      <c r="K31" s="2082"/>
    </row>
    <row r="32" spans="1:11">
      <c r="A32" s="904">
        <f t="shared" si="2"/>
        <v>11</v>
      </c>
      <c r="B32" s="2777" t="s">
        <v>4731</v>
      </c>
      <c r="C32" s="917">
        <v>627940</v>
      </c>
      <c r="D32" s="917">
        <v>80131375</v>
      </c>
      <c r="E32" s="917">
        <v>28570</v>
      </c>
      <c r="F32" s="915">
        <f t="shared" si="0"/>
        <v>21978.998949947498</v>
      </c>
      <c r="G32" s="918">
        <f t="shared" si="1"/>
        <v>0.12760992292257223</v>
      </c>
      <c r="I32" s="1546"/>
      <c r="J32" s="2081"/>
      <c r="K32" s="2082"/>
    </row>
    <row r="33" spans="1:11">
      <c r="A33" s="904">
        <f t="shared" si="2"/>
        <v>12</v>
      </c>
      <c r="B33" s="2777" t="s">
        <v>4732</v>
      </c>
      <c r="C33" s="917">
        <v>35281</v>
      </c>
      <c r="D33" s="917">
        <v>2836968</v>
      </c>
      <c r="E33" s="917">
        <v>6</v>
      </c>
      <c r="F33" s="915">
        <f t="shared" si="0"/>
        <v>5880166.666666667</v>
      </c>
      <c r="G33" s="918">
        <f t="shared" si="1"/>
        <v>8.0410645956747254E-2</v>
      </c>
      <c r="I33" s="1546"/>
      <c r="J33" s="2081"/>
      <c r="K33" s="2082"/>
    </row>
    <row r="34" spans="1:11">
      <c r="A34" s="904">
        <f t="shared" si="2"/>
        <v>13</v>
      </c>
      <c r="B34" s="2774" t="s">
        <v>4733</v>
      </c>
      <c r="C34" s="917">
        <v>12043</v>
      </c>
      <c r="D34" s="917">
        <v>2444117</v>
      </c>
      <c r="E34" s="917">
        <v>4101</v>
      </c>
      <c r="F34" s="915">
        <f t="shared" si="0"/>
        <v>2936.6008290660816</v>
      </c>
      <c r="G34" s="918">
        <f t="shared" si="1"/>
        <v>0.20294918209748403</v>
      </c>
      <c r="I34" s="1546"/>
      <c r="J34" s="2081"/>
      <c r="K34" s="2082"/>
    </row>
    <row r="35" spans="1:11">
      <c r="A35" s="904">
        <f t="shared" si="2"/>
        <v>14</v>
      </c>
      <c r="B35" s="2777" t="s">
        <v>4727</v>
      </c>
      <c r="C35" s="917">
        <v>338</v>
      </c>
      <c r="D35" s="917">
        <v>44481</v>
      </c>
      <c r="E35" s="917">
        <v>13</v>
      </c>
      <c r="F35" s="915">
        <f t="shared" si="0"/>
        <v>26000</v>
      </c>
      <c r="G35" s="918">
        <f t="shared" si="1"/>
        <v>0.13160059171597632</v>
      </c>
      <c r="I35" s="1546"/>
      <c r="J35" s="2081"/>
      <c r="K35" s="2082"/>
    </row>
    <row r="36" spans="1:11">
      <c r="A36" s="904">
        <f t="shared" si="2"/>
        <v>15</v>
      </c>
      <c r="B36" s="2777" t="s">
        <v>4741</v>
      </c>
      <c r="C36" s="917">
        <v>10</v>
      </c>
      <c r="D36" s="917">
        <v>1434</v>
      </c>
      <c r="E36" s="917">
        <v>1</v>
      </c>
      <c r="F36" s="915">
        <f t="shared" si="0"/>
        <v>10000</v>
      </c>
      <c r="G36" s="918">
        <f t="shared" si="1"/>
        <v>0.1434</v>
      </c>
      <c r="I36" s="1546"/>
      <c r="J36" s="2081"/>
      <c r="K36" s="2082"/>
    </row>
    <row r="37" spans="1:11">
      <c r="A37" s="904">
        <f t="shared" si="2"/>
        <v>16</v>
      </c>
      <c r="B37" s="2777" t="s">
        <v>4734</v>
      </c>
      <c r="C37" s="917">
        <v>18383</v>
      </c>
      <c r="D37" s="917">
        <v>1740634</v>
      </c>
      <c r="E37" s="917">
        <v>4</v>
      </c>
      <c r="F37" s="915">
        <f t="shared" si="0"/>
        <v>4595750</v>
      </c>
      <c r="G37" s="918">
        <f t="shared" si="1"/>
        <v>9.468715661208725E-2</v>
      </c>
      <c r="I37" s="1546"/>
      <c r="J37" s="2081"/>
      <c r="K37" s="2082"/>
    </row>
    <row r="38" spans="1:11">
      <c r="A38" s="904">
        <f t="shared" si="2"/>
        <v>17</v>
      </c>
      <c r="B38" s="2777" t="s">
        <v>4735</v>
      </c>
      <c r="C38" s="917">
        <v>5673</v>
      </c>
      <c r="D38" s="917">
        <v>432422</v>
      </c>
      <c r="E38" s="917">
        <v>0</v>
      </c>
      <c r="F38" s="915" t="str">
        <f t="shared" si="0"/>
        <v xml:space="preserve">  </v>
      </c>
      <c r="G38" s="918">
        <f t="shared" si="1"/>
        <v>7.6224572536576773E-2</v>
      </c>
      <c r="I38" s="1546"/>
      <c r="J38" s="2081"/>
      <c r="K38" s="2082"/>
    </row>
    <row r="39" spans="1:11">
      <c r="A39" s="904">
        <f t="shared" si="2"/>
        <v>18</v>
      </c>
      <c r="B39" s="2777" t="s">
        <v>4736</v>
      </c>
      <c r="C39" s="917">
        <f>SUM(C31:C38)</f>
        <v>709302</v>
      </c>
      <c r="D39" s="917">
        <f t="shared" ref="D39:E39" si="4">SUM(D31:D38)</f>
        <v>89001008</v>
      </c>
      <c r="E39" s="917">
        <f t="shared" si="4"/>
        <v>33110</v>
      </c>
      <c r="F39" s="915">
        <f t="shared" si="0"/>
        <v>21422.591362126244</v>
      </c>
      <c r="G39" s="918">
        <f t="shared" si="1"/>
        <v>0.1254768885467685</v>
      </c>
      <c r="I39" s="1546"/>
      <c r="J39" s="2081"/>
      <c r="K39" s="2082"/>
    </row>
    <row r="40" spans="1:11">
      <c r="A40" s="904">
        <f t="shared" si="2"/>
        <v>19</v>
      </c>
      <c r="B40" s="2777"/>
      <c r="C40" s="917"/>
      <c r="D40" s="917"/>
      <c r="E40" s="917"/>
      <c r="F40" s="915" t="str">
        <f t="shared" si="0"/>
        <v xml:space="preserve">  </v>
      </c>
      <c r="G40" s="918" t="str">
        <f t="shared" si="1"/>
        <v xml:space="preserve">  </v>
      </c>
      <c r="I40" s="1546"/>
      <c r="J40" s="2081"/>
      <c r="K40" s="2082"/>
    </row>
    <row r="41" spans="1:11">
      <c r="A41" s="904">
        <f t="shared" si="2"/>
        <v>20</v>
      </c>
      <c r="B41" s="2775" t="s">
        <v>4737</v>
      </c>
      <c r="C41" s="917"/>
      <c r="D41" s="917"/>
      <c r="E41" s="917"/>
      <c r="F41" s="915" t="str">
        <f t="shared" si="0"/>
        <v xml:space="preserve">  </v>
      </c>
      <c r="G41" s="918" t="str">
        <f t="shared" si="1"/>
        <v xml:space="preserve">  </v>
      </c>
      <c r="I41" s="1546"/>
      <c r="J41" s="2081"/>
      <c r="K41" s="2082"/>
    </row>
    <row r="42" spans="1:11">
      <c r="A42" s="904">
        <f t="shared" si="2"/>
        <v>21</v>
      </c>
      <c r="B42" s="2777" t="s">
        <v>4738</v>
      </c>
      <c r="C42" s="917">
        <v>16846</v>
      </c>
      <c r="D42" s="917">
        <v>5613574</v>
      </c>
      <c r="E42" s="917">
        <v>211</v>
      </c>
      <c r="F42" s="915">
        <f t="shared" si="0"/>
        <v>79838.862559241708</v>
      </c>
      <c r="G42" s="918">
        <f t="shared" si="1"/>
        <v>0.33322889706755315</v>
      </c>
      <c r="I42" s="1546"/>
      <c r="J42" s="2081"/>
      <c r="K42" s="2082"/>
    </row>
    <row r="43" spans="1:11">
      <c r="A43" s="904">
        <f t="shared" si="2"/>
        <v>22</v>
      </c>
      <c r="B43" s="2777" t="s">
        <v>4739</v>
      </c>
      <c r="C43" s="917">
        <f>C42</f>
        <v>16846</v>
      </c>
      <c r="D43" s="917">
        <f t="shared" ref="D43:E43" si="5">D42</f>
        <v>5613574</v>
      </c>
      <c r="E43" s="917">
        <f t="shared" si="5"/>
        <v>211</v>
      </c>
      <c r="F43" s="915">
        <f t="shared" si="0"/>
        <v>79838.862559241708</v>
      </c>
      <c r="G43" s="918">
        <f t="shared" si="1"/>
        <v>0.33322889706755315</v>
      </c>
      <c r="I43" s="2046"/>
      <c r="J43" s="2081"/>
      <c r="K43" s="2082"/>
    </row>
    <row r="44" spans="1:11">
      <c r="A44" s="904">
        <f t="shared" si="2"/>
        <v>23</v>
      </c>
      <c r="B44" s="2777"/>
      <c r="C44" s="917"/>
      <c r="D44" s="917"/>
      <c r="E44" s="917"/>
      <c r="F44" s="915" t="str">
        <f t="shared" si="0"/>
        <v xml:space="preserve">  </v>
      </c>
      <c r="G44" s="918" t="str">
        <f t="shared" si="1"/>
        <v xml:space="preserve">  </v>
      </c>
      <c r="I44" s="2046"/>
      <c r="J44" s="2081"/>
      <c r="K44" s="2082"/>
    </row>
    <row r="45" spans="1:11">
      <c r="A45" s="904">
        <f t="shared" si="2"/>
        <v>24</v>
      </c>
      <c r="B45" s="2777" t="s">
        <v>4740</v>
      </c>
      <c r="C45" s="917"/>
      <c r="D45" s="917"/>
      <c r="E45" s="917"/>
      <c r="F45" s="915" t="str">
        <f t="shared" si="0"/>
        <v xml:space="preserve">  </v>
      </c>
      <c r="G45" s="918" t="str">
        <f t="shared" si="1"/>
        <v xml:space="preserve">  </v>
      </c>
      <c r="I45" s="2046"/>
      <c r="J45" s="2081"/>
      <c r="K45" s="2082"/>
    </row>
    <row r="46" spans="1:11">
      <c r="A46" s="904">
        <f t="shared" si="2"/>
        <v>25</v>
      </c>
      <c r="B46" s="2777" t="s">
        <v>4725</v>
      </c>
      <c r="C46" s="917">
        <v>2681</v>
      </c>
      <c r="D46" s="917">
        <v>422615</v>
      </c>
      <c r="E46" s="917">
        <v>251</v>
      </c>
      <c r="F46" s="915">
        <f t="shared" si="0"/>
        <v>10681.274900398406</v>
      </c>
      <c r="G46" s="918">
        <f t="shared" si="1"/>
        <v>0.15763334576650503</v>
      </c>
      <c r="I46" s="2046"/>
      <c r="J46" s="2081"/>
      <c r="K46" s="2082"/>
    </row>
    <row r="47" spans="1:11">
      <c r="A47" s="904">
        <f t="shared" si="2"/>
        <v>26</v>
      </c>
      <c r="B47" s="2777" t="s">
        <v>4726</v>
      </c>
      <c r="C47" s="917">
        <v>99855</v>
      </c>
      <c r="D47" s="917">
        <v>11276112</v>
      </c>
      <c r="E47" s="917">
        <v>1831</v>
      </c>
      <c r="F47" s="915">
        <f t="shared" si="0"/>
        <v>54535.772801747677</v>
      </c>
      <c r="G47" s="918">
        <f t="shared" si="1"/>
        <v>0.11292486104852036</v>
      </c>
      <c r="I47" s="2046"/>
      <c r="J47" s="2081"/>
      <c r="K47" s="2082"/>
    </row>
    <row r="48" spans="1:11">
      <c r="A48" s="904">
        <f t="shared" si="2"/>
        <v>27</v>
      </c>
      <c r="B48" s="2777" t="s">
        <v>4732</v>
      </c>
      <c r="C48" s="917">
        <v>27554</v>
      </c>
      <c r="D48" s="917">
        <v>2217693</v>
      </c>
      <c r="E48" s="917">
        <v>2</v>
      </c>
      <c r="F48" s="915">
        <f t="shared" si="0"/>
        <v>13777000</v>
      </c>
      <c r="G48" s="918">
        <f t="shared" si="1"/>
        <v>8.0485337881977204E-2</v>
      </c>
      <c r="I48" s="2046"/>
      <c r="J48" s="2081"/>
      <c r="K48" s="2082"/>
    </row>
    <row r="49" spans="1:11">
      <c r="A49" s="904">
        <f t="shared" si="2"/>
        <v>28</v>
      </c>
      <c r="B49" s="2777" t="s">
        <v>4727</v>
      </c>
      <c r="C49" s="917">
        <v>246</v>
      </c>
      <c r="D49" s="917">
        <v>31633</v>
      </c>
      <c r="E49" s="917">
        <v>8</v>
      </c>
      <c r="F49" s="915">
        <f t="shared" si="0"/>
        <v>30750</v>
      </c>
      <c r="G49" s="918">
        <f t="shared" si="1"/>
        <v>0.12858943089430894</v>
      </c>
      <c r="I49" s="1546"/>
      <c r="J49" s="2081"/>
      <c r="K49" s="2082"/>
    </row>
    <row r="50" spans="1:11">
      <c r="A50" s="904">
        <f t="shared" si="2"/>
        <v>29</v>
      </c>
      <c r="B50" s="2774" t="s">
        <v>4741</v>
      </c>
      <c r="C50" s="917">
        <v>1042</v>
      </c>
      <c r="D50" s="917">
        <v>243726</v>
      </c>
      <c r="E50" s="917">
        <v>207</v>
      </c>
      <c r="F50" s="915">
        <f t="shared" si="0"/>
        <v>5033.8164251207727</v>
      </c>
      <c r="G50" s="918">
        <f t="shared" si="1"/>
        <v>0.23390211132437619</v>
      </c>
      <c r="I50" s="3391"/>
      <c r="J50" s="3392"/>
      <c r="K50" s="3393"/>
    </row>
    <row r="51" spans="1:11">
      <c r="A51" s="904">
        <f t="shared" si="2"/>
        <v>30</v>
      </c>
      <c r="B51" s="2777" t="s">
        <v>4734</v>
      </c>
      <c r="C51" s="917">
        <v>3914</v>
      </c>
      <c r="D51" s="917">
        <v>550464</v>
      </c>
      <c r="E51" s="917">
        <v>2</v>
      </c>
      <c r="F51" s="915">
        <f t="shared" si="0"/>
        <v>1957000</v>
      </c>
      <c r="G51" s="918">
        <f t="shared" si="1"/>
        <v>0.14063975472662238</v>
      </c>
      <c r="I51" s="1787"/>
      <c r="J51" s="1879"/>
      <c r="K51" s="1879"/>
    </row>
    <row r="52" spans="1:11">
      <c r="A52" s="904">
        <f t="shared" si="2"/>
        <v>31</v>
      </c>
      <c r="B52" s="2776"/>
      <c r="C52" s="917"/>
      <c r="D52" s="917"/>
      <c r="E52" s="917"/>
      <c r="F52" s="915" t="str">
        <f t="shared" si="0"/>
        <v xml:space="preserve">  </v>
      </c>
      <c r="G52" s="918" t="str">
        <f t="shared" si="1"/>
        <v xml:space="preserve">  </v>
      </c>
      <c r="I52" s="1787"/>
      <c r="J52" s="1879"/>
      <c r="K52" s="1879"/>
    </row>
    <row r="53" spans="1:11">
      <c r="A53" s="904">
        <f t="shared" si="2"/>
        <v>32</v>
      </c>
      <c r="B53" s="2775" t="s">
        <v>4742</v>
      </c>
      <c r="C53" s="917">
        <f>SUM(C46:C52)</f>
        <v>135292</v>
      </c>
      <c r="D53" s="917">
        <f t="shared" ref="D53:E53" si="6">SUM(D46:D52)</f>
        <v>14742243</v>
      </c>
      <c r="E53" s="917">
        <f t="shared" si="6"/>
        <v>2301</v>
      </c>
      <c r="F53" s="915">
        <f t="shared" si="0"/>
        <v>58797.044763146463</v>
      </c>
      <c r="G53" s="918">
        <f t="shared" si="1"/>
        <v>0.10896611033911835</v>
      </c>
      <c r="I53" s="1787"/>
      <c r="J53" s="1879"/>
      <c r="K53" s="1879"/>
    </row>
    <row r="54" spans="1:11">
      <c r="A54" s="904">
        <f t="shared" si="2"/>
        <v>33</v>
      </c>
      <c r="B54" s="2777"/>
      <c r="C54" s="917"/>
      <c r="D54" s="917"/>
      <c r="E54" s="917"/>
      <c r="F54" s="915" t="str">
        <f t="shared" si="0"/>
        <v xml:space="preserve">  </v>
      </c>
      <c r="G54" s="918" t="str">
        <f t="shared" si="1"/>
        <v xml:space="preserve">  </v>
      </c>
      <c r="I54" s="1787"/>
      <c r="J54" s="1879"/>
      <c r="K54" s="1879"/>
    </row>
    <row r="55" spans="1:11">
      <c r="A55" s="904">
        <f t="shared" si="2"/>
        <v>34</v>
      </c>
      <c r="B55" s="2777" t="s">
        <v>4743</v>
      </c>
      <c r="C55" s="917">
        <v>1024</v>
      </c>
      <c r="D55" s="917">
        <v>28485</v>
      </c>
      <c r="E55" s="917">
        <v>1</v>
      </c>
      <c r="F55" s="915">
        <f t="shared" si="0"/>
        <v>1024000</v>
      </c>
      <c r="G55" s="918">
        <f t="shared" si="1"/>
        <v>2.7817382812499999E-2</v>
      </c>
      <c r="I55" s="1787"/>
      <c r="J55" s="1879"/>
      <c r="K55" s="1879"/>
    </row>
    <row r="56" spans="1:11">
      <c r="A56" s="904">
        <f t="shared" si="2"/>
        <v>35</v>
      </c>
      <c r="B56" s="2777" t="s">
        <v>4744</v>
      </c>
      <c r="C56" s="917">
        <f>C55</f>
        <v>1024</v>
      </c>
      <c r="D56" s="917">
        <f t="shared" ref="D56:E56" si="7">D55</f>
        <v>28485</v>
      </c>
      <c r="E56" s="917">
        <f t="shared" si="7"/>
        <v>1</v>
      </c>
      <c r="F56" s="915">
        <f t="shared" si="0"/>
        <v>1024000</v>
      </c>
      <c r="G56" s="918">
        <f t="shared" si="1"/>
        <v>2.7817382812499999E-2</v>
      </c>
      <c r="I56" s="1787"/>
      <c r="J56" s="1879"/>
      <c r="K56" s="1879"/>
    </row>
    <row r="57" spans="1:11">
      <c r="A57" s="904">
        <f t="shared" si="2"/>
        <v>36</v>
      </c>
      <c r="B57" s="2777" t="s">
        <v>4745</v>
      </c>
      <c r="C57" s="917"/>
      <c r="D57" s="917"/>
      <c r="E57" s="917"/>
      <c r="F57" s="915" t="str">
        <f t="shared" si="0"/>
        <v xml:space="preserve">  </v>
      </c>
      <c r="G57" s="918" t="str">
        <f t="shared" si="1"/>
        <v xml:space="preserve">  </v>
      </c>
      <c r="I57" s="1787"/>
      <c r="J57" s="1879"/>
      <c r="K57" s="1879"/>
    </row>
    <row r="58" spans="1:11">
      <c r="A58" s="904">
        <f t="shared" si="2"/>
        <v>37</v>
      </c>
      <c r="B58" s="2777"/>
      <c r="C58" s="917"/>
      <c r="D58" s="917"/>
      <c r="E58" s="917"/>
      <c r="F58" s="915" t="str">
        <f t="shared" si="0"/>
        <v xml:space="preserve">  </v>
      </c>
      <c r="G58" s="918" t="str">
        <f t="shared" si="1"/>
        <v xml:space="preserve">  </v>
      </c>
      <c r="I58" s="1787"/>
      <c r="J58" s="1879"/>
      <c r="K58" s="1879"/>
    </row>
    <row r="59" spans="1:11">
      <c r="A59" s="904">
        <f t="shared" si="2"/>
        <v>38</v>
      </c>
      <c r="B59" s="2777"/>
      <c r="C59" s="917"/>
      <c r="D59" s="917"/>
      <c r="E59" s="917"/>
      <c r="F59" s="915" t="str">
        <f t="shared" si="0"/>
        <v xml:space="preserve">  </v>
      </c>
      <c r="G59" s="918" t="str">
        <f t="shared" si="1"/>
        <v xml:space="preserve">  </v>
      </c>
      <c r="I59" s="1787"/>
      <c r="J59" s="1879"/>
      <c r="K59" s="1879"/>
    </row>
    <row r="60" spans="1:11">
      <c r="A60" s="904">
        <f t="shared" si="2"/>
        <v>39</v>
      </c>
      <c r="B60" s="2777"/>
      <c r="C60" s="917"/>
      <c r="D60" s="917"/>
      <c r="E60" s="917"/>
      <c r="F60" s="915" t="str">
        <f t="shared" si="0"/>
        <v xml:space="preserve">  </v>
      </c>
      <c r="G60" s="918" t="str">
        <f t="shared" si="1"/>
        <v xml:space="preserve">  </v>
      </c>
      <c r="I60" s="1787"/>
      <c r="J60" s="1879"/>
      <c r="K60" s="1879"/>
    </row>
    <row r="61" spans="1:11">
      <c r="A61" s="904">
        <f t="shared" si="2"/>
        <v>40</v>
      </c>
      <c r="B61" s="77"/>
      <c r="C61" s="921"/>
      <c r="D61" s="921"/>
      <c r="E61" s="921"/>
      <c r="F61" s="915" t="str">
        <f t="shared" si="0"/>
        <v xml:space="preserve">  </v>
      </c>
      <c r="G61" s="918" t="str">
        <f t="shared" si="1"/>
        <v xml:space="preserve">  </v>
      </c>
      <c r="I61" s="1787"/>
      <c r="J61" s="1879"/>
      <c r="K61" s="1879"/>
    </row>
    <row r="62" spans="1:11">
      <c r="A62" s="898">
        <f t="shared" si="2"/>
        <v>41</v>
      </c>
      <c r="B62" s="922" t="s">
        <v>1486</v>
      </c>
      <c r="C62" s="923">
        <f>C28+C39+C43+C53+C56-C26-C38</f>
        <v>2556270</v>
      </c>
      <c r="D62" s="924">
        <f>D28+D39+D43+D53+D56-D26-D38</f>
        <v>397260363</v>
      </c>
      <c r="E62" s="924">
        <f>E28+E39+E43+E53+E56-E26-E38</f>
        <v>257812</v>
      </c>
      <c r="F62" s="924">
        <f t="shared" si="0"/>
        <v>9915.2483204815908</v>
      </c>
      <c r="G62" s="925">
        <f t="shared" si="1"/>
        <v>0.15540626107570796</v>
      </c>
      <c r="I62" s="1787"/>
      <c r="J62" s="1879"/>
      <c r="K62" s="1879"/>
    </row>
    <row r="63" spans="1:11">
      <c r="A63" s="898">
        <f t="shared" si="2"/>
        <v>42</v>
      </c>
      <c r="B63" s="922" t="s">
        <v>1487</v>
      </c>
      <c r="C63" s="923">
        <f>C26+C38</f>
        <v>4563</v>
      </c>
      <c r="D63" s="923">
        <f>D26+D38</f>
        <v>1483433</v>
      </c>
      <c r="E63" s="923"/>
      <c r="F63" s="915" t="str">
        <f t="shared" si="0"/>
        <v xml:space="preserve">  </v>
      </c>
      <c r="G63" s="918">
        <f t="shared" si="1"/>
        <v>0.32510037256191099</v>
      </c>
      <c r="I63" s="9"/>
      <c r="J63" s="9"/>
      <c r="K63" s="9"/>
    </row>
    <row r="64" spans="1:11" ht="15.75" thickBot="1">
      <c r="A64" s="926">
        <f t="shared" si="2"/>
        <v>43</v>
      </c>
      <c r="B64" s="927" t="s">
        <v>171</v>
      </c>
      <c r="C64" s="928">
        <f>C62+C63</f>
        <v>2560833</v>
      </c>
      <c r="D64" s="929">
        <f>D62+D63</f>
        <v>398743796</v>
      </c>
      <c r="E64" s="928">
        <f>E62+E63</f>
        <v>257812</v>
      </c>
      <c r="F64" s="930">
        <f t="shared" si="0"/>
        <v>9932.947263897724</v>
      </c>
      <c r="G64" s="931">
        <f t="shared" si="1"/>
        <v>0.15570862918433181</v>
      </c>
      <c r="I64" s="9"/>
      <c r="J64" s="9"/>
      <c r="K64" s="9"/>
    </row>
    <row r="65" spans="1:11">
      <c r="A65" s="875"/>
      <c r="B65" s="875"/>
      <c r="C65" s="875"/>
      <c r="D65" s="875"/>
      <c r="E65" s="875"/>
      <c r="F65" s="875"/>
      <c r="G65" s="932"/>
      <c r="I65" s="9"/>
      <c r="J65" s="9"/>
      <c r="K65" s="9"/>
    </row>
    <row r="66" spans="1:11">
      <c r="A66" s="1477" t="s">
        <v>4674</v>
      </c>
      <c r="B66" s="2464"/>
      <c r="C66" s="875"/>
      <c r="D66" s="875"/>
      <c r="E66" s="875"/>
      <c r="F66" s="875"/>
      <c r="G66" s="932" t="s">
        <v>1488</v>
      </c>
      <c r="I66" s="9"/>
      <c r="J66" s="9"/>
      <c r="K66" s="9"/>
    </row>
    <row r="67" spans="1:11">
      <c r="A67" s="876" t="s">
        <v>1489</v>
      </c>
      <c r="B67" s="876"/>
      <c r="C67" s="876"/>
      <c r="D67" s="876"/>
      <c r="E67" s="876"/>
      <c r="F67" s="876"/>
      <c r="G67" s="876"/>
      <c r="I67" s="9"/>
      <c r="J67" s="9"/>
      <c r="K67" s="9"/>
    </row>
    <row r="68" spans="1:11">
      <c r="I68" s="9"/>
      <c r="J68" s="9"/>
      <c r="K68" s="9"/>
    </row>
    <row r="69" spans="1:11">
      <c r="I69" s="9"/>
      <c r="J69" s="9"/>
      <c r="K69" s="9"/>
    </row>
    <row r="70" spans="1:11">
      <c r="A70" s="875"/>
      <c r="B70" s="875"/>
      <c r="C70" s="16"/>
      <c r="D70" s="16"/>
      <c r="I70" s="9"/>
      <c r="J70" s="9"/>
      <c r="K70" s="9"/>
    </row>
    <row r="71" spans="1:11" ht="15.75">
      <c r="A71" s="71" t="s">
        <v>1193</v>
      </c>
      <c r="B71" s="876"/>
      <c r="C71" s="876"/>
      <c r="D71" s="876"/>
      <c r="E71" s="876"/>
      <c r="F71" s="876"/>
      <c r="G71" s="876"/>
      <c r="I71" s="9"/>
      <c r="J71" s="9"/>
      <c r="K71" s="9"/>
    </row>
    <row r="72" spans="1:11">
      <c r="I72" s="9"/>
      <c r="J72" s="9"/>
      <c r="K72" s="9"/>
    </row>
    <row r="73" spans="1:11" ht="16.5" thickBot="1">
      <c r="A73" s="1298" t="s">
        <v>1789</v>
      </c>
      <c r="B73" s="875"/>
      <c r="C73" s="875"/>
      <c r="D73" s="875"/>
      <c r="E73" s="875"/>
      <c r="F73" s="933" t="s">
        <v>1789</v>
      </c>
      <c r="G73" s="2416" t="s">
        <v>1789</v>
      </c>
      <c r="I73" s="9"/>
      <c r="J73" s="9"/>
      <c r="K73" s="9"/>
    </row>
    <row r="74" spans="1:11">
      <c r="A74" s="877"/>
      <c r="B74" s="878"/>
      <c r="C74" s="878"/>
      <c r="D74" s="878"/>
      <c r="E74" s="878"/>
      <c r="F74" s="878"/>
      <c r="G74" s="934"/>
    </row>
    <row r="75" spans="1:11">
      <c r="A75" s="2636" t="s">
        <v>4625</v>
      </c>
      <c r="B75" s="2637"/>
      <c r="C75" s="2637"/>
      <c r="D75" s="2637"/>
      <c r="E75" s="2637"/>
      <c r="F75" s="2637"/>
      <c r="G75" s="2638"/>
    </row>
    <row r="76" spans="1:11">
      <c r="A76" s="937"/>
      <c r="B76" s="875"/>
      <c r="C76" s="875"/>
      <c r="D76" s="875"/>
      <c r="E76" s="875"/>
      <c r="F76" s="875"/>
      <c r="G76" s="938"/>
    </row>
    <row r="77" spans="1:11">
      <c r="A77" s="898" t="s">
        <v>1729</v>
      </c>
      <c r="B77" s="899"/>
      <c r="C77" s="900"/>
      <c r="D77" s="901"/>
      <c r="E77" s="902" t="s">
        <v>1477</v>
      </c>
      <c r="F77" s="902" t="s">
        <v>1478</v>
      </c>
      <c r="G77" s="903" t="s">
        <v>1479</v>
      </c>
    </row>
    <row r="78" spans="1:11">
      <c r="A78" s="904" t="s">
        <v>1732</v>
      </c>
      <c r="B78" s="905" t="s">
        <v>1480</v>
      </c>
      <c r="C78" s="906" t="s">
        <v>1481</v>
      </c>
      <c r="D78" s="907" t="s">
        <v>1482</v>
      </c>
      <c r="E78" s="907" t="s">
        <v>1483</v>
      </c>
      <c r="F78" s="907" t="s">
        <v>1484</v>
      </c>
      <c r="G78" s="908" t="s">
        <v>1485</v>
      </c>
    </row>
    <row r="79" spans="1:11">
      <c r="A79" s="909"/>
      <c r="B79" s="910" t="s">
        <v>3020</v>
      </c>
      <c r="C79" s="911" t="s">
        <v>3021</v>
      </c>
      <c r="D79" s="910" t="s">
        <v>3022</v>
      </c>
      <c r="E79" s="910" t="s">
        <v>3023</v>
      </c>
      <c r="F79" s="910" t="s">
        <v>2346</v>
      </c>
      <c r="G79" s="912" t="s">
        <v>2347</v>
      </c>
    </row>
    <row r="80" spans="1:11">
      <c r="A80" s="898">
        <v>1</v>
      </c>
      <c r="B80" s="901"/>
      <c r="C80" s="913"/>
      <c r="D80" s="914"/>
      <c r="E80" s="913"/>
      <c r="F80" s="915" t="str">
        <f t="shared" ref="F80:F134" si="8">IF(ISERR(C80/E80*1000),"  ",C80/E80*1000)</f>
        <v xml:space="preserve">  </v>
      </c>
      <c r="G80" s="916" t="str">
        <f t="shared" ref="G80:G134" si="9">IF(ISERR(D80/C80/1000),"  ",D80/C80/1000)</f>
        <v xml:space="preserve">  </v>
      </c>
    </row>
    <row r="81" spans="1:7">
      <c r="A81" s="904">
        <f t="shared" ref="A81:A103" si="10">A80+1</f>
        <v>2</v>
      </c>
      <c r="B81" s="875"/>
      <c r="C81" s="917"/>
      <c r="D81" s="917"/>
      <c r="E81" s="917"/>
      <c r="F81" s="915" t="str">
        <f t="shared" si="8"/>
        <v xml:space="preserve">  </v>
      </c>
      <c r="G81" s="918" t="str">
        <f t="shared" si="9"/>
        <v xml:space="preserve">  </v>
      </c>
    </row>
    <row r="82" spans="1:7">
      <c r="A82" s="904">
        <f t="shared" si="10"/>
        <v>3</v>
      </c>
      <c r="B82" s="875"/>
      <c r="C82" s="917"/>
      <c r="D82" s="917"/>
      <c r="E82" s="917"/>
      <c r="F82" s="915" t="str">
        <f t="shared" si="8"/>
        <v xml:space="preserve">  </v>
      </c>
      <c r="G82" s="918" t="str">
        <f t="shared" si="9"/>
        <v xml:space="preserve">  </v>
      </c>
    </row>
    <row r="83" spans="1:7">
      <c r="A83" s="904">
        <f t="shared" si="10"/>
        <v>4</v>
      </c>
      <c r="B83" s="875"/>
      <c r="C83" s="917"/>
      <c r="D83" s="917"/>
      <c r="E83" s="917"/>
      <c r="F83" s="915" t="str">
        <f t="shared" si="8"/>
        <v xml:space="preserve">  </v>
      </c>
      <c r="G83" s="918" t="str">
        <f t="shared" si="9"/>
        <v xml:space="preserve">  </v>
      </c>
    </row>
    <row r="84" spans="1:7">
      <c r="A84" s="904">
        <f t="shared" si="10"/>
        <v>5</v>
      </c>
      <c r="B84" s="875"/>
      <c r="C84" s="917"/>
      <c r="D84" s="917"/>
      <c r="E84" s="917"/>
      <c r="F84" s="915" t="str">
        <f t="shared" si="8"/>
        <v xml:space="preserve">  </v>
      </c>
      <c r="G84" s="918" t="str">
        <f t="shared" si="9"/>
        <v xml:space="preserve">  </v>
      </c>
    </row>
    <row r="85" spans="1:7">
      <c r="A85" s="904">
        <f t="shared" si="10"/>
        <v>6</v>
      </c>
      <c r="B85" s="875"/>
      <c r="C85" s="917"/>
      <c r="D85" s="917"/>
      <c r="E85" s="917"/>
      <c r="F85" s="915" t="str">
        <f t="shared" si="8"/>
        <v xml:space="preserve">  </v>
      </c>
      <c r="G85" s="918" t="str">
        <f t="shared" si="9"/>
        <v xml:space="preserve">  </v>
      </c>
    </row>
    <row r="86" spans="1:7">
      <c r="A86" s="904">
        <f t="shared" si="10"/>
        <v>7</v>
      </c>
      <c r="B86" s="875"/>
      <c r="C86" s="917"/>
      <c r="D86" s="917"/>
      <c r="E86" s="917"/>
      <c r="F86" s="915" t="str">
        <f t="shared" si="8"/>
        <v xml:space="preserve">  </v>
      </c>
      <c r="G86" s="918" t="str">
        <f t="shared" si="9"/>
        <v xml:space="preserve">  </v>
      </c>
    </row>
    <row r="87" spans="1:7">
      <c r="A87" s="904">
        <f t="shared" si="10"/>
        <v>8</v>
      </c>
      <c r="B87" s="875"/>
      <c r="C87" s="917"/>
      <c r="D87" s="917"/>
      <c r="E87" s="917"/>
      <c r="F87" s="915" t="str">
        <f t="shared" si="8"/>
        <v xml:space="preserve">  </v>
      </c>
      <c r="G87" s="918" t="str">
        <f t="shared" si="9"/>
        <v xml:space="preserve">  </v>
      </c>
    </row>
    <row r="88" spans="1:7">
      <c r="A88" s="904">
        <f t="shared" si="10"/>
        <v>9</v>
      </c>
      <c r="B88" s="875"/>
      <c r="C88" s="917"/>
      <c r="D88" s="917"/>
      <c r="E88" s="917"/>
      <c r="F88" s="915" t="str">
        <f t="shared" si="8"/>
        <v xml:space="preserve">  </v>
      </c>
      <c r="G88" s="918" t="str">
        <f t="shared" si="9"/>
        <v xml:space="preserve">  </v>
      </c>
    </row>
    <row r="89" spans="1:7">
      <c r="A89" s="904">
        <f t="shared" si="10"/>
        <v>10</v>
      </c>
      <c r="B89" s="875"/>
      <c r="C89" s="917"/>
      <c r="D89" s="917"/>
      <c r="E89" s="917"/>
      <c r="F89" s="915" t="str">
        <f t="shared" si="8"/>
        <v xml:space="preserve">  </v>
      </c>
      <c r="G89" s="918" t="str">
        <f t="shared" si="9"/>
        <v xml:space="preserve">  </v>
      </c>
    </row>
    <row r="90" spans="1:7">
      <c r="A90" s="904">
        <f t="shared" si="10"/>
        <v>11</v>
      </c>
      <c r="B90" s="875"/>
      <c r="C90" s="917"/>
      <c r="D90" s="917"/>
      <c r="E90" s="917"/>
      <c r="F90" s="915" t="str">
        <f t="shared" si="8"/>
        <v xml:space="preserve">  </v>
      </c>
      <c r="G90" s="918" t="str">
        <f t="shared" si="9"/>
        <v xml:space="preserve">  </v>
      </c>
    </row>
    <row r="91" spans="1:7">
      <c r="A91" s="904">
        <f t="shared" si="10"/>
        <v>12</v>
      </c>
      <c r="B91" s="875"/>
      <c r="C91" s="917"/>
      <c r="D91" s="917"/>
      <c r="E91" s="917"/>
      <c r="F91" s="915" t="str">
        <f t="shared" si="8"/>
        <v xml:space="preserve">  </v>
      </c>
      <c r="G91" s="918" t="str">
        <f t="shared" si="9"/>
        <v xml:space="preserve">  </v>
      </c>
    </row>
    <row r="92" spans="1:7">
      <c r="A92" s="904">
        <f t="shared" si="10"/>
        <v>13</v>
      </c>
      <c r="B92" s="875"/>
      <c r="C92" s="917"/>
      <c r="D92" s="917"/>
      <c r="E92" s="917"/>
      <c r="F92" s="915" t="str">
        <f t="shared" si="8"/>
        <v xml:space="preserve">  </v>
      </c>
      <c r="G92" s="918" t="str">
        <f t="shared" si="9"/>
        <v xml:space="preserve">  </v>
      </c>
    </row>
    <row r="93" spans="1:7">
      <c r="A93" s="904">
        <f t="shared" si="10"/>
        <v>14</v>
      </c>
      <c r="B93" s="875"/>
      <c r="C93" s="917"/>
      <c r="D93" s="917"/>
      <c r="E93" s="917"/>
      <c r="F93" s="915" t="str">
        <f t="shared" si="8"/>
        <v xml:space="preserve">  </v>
      </c>
      <c r="G93" s="918" t="str">
        <f t="shared" si="9"/>
        <v xml:space="preserve">  </v>
      </c>
    </row>
    <row r="94" spans="1:7">
      <c r="A94" s="904">
        <f t="shared" si="10"/>
        <v>15</v>
      </c>
      <c r="B94" s="875"/>
      <c r="C94" s="917"/>
      <c r="D94" s="917"/>
      <c r="E94" s="917"/>
      <c r="F94" s="915" t="str">
        <f t="shared" si="8"/>
        <v xml:space="preserve">  </v>
      </c>
      <c r="G94" s="918" t="str">
        <f t="shared" si="9"/>
        <v xml:space="preserve">  </v>
      </c>
    </row>
    <row r="95" spans="1:7">
      <c r="A95" s="904">
        <f t="shared" si="10"/>
        <v>16</v>
      </c>
      <c r="B95" s="875"/>
      <c r="C95" s="917"/>
      <c r="D95" s="917"/>
      <c r="E95" s="917"/>
      <c r="F95" s="915" t="str">
        <f t="shared" si="8"/>
        <v xml:space="preserve">  </v>
      </c>
      <c r="G95" s="918" t="str">
        <f t="shared" si="9"/>
        <v xml:space="preserve">  </v>
      </c>
    </row>
    <row r="96" spans="1:7">
      <c r="A96" s="904">
        <f t="shared" si="10"/>
        <v>17</v>
      </c>
      <c r="B96" s="875"/>
      <c r="C96" s="917"/>
      <c r="D96" s="917"/>
      <c r="E96" s="917"/>
      <c r="F96" s="915" t="str">
        <f t="shared" si="8"/>
        <v xml:space="preserve">  </v>
      </c>
      <c r="G96" s="918" t="str">
        <f t="shared" si="9"/>
        <v xml:space="preserve">  </v>
      </c>
    </row>
    <row r="97" spans="1:7">
      <c r="A97" s="904">
        <f t="shared" si="10"/>
        <v>18</v>
      </c>
      <c r="B97" s="875"/>
      <c r="C97" s="917"/>
      <c r="D97" s="917"/>
      <c r="E97" s="917"/>
      <c r="F97" s="915" t="str">
        <f t="shared" si="8"/>
        <v xml:space="preserve">  </v>
      </c>
      <c r="G97" s="918" t="str">
        <f t="shared" si="9"/>
        <v xml:space="preserve">  </v>
      </c>
    </row>
    <row r="98" spans="1:7">
      <c r="A98" s="904">
        <f t="shared" si="10"/>
        <v>19</v>
      </c>
      <c r="B98" s="875"/>
      <c r="C98" s="917"/>
      <c r="D98" s="917"/>
      <c r="E98" s="917"/>
      <c r="F98" s="915" t="str">
        <f t="shared" si="8"/>
        <v xml:space="preserve">  </v>
      </c>
      <c r="G98" s="918" t="str">
        <f t="shared" si="9"/>
        <v xml:space="preserve">  </v>
      </c>
    </row>
    <row r="99" spans="1:7">
      <c r="A99" s="904">
        <f t="shared" si="10"/>
        <v>20</v>
      </c>
      <c r="B99" s="875"/>
      <c r="C99" s="917"/>
      <c r="D99" s="917"/>
      <c r="E99" s="917"/>
      <c r="F99" s="915" t="str">
        <f t="shared" si="8"/>
        <v xml:space="preserve">  </v>
      </c>
      <c r="G99" s="918" t="str">
        <f t="shared" si="9"/>
        <v xml:space="preserve">  </v>
      </c>
    </row>
    <row r="100" spans="1:7">
      <c r="A100" s="904">
        <f t="shared" si="10"/>
        <v>21</v>
      </c>
      <c r="B100" s="875"/>
      <c r="C100" s="917"/>
      <c r="D100" s="917"/>
      <c r="E100" s="917"/>
      <c r="F100" s="915" t="str">
        <f t="shared" si="8"/>
        <v xml:space="preserve">  </v>
      </c>
      <c r="G100" s="918" t="str">
        <f t="shared" si="9"/>
        <v xml:space="preserve">  </v>
      </c>
    </row>
    <row r="101" spans="1:7">
      <c r="A101" s="904">
        <f t="shared" si="10"/>
        <v>22</v>
      </c>
      <c r="B101" s="875"/>
      <c r="C101" s="917"/>
      <c r="D101" s="917"/>
      <c r="E101" s="917"/>
      <c r="F101" s="915" t="str">
        <f t="shared" si="8"/>
        <v xml:space="preserve">  </v>
      </c>
      <c r="G101" s="918" t="str">
        <f t="shared" si="9"/>
        <v xml:space="preserve">  </v>
      </c>
    </row>
    <row r="102" spans="1:7">
      <c r="A102" s="904">
        <f t="shared" si="10"/>
        <v>23</v>
      </c>
      <c r="B102" s="875"/>
      <c r="C102" s="917"/>
      <c r="D102" s="917"/>
      <c r="E102" s="917"/>
      <c r="F102" s="915" t="str">
        <f t="shared" si="8"/>
        <v xml:space="preserve">  </v>
      </c>
      <c r="G102" s="918" t="str">
        <f t="shared" si="9"/>
        <v xml:space="preserve">  </v>
      </c>
    </row>
    <row r="103" spans="1:7">
      <c r="A103" s="904">
        <f t="shared" si="10"/>
        <v>24</v>
      </c>
      <c r="B103" s="875"/>
      <c r="C103" s="917"/>
      <c r="D103" s="917"/>
      <c r="E103" s="917"/>
      <c r="F103" s="915" t="str">
        <f t="shared" si="8"/>
        <v xml:space="preserve">  </v>
      </c>
      <c r="G103" s="918" t="str">
        <f t="shared" si="9"/>
        <v xml:space="preserve">  </v>
      </c>
    </row>
    <row r="104" spans="1:7">
      <c r="A104" s="904">
        <v>25</v>
      </c>
      <c r="B104" s="875"/>
      <c r="C104" s="917"/>
      <c r="D104" s="917"/>
      <c r="E104" s="917"/>
      <c r="F104" s="915" t="str">
        <f t="shared" si="8"/>
        <v xml:space="preserve">  </v>
      </c>
      <c r="G104" s="918" t="str">
        <f t="shared" si="9"/>
        <v xml:space="preserve">  </v>
      </c>
    </row>
    <row r="105" spans="1:7">
      <c r="A105" s="904">
        <v>26</v>
      </c>
      <c r="B105" s="875"/>
      <c r="C105" s="917"/>
      <c r="D105" s="917"/>
      <c r="E105" s="917"/>
      <c r="F105" s="915" t="str">
        <f t="shared" si="8"/>
        <v xml:space="preserve">  </v>
      </c>
      <c r="G105" s="918" t="str">
        <f t="shared" si="9"/>
        <v xml:space="preserve">  </v>
      </c>
    </row>
    <row r="106" spans="1:7">
      <c r="A106" s="904">
        <v>27</v>
      </c>
      <c r="B106" s="875"/>
      <c r="C106" s="917"/>
      <c r="D106" s="917"/>
      <c r="E106" s="917"/>
      <c r="F106" s="915" t="str">
        <f t="shared" si="8"/>
        <v xml:space="preserve">  </v>
      </c>
      <c r="G106" s="918" t="str">
        <f t="shared" si="9"/>
        <v xml:space="preserve">  </v>
      </c>
    </row>
    <row r="107" spans="1:7">
      <c r="A107" s="904">
        <v>28</v>
      </c>
      <c r="B107" s="875"/>
      <c r="C107" s="917"/>
      <c r="D107" s="917"/>
      <c r="E107" s="917"/>
      <c r="F107" s="915" t="str">
        <f t="shared" si="8"/>
        <v xml:space="preserve">  </v>
      </c>
      <c r="G107" s="918" t="str">
        <f t="shared" si="9"/>
        <v xml:space="preserve">  </v>
      </c>
    </row>
    <row r="108" spans="1:7">
      <c r="A108" s="904">
        <v>29</v>
      </c>
      <c r="B108" s="875"/>
      <c r="C108" s="917"/>
      <c r="D108" s="917"/>
      <c r="E108" s="917"/>
      <c r="F108" s="915" t="str">
        <f t="shared" si="8"/>
        <v xml:space="preserve">  </v>
      </c>
      <c r="G108" s="918" t="str">
        <f t="shared" si="9"/>
        <v xml:space="preserve">  </v>
      </c>
    </row>
    <row r="109" spans="1:7">
      <c r="A109" s="904">
        <v>30</v>
      </c>
      <c r="B109" s="875"/>
      <c r="C109" s="917"/>
      <c r="D109" s="917"/>
      <c r="E109" s="917"/>
      <c r="F109" s="915" t="str">
        <f t="shared" si="8"/>
        <v xml:space="preserve">  </v>
      </c>
      <c r="G109" s="918" t="str">
        <f t="shared" si="9"/>
        <v xml:space="preserve">  </v>
      </c>
    </row>
    <row r="110" spans="1:7">
      <c r="A110" s="904">
        <v>31</v>
      </c>
      <c r="B110" s="875"/>
      <c r="C110" s="917"/>
      <c r="D110" s="917"/>
      <c r="E110" s="917"/>
      <c r="F110" s="915" t="str">
        <f t="shared" si="8"/>
        <v xml:space="preserve">  </v>
      </c>
      <c r="G110" s="918" t="str">
        <f t="shared" si="9"/>
        <v xml:space="preserve">  </v>
      </c>
    </row>
    <row r="111" spans="1:7">
      <c r="A111" s="904">
        <v>32</v>
      </c>
      <c r="B111" s="875"/>
      <c r="C111" s="917"/>
      <c r="D111" s="917"/>
      <c r="E111" s="917"/>
      <c r="F111" s="915" t="str">
        <f t="shared" si="8"/>
        <v xml:space="preserve">  </v>
      </c>
      <c r="G111" s="918" t="str">
        <f t="shared" si="9"/>
        <v xml:space="preserve">  </v>
      </c>
    </row>
    <row r="112" spans="1:7">
      <c r="A112" s="904">
        <v>33</v>
      </c>
      <c r="B112" s="875"/>
      <c r="C112" s="917"/>
      <c r="D112" s="917"/>
      <c r="E112" s="917"/>
      <c r="F112" s="915" t="str">
        <f t="shared" si="8"/>
        <v xml:space="preserve">  </v>
      </c>
      <c r="G112" s="918" t="str">
        <f t="shared" si="9"/>
        <v xml:space="preserve">  </v>
      </c>
    </row>
    <row r="113" spans="1:7">
      <c r="A113" s="904">
        <v>34</v>
      </c>
      <c r="B113" s="875"/>
      <c r="C113" s="917"/>
      <c r="D113" s="917"/>
      <c r="E113" s="917"/>
      <c r="F113" s="915" t="str">
        <f t="shared" si="8"/>
        <v xml:space="preserve">  </v>
      </c>
      <c r="G113" s="918" t="str">
        <f t="shared" si="9"/>
        <v xml:space="preserve">  </v>
      </c>
    </row>
    <row r="114" spans="1:7">
      <c r="A114" s="904">
        <v>35</v>
      </c>
      <c r="B114" s="875"/>
      <c r="C114" s="917"/>
      <c r="D114" s="917"/>
      <c r="E114" s="917"/>
      <c r="F114" s="915" t="str">
        <f t="shared" si="8"/>
        <v xml:space="preserve">  </v>
      </c>
      <c r="G114" s="918" t="str">
        <f t="shared" si="9"/>
        <v xml:space="preserve">  </v>
      </c>
    </row>
    <row r="115" spans="1:7">
      <c r="A115" s="904">
        <v>36</v>
      </c>
      <c r="B115" s="875"/>
      <c r="C115" s="917"/>
      <c r="D115" s="917"/>
      <c r="E115" s="917"/>
      <c r="F115" s="915" t="str">
        <f t="shared" si="8"/>
        <v xml:space="preserve">  </v>
      </c>
      <c r="G115" s="918" t="str">
        <f t="shared" si="9"/>
        <v xml:space="preserve">  </v>
      </c>
    </row>
    <row r="116" spans="1:7">
      <c r="A116" s="904">
        <v>37</v>
      </c>
      <c r="B116" s="875"/>
      <c r="C116" s="917"/>
      <c r="D116" s="917"/>
      <c r="E116" s="917"/>
      <c r="F116" s="915" t="str">
        <f t="shared" si="8"/>
        <v xml:space="preserve">  </v>
      </c>
      <c r="G116" s="918" t="str">
        <f t="shared" si="9"/>
        <v xml:space="preserve">  </v>
      </c>
    </row>
    <row r="117" spans="1:7">
      <c r="A117" s="904">
        <v>38</v>
      </c>
      <c r="B117" s="875"/>
      <c r="C117" s="917"/>
      <c r="D117" s="917"/>
      <c r="E117" s="917"/>
      <c r="F117" s="915" t="str">
        <f t="shared" si="8"/>
        <v xml:space="preserve">  </v>
      </c>
      <c r="G117" s="918" t="str">
        <f t="shared" si="9"/>
        <v xml:space="preserve">  </v>
      </c>
    </row>
    <row r="118" spans="1:7">
      <c r="A118" s="904">
        <v>39</v>
      </c>
      <c r="B118" s="875"/>
      <c r="C118" s="917"/>
      <c r="D118" s="917"/>
      <c r="E118" s="917"/>
      <c r="F118" s="915" t="str">
        <f t="shared" si="8"/>
        <v xml:space="preserve">  </v>
      </c>
      <c r="G118" s="918" t="str">
        <f t="shared" si="9"/>
        <v xml:space="preserve">  </v>
      </c>
    </row>
    <row r="119" spans="1:7">
      <c r="A119" s="904">
        <v>40</v>
      </c>
      <c r="B119" s="875"/>
      <c r="C119" s="917"/>
      <c r="D119" s="917"/>
      <c r="E119" s="917"/>
      <c r="F119" s="915" t="str">
        <f t="shared" si="8"/>
        <v xml:space="preserve">  </v>
      </c>
      <c r="G119" s="918" t="str">
        <f t="shared" si="9"/>
        <v xml:space="preserve">  </v>
      </c>
    </row>
    <row r="120" spans="1:7">
      <c r="A120" s="904">
        <v>41</v>
      </c>
      <c r="B120" s="875"/>
      <c r="C120" s="917"/>
      <c r="D120" s="917"/>
      <c r="E120" s="917"/>
      <c r="F120" s="915" t="str">
        <f t="shared" si="8"/>
        <v xml:space="preserve">  </v>
      </c>
      <c r="G120" s="918" t="str">
        <f t="shared" si="9"/>
        <v xml:space="preserve">  </v>
      </c>
    </row>
    <row r="121" spans="1:7">
      <c r="A121" s="904">
        <f t="shared" ref="A121:A134" si="11">A120+1</f>
        <v>42</v>
      </c>
      <c r="B121" s="875"/>
      <c r="C121" s="917"/>
      <c r="D121" s="917"/>
      <c r="E121" s="917"/>
      <c r="F121" s="915" t="str">
        <f t="shared" si="8"/>
        <v xml:space="preserve">  </v>
      </c>
      <c r="G121" s="918" t="str">
        <f t="shared" si="9"/>
        <v xml:space="preserve">  </v>
      </c>
    </row>
    <row r="122" spans="1:7">
      <c r="A122" s="904">
        <f t="shared" si="11"/>
        <v>43</v>
      </c>
      <c r="B122" s="875"/>
      <c r="C122" s="917"/>
      <c r="D122" s="917"/>
      <c r="E122" s="917"/>
      <c r="F122" s="915" t="str">
        <f t="shared" si="8"/>
        <v xml:space="preserve">  </v>
      </c>
      <c r="G122" s="918" t="str">
        <f t="shared" si="9"/>
        <v xml:space="preserve">  </v>
      </c>
    </row>
    <row r="123" spans="1:7">
      <c r="A123" s="904">
        <f t="shared" si="11"/>
        <v>44</v>
      </c>
      <c r="B123" s="875"/>
      <c r="C123" s="917"/>
      <c r="D123" s="917"/>
      <c r="E123" s="917"/>
      <c r="F123" s="915" t="str">
        <f t="shared" si="8"/>
        <v xml:space="preserve">  </v>
      </c>
      <c r="G123" s="918" t="str">
        <f t="shared" si="9"/>
        <v xml:space="preserve">  </v>
      </c>
    </row>
    <row r="124" spans="1:7">
      <c r="A124" s="904">
        <f t="shared" si="11"/>
        <v>45</v>
      </c>
      <c r="B124" s="875"/>
      <c r="C124" s="917"/>
      <c r="D124" s="917"/>
      <c r="E124" s="917"/>
      <c r="F124" s="915" t="str">
        <f t="shared" si="8"/>
        <v xml:space="preserve">  </v>
      </c>
      <c r="G124" s="918" t="str">
        <f t="shared" si="9"/>
        <v xml:space="preserve">  </v>
      </c>
    </row>
    <row r="125" spans="1:7">
      <c r="A125" s="904">
        <f t="shared" si="11"/>
        <v>46</v>
      </c>
      <c r="B125" s="875"/>
      <c r="C125" s="917"/>
      <c r="D125" s="917"/>
      <c r="E125" s="917"/>
      <c r="F125" s="915" t="str">
        <f t="shared" si="8"/>
        <v xml:space="preserve">  </v>
      </c>
      <c r="G125" s="918" t="str">
        <f t="shared" si="9"/>
        <v xml:space="preserve">  </v>
      </c>
    </row>
    <row r="126" spans="1:7">
      <c r="A126" s="904">
        <f t="shared" si="11"/>
        <v>47</v>
      </c>
      <c r="B126" s="875"/>
      <c r="C126" s="917"/>
      <c r="D126" s="917"/>
      <c r="E126" s="917"/>
      <c r="F126" s="915" t="str">
        <f t="shared" si="8"/>
        <v xml:space="preserve">  </v>
      </c>
      <c r="G126" s="918" t="str">
        <f t="shared" si="9"/>
        <v xml:space="preserve">  </v>
      </c>
    </row>
    <row r="127" spans="1:7">
      <c r="A127" s="904">
        <f t="shared" si="11"/>
        <v>48</v>
      </c>
      <c r="B127" s="875"/>
      <c r="C127" s="917"/>
      <c r="D127" s="917"/>
      <c r="E127" s="917"/>
      <c r="F127" s="915" t="str">
        <f t="shared" si="8"/>
        <v xml:space="preserve">  </v>
      </c>
      <c r="G127" s="918" t="str">
        <f t="shared" si="9"/>
        <v xml:space="preserve">  </v>
      </c>
    </row>
    <row r="128" spans="1:7">
      <c r="A128" s="904">
        <f t="shared" si="11"/>
        <v>49</v>
      </c>
      <c r="B128" s="875"/>
      <c r="C128" s="917"/>
      <c r="D128" s="917"/>
      <c r="E128" s="917"/>
      <c r="F128" s="915" t="str">
        <f t="shared" si="8"/>
        <v xml:space="preserve">  </v>
      </c>
      <c r="G128" s="918" t="str">
        <f t="shared" si="9"/>
        <v xml:space="preserve">  </v>
      </c>
    </row>
    <row r="129" spans="1:7">
      <c r="A129" s="904">
        <f t="shared" si="11"/>
        <v>50</v>
      </c>
      <c r="B129" s="875"/>
      <c r="C129" s="917"/>
      <c r="D129" s="917"/>
      <c r="E129" s="917"/>
      <c r="F129" s="915" t="str">
        <f t="shared" si="8"/>
        <v xml:space="preserve">  </v>
      </c>
      <c r="G129" s="918" t="str">
        <f t="shared" si="9"/>
        <v xml:space="preserve">  </v>
      </c>
    </row>
    <row r="130" spans="1:7">
      <c r="A130" s="904">
        <f t="shared" si="11"/>
        <v>51</v>
      </c>
      <c r="B130" s="875"/>
      <c r="C130" s="917"/>
      <c r="D130" s="917"/>
      <c r="E130" s="917"/>
      <c r="F130" s="915" t="str">
        <f t="shared" si="8"/>
        <v xml:space="preserve">  </v>
      </c>
      <c r="G130" s="918" t="str">
        <f t="shared" si="9"/>
        <v xml:space="preserve">  </v>
      </c>
    </row>
    <row r="131" spans="1:7">
      <c r="A131" s="904">
        <f t="shared" si="11"/>
        <v>52</v>
      </c>
      <c r="B131" s="875"/>
      <c r="C131" s="917"/>
      <c r="D131" s="917"/>
      <c r="E131" s="917"/>
      <c r="F131" s="915" t="str">
        <f t="shared" si="8"/>
        <v xml:space="preserve">  </v>
      </c>
      <c r="G131" s="918" t="str">
        <f t="shared" si="9"/>
        <v xml:space="preserve">  </v>
      </c>
    </row>
    <row r="132" spans="1:7">
      <c r="A132" s="904">
        <f t="shared" si="11"/>
        <v>53</v>
      </c>
      <c r="B132" s="875"/>
      <c r="C132" s="917"/>
      <c r="D132" s="917"/>
      <c r="E132" s="917"/>
      <c r="F132" s="915" t="str">
        <f t="shared" si="8"/>
        <v xml:space="preserve">  </v>
      </c>
      <c r="G132" s="918" t="str">
        <f t="shared" si="9"/>
        <v xml:space="preserve">  </v>
      </c>
    </row>
    <row r="133" spans="1:7">
      <c r="A133" s="904">
        <f t="shared" si="11"/>
        <v>54</v>
      </c>
      <c r="B133" s="890"/>
      <c r="C133" s="921"/>
      <c r="D133" s="921"/>
      <c r="E133" s="921"/>
      <c r="F133" s="915" t="str">
        <f t="shared" si="8"/>
        <v xml:space="preserve">  </v>
      </c>
      <c r="G133" s="918" t="str">
        <f t="shared" si="9"/>
        <v xml:space="preserve">  </v>
      </c>
    </row>
    <row r="134" spans="1:7" ht="15.75" thickBot="1">
      <c r="A134" s="939">
        <f t="shared" si="11"/>
        <v>55</v>
      </c>
      <c r="B134" s="940" t="s">
        <v>1486</v>
      </c>
      <c r="C134" s="941">
        <f>SUM(C80:C133)</f>
        <v>0</v>
      </c>
      <c r="D134" s="942">
        <f>SUM(D80:D133)</f>
        <v>0</v>
      </c>
      <c r="E134" s="930">
        <f>SUM(E80:E133)</f>
        <v>0</v>
      </c>
      <c r="F134" s="930" t="str">
        <f t="shared" si="8"/>
        <v xml:space="preserve">  </v>
      </c>
      <c r="G134" s="931" t="str">
        <f t="shared" si="9"/>
        <v xml:space="preserve">  </v>
      </c>
    </row>
    <row r="135" spans="1:7" s="2420" customFormat="1">
      <c r="A135" s="1068"/>
      <c r="B135" s="1064"/>
      <c r="C135" s="1078"/>
      <c r="D135" s="1079"/>
      <c r="E135" s="1078"/>
      <c r="F135" s="1078"/>
      <c r="G135" s="2421"/>
    </row>
    <row r="136" spans="1:7">
      <c r="A136" s="1477" t="s">
        <v>4674</v>
      </c>
      <c r="B136" s="2464"/>
    </row>
    <row r="137" spans="1:7">
      <c r="A137" s="876" t="s">
        <v>1490</v>
      </c>
      <c r="B137" s="876"/>
      <c r="C137" s="876"/>
      <c r="D137" s="876"/>
      <c r="E137" s="876"/>
      <c r="F137" s="876"/>
      <c r="G137" s="876"/>
    </row>
  </sheetData>
  <customSheetViews>
    <customSheetView guid="{8BA73436-2F9B-4210-BD10-5C9B0EE18A6F}" colorId="22" showPageBreaks="1">
      <selection activeCell="F2" sqref="F2"/>
      <rowBreaks count="1" manualBreakCount="1">
        <brk id="70" max="16383" man="1"/>
      </rowBreaks>
      <pageMargins left="0.5" right="0.5" top="0.5" bottom="0.5" header="0" footer="0"/>
      <printOptions horizontalCentered="1" verticalCentered="1"/>
      <pageSetup scale="65" fitToWidth="2" fitToHeight="2" orientation="portrait" horizontalDpi="300" verticalDpi="300" r:id="rId1"/>
      <headerFooter alignWithMargins="0"/>
    </customSheetView>
    <customSheetView guid="{7923C648-7509-4E75-B568-BE9D1A032E56}" scale="80" colorId="22" showPageBreaks="1" view="pageBreakPreview">
      <selection activeCell="D13" sqref="D13"/>
      <pageMargins left="0.5" right="0.5" top="0.5" bottom="0.5" header="0" footer="0"/>
      <printOptions horizontalCentered="1" verticalCentered="1"/>
      <pageSetup scale="68" fitToHeight="2" orientation="portrait" horizontalDpi="300" verticalDpi="300" r:id="rId2"/>
      <headerFooter alignWithMargins="0"/>
    </customSheetView>
    <customSheetView guid="{393B765C-BB60-4CEF-9B1B-1517D80E77BC}" scale="80" colorId="22" showPageBreaks="1" view="pageBreakPreview">
      <selection activeCell="D13" sqref="D13"/>
      <pageMargins left="0.5" right="0.5" top="0.5" bottom="0.5" header="0" footer="0"/>
      <printOptions horizontalCentered="1" verticalCentered="1"/>
      <pageSetup scale="68" fitToHeight="2" orientation="portrait" horizontalDpi="300" verticalDpi="300" r:id="rId3"/>
      <headerFooter alignWithMargins="0"/>
    </customSheetView>
    <customSheetView guid="{63051384-6030-4837-BDE8-8D47319E9310}" colorId="22" showPageBreaks="1" printArea="1" topLeftCell="H1">
      <selection activeCell="J12" sqref="J12"/>
      <pageMargins left="0.5" right="0.5" top="0.5" bottom="0.5" header="0" footer="0"/>
      <printOptions horizontalCentered="1" verticalCentered="1"/>
      <pageSetup scale="68" fitToHeight="2" orientation="portrait" horizontalDpi="300" verticalDpi="300" r:id="rId4"/>
      <headerFooter alignWithMargins="0"/>
    </customSheetView>
    <customSheetView guid="{4E7170B9-0E13-4551-BA0F-F43020F5D14F}" colorId="22" showPageBreaks="1">
      <selection activeCell="F2" sqref="F2"/>
      <rowBreaks count="1" manualBreakCount="1">
        <brk id="70" max="16383" man="1"/>
      </rowBreaks>
      <pageMargins left="0.5" right="0.5" top="0.5" bottom="0.5" header="0" footer="0"/>
      <printOptions horizontalCentered="1" verticalCentered="1"/>
      <pageSetup scale="65" fitToWidth="2" fitToHeight="2" orientation="portrait" horizontalDpi="300" verticalDpi="300" r:id="rId5"/>
      <headerFooter alignWithMargins="0"/>
    </customSheetView>
    <customSheetView guid="{438078D9-73AC-4065-AD12-33C545097290}" colorId="22" topLeftCell="H1">
      <selection activeCell="J12" sqref="J12"/>
      <pageMargins left="0.5" right="0.5" top="0.5" bottom="0.5" header="0" footer="0"/>
      <printOptions horizontalCentered="1" verticalCentered="1"/>
      <pageSetup scale="68" fitToHeight="2" orientation="portrait" horizontalDpi="300" verticalDpi="300" r:id="rId6"/>
      <headerFooter alignWithMargins="0"/>
    </customSheetView>
    <customSheetView guid="{5CF51FF9-A1DC-465C-8702-577480B671DB}" colorId="22" topLeftCell="H1">
      <selection activeCell="J12" sqref="J12"/>
      <pageMargins left="0.5" right="0.5" top="0.5" bottom="0.5" header="0" footer="0"/>
      <printOptions horizontalCentered="1" verticalCentered="1"/>
      <pageSetup scale="68" fitToHeight="2" orientation="portrait" horizontalDpi="300" verticalDpi="300" r:id="rId7"/>
      <headerFooter alignWithMargins="0"/>
    </customSheetView>
    <customSheetView guid="{B94A4E40-0E04-4C7F-92F0-F173BDD19C5E}" colorId="22" topLeftCell="H1">
      <selection activeCell="J12" sqref="J12"/>
      <pageMargins left="0.5" right="0.5" top="0.5" bottom="0.5" header="0" footer="0"/>
      <printOptions horizontalCentered="1" verticalCentered="1"/>
      <pageSetup scale="68" fitToHeight="2" orientation="portrait" horizontalDpi="300" verticalDpi="300" r:id="rId8"/>
      <headerFooter alignWithMargins="0"/>
    </customSheetView>
    <customSheetView guid="{8C259C24-A4E4-4974-8C90-A0F5B4CE3394}" colorId="22" showPageBreaks="1">
      <selection activeCell="F2" sqref="F2"/>
      <rowBreaks count="1" manualBreakCount="1">
        <brk id="70" max="16383" man="1"/>
      </rowBreaks>
      <pageMargins left="0.5" right="0.5" top="0.5" bottom="0.5" header="0" footer="0"/>
      <printOptions horizontalCentered="1" verticalCentered="1"/>
      <pageSetup scale="65" fitToWidth="2" fitToHeight="2" orientation="portrait" horizontalDpi="300" verticalDpi="300" r:id="rId9"/>
      <headerFooter alignWithMargins="0"/>
    </customSheetView>
    <customSheetView guid="{FA103E5D-8B2E-472D-A37D-606A91A24206}" colorId="22">
      <selection activeCell="F2" sqref="F2"/>
      <rowBreaks count="1" manualBreakCount="1">
        <brk id="70" max="16383" man="1"/>
      </rowBreaks>
      <pageMargins left="0.5" right="0.5" top="0.5" bottom="0.5" header="0" footer="0"/>
      <printOptions horizontalCentered="1" verticalCentered="1"/>
      <pageSetup scale="65" fitToWidth="2" fitToHeight="2" orientation="portrait" horizontalDpi="300" verticalDpi="300" r:id="rId10"/>
      <headerFooter alignWithMargins="0"/>
    </customSheetView>
    <customSheetView guid="{FD677025-12D2-4A8C-898E-C8C7B61A1761}" colorId="22" showPageBreaks="1" printArea="1" topLeftCell="H1">
      <selection activeCell="J12" sqref="J12"/>
      <pageMargins left="0.5" right="0.5" top="0.5" bottom="0.5" header="0" footer="0"/>
      <printOptions horizontalCentered="1" verticalCentered="1"/>
      <pageSetup scale="68" fitToHeight="2" orientation="portrait" horizontalDpi="300" verticalDpi="300" r:id="rId11"/>
      <headerFooter alignWithMargins="0"/>
    </customSheetView>
    <customSheetView guid="{8A94D2EC-B2C5-4234-9443-0DC03802E12D}" colorId="22" showPageBreaks="1" printArea="1" topLeftCell="H1">
      <selection activeCell="J12" sqref="J12"/>
      <pageMargins left="0.5" right="0.5" top="0.5" bottom="0.5" header="0" footer="0"/>
      <printOptions horizontalCentered="1" verticalCentered="1"/>
      <pageSetup scale="68" fitToHeight="2" orientation="portrait" horizontalDpi="300" verticalDpi="300" r:id="rId12"/>
      <headerFooter alignWithMargins="0"/>
    </customSheetView>
    <customSheetView guid="{C7AF6775-1D27-4B5E-A593-2A35D0B4D89B}" colorId="22" topLeftCell="E7">
      <selection activeCell="I31" sqref="I31"/>
      <pageMargins left="0.5" right="0.5" top="0.5" bottom="0.5" header="0" footer="0"/>
      <printOptions horizontalCentered="1" verticalCentered="1"/>
      <pageSetup scale="68" fitToHeight="2" orientation="portrait" horizontalDpi="300" verticalDpi="300" r:id="rId13"/>
      <headerFooter alignWithMargins="0"/>
    </customSheetView>
    <customSheetView guid="{96E61F17-B7D0-43DF-A042-AB82DEADF71D}" colorId="22" showPageBreaks="1" printArea="1" topLeftCell="H1">
      <selection activeCell="J12" sqref="J12"/>
      <pageMargins left="0.5" right="0.5" top="0.5" bottom="0.5" header="0" footer="0"/>
      <printOptions horizontalCentered="1" verticalCentered="1"/>
      <pageSetup scale="68" fitToHeight="2" orientation="portrait" horizontalDpi="300" verticalDpi="300" r:id="rId14"/>
      <headerFooter alignWithMargins="0"/>
    </customSheetView>
    <customSheetView guid="{0F6F7749-E5E2-402C-A332-F358E9F52431}" colorId="22" showPageBreaks="1" printArea="1" topLeftCell="H1">
      <selection activeCell="K16" sqref="K16"/>
      <pageMargins left="0.5" right="0.5" top="0.5" bottom="0.5" header="0" footer="0"/>
      <printOptions horizontalCentered="1" verticalCentered="1"/>
      <pageSetup scale="80" fitToHeight="2" orientation="portrait" horizontalDpi="300" verticalDpi="300" r:id="rId15"/>
      <headerFooter alignWithMargins="0"/>
    </customSheetView>
    <customSheetView guid="{665C0630-746D-4A38-99D5-558A3A80C435}" colorId="22" showPageBreaks="1" printArea="1" topLeftCell="H1">
      <selection activeCell="J12" sqref="J12"/>
      <pageMargins left="0.5" right="0.5" top="0.5" bottom="0.5" header="0" footer="0"/>
      <printOptions horizontalCentered="1" verticalCentered="1"/>
      <pageSetup scale="68" fitToHeight="2" orientation="portrait" horizontalDpi="300" verticalDpi="300" r:id="rId16"/>
      <headerFooter alignWithMargins="0"/>
    </customSheetView>
    <customSheetView guid="{7BB49942-3332-4916-8C9A-7E0718D9BD15}" colorId="22" showPageBreaks="1" printArea="1" topLeftCell="H1">
      <selection activeCell="J12" sqref="J12"/>
      <pageMargins left="0.5" right="0.5" top="0.5" bottom="0.5" header="0" footer="0"/>
      <printOptions horizontalCentered="1" verticalCentered="1"/>
      <pageSetup scale="68" fitToHeight="2" orientation="portrait" horizontalDpi="300" verticalDpi="300" r:id="rId17"/>
      <headerFooter alignWithMargins="0"/>
    </customSheetView>
    <customSheetView guid="{84131046-9492-4BD4-95BF-1101D54B6750}" colorId="22" showPageBreaks="1">
      <selection activeCell="F2" sqref="F2"/>
      <rowBreaks count="1" manualBreakCount="1">
        <brk id="70" max="16383" man="1"/>
      </rowBreaks>
      <pageMargins left="0.5" right="0.5" top="0.5" bottom="0.5" header="0" footer="0"/>
      <printOptions horizontalCentered="1" verticalCentered="1"/>
      <pageSetup scale="65" fitToWidth="2" fitToHeight="2" orientation="portrait" horizontalDpi="300" verticalDpi="300" r:id="rId18"/>
      <headerFooter alignWithMargins="0"/>
    </customSheetView>
    <customSheetView guid="{CDDD69AD-D96A-45A7-95A3-6DE883419332}" colorId="22" printArea="1" topLeftCell="H1">
      <selection activeCell="J12" sqref="J12"/>
      <pageMargins left="0.5" right="0.5" top="0.5" bottom="0.5" header="0" footer="0"/>
      <printOptions horizontalCentered="1" verticalCentered="1"/>
      <pageSetup scale="68" fitToHeight="2" orientation="portrait" horizontalDpi="300" verticalDpi="300" r:id="rId19"/>
      <headerFooter alignWithMargins="0"/>
    </customSheetView>
    <customSheetView guid="{4AA2BC72-2A29-463C-9964-91A7BC9A705D}" colorId="22" showPageBreaks="1" printArea="1" topLeftCell="H1">
      <selection activeCell="J12" sqref="J12"/>
      <pageMargins left="0.5" right="0.5" top="0.5" bottom="0.5" header="0" footer="0"/>
      <printOptions horizontalCentered="1" verticalCentered="1"/>
      <pageSetup scale="68" fitToHeight="2" orientation="portrait" horizontalDpi="300" verticalDpi="300" r:id="rId20"/>
      <headerFooter alignWithMargins="0"/>
    </customSheetView>
  </customSheetViews>
  <printOptions horizontalCentered="1" verticalCentered="1"/>
  <pageMargins left="0.5" right="0.5" top="0.5" bottom="0.5" header="0" footer="0"/>
  <pageSetup scale="68" fitToHeight="2" orientation="portrait" horizontalDpi="300" verticalDpi="300" r:id="rId2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24"/>
  <sheetViews>
    <sheetView defaultGridColor="0" topLeftCell="G1" colorId="22" zoomScaleNormal="100" zoomScaleSheetLayoutView="40" workbookViewId="0">
      <selection activeCell="M3" sqref="M3"/>
    </sheetView>
  </sheetViews>
  <sheetFormatPr defaultColWidth="9.6640625" defaultRowHeight="15"/>
  <cols>
    <col min="1" max="1" width="4.6640625" customWidth="1"/>
    <col min="2" max="2" width="15.6640625" customWidth="1"/>
    <col min="3" max="3" width="17.6640625" customWidth="1"/>
    <col min="4"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9" t="s">
        <v>1800</v>
      </c>
      <c r="B1" s="66"/>
      <c r="C1" s="203"/>
      <c r="D1" s="66" t="s">
        <v>1345</v>
      </c>
      <c r="E1" s="203"/>
      <c r="F1" s="66" t="s">
        <v>1802</v>
      </c>
      <c r="G1" s="205" t="s">
        <v>1803</v>
      </c>
      <c r="H1" s="67"/>
      <c r="I1" s="29" t="s">
        <v>1800</v>
      </c>
      <c r="J1" s="205" t="s">
        <v>1345</v>
      </c>
      <c r="K1" s="203"/>
      <c r="L1" s="66" t="s">
        <v>1802</v>
      </c>
      <c r="M1" s="203"/>
      <c r="N1" s="66" t="s">
        <v>1803</v>
      </c>
      <c r="O1" s="67"/>
    </row>
    <row r="2" spans="1:15">
      <c r="A2" s="72" t="str">
        <f>'Data Sheet'!$C$25</f>
        <v>CENTRAL HUDSON GAS &amp; ELECTRIC CORPORATION</v>
      </c>
      <c r="B2" s="17"/>
      <c r="C2" s="81"/>
      <c r="D2" s="17" t="s">
        <v>5251</v>
      </c>
      <c r="E2" s="81"/>
      <c r="F2" s="17" t="s">
        <v>1805</v>
      </c>
      <c r="G2" s="93"/>
      <c r="H2" s="73"/>
      <c r="I2" s="72" t="str">
        <f>'Data Sheet'!$C$25</f>
        <v>CENTRAL HUDSON GAS &amp; ELECTRIC CORPORATION</v>
      </c>
      <c r="J2" s="17" t="str">
        <f>D2</f>
        <v>(1) [X] An Original</v>
      </c>
      <c r="K2" s="81"/>
      <c r="L2" s="17" t="s">
        <v>1805</v>
      </c>
      <c r="M2" s="81"/>
      <c r="N2" s="17"/>
      <c r="O2" s="73"/>
    </row>
    <row r="3" spans="1:15" ht="15" customHeight="1">
      <c r="A3" s="72"/>
      <c r="B3" s="17"/>
      <c r="C3" s="81"/>
      <c r="D3" s="17" t="s">
        <v>1158</v>
      </c>
      <c r="E3" s="81"/>
      <c r="F3" s="1249" t="str">
        <f>'Data Sheet'!$C$40</f>
        <v>4/18/2018</v>
      </c>
      <c r="G3" s="874" t="str">
        <f>'Data Sheet'!$C$38</f>
        <v>12/31/2017</v>
      </c>
      <c r="H3" s="128"/>
      <c r="I3" s="80"/>
      <c r="J3" s="17" t="s">
        <v>1158</v>
      </c>
      <c r="K3" s="81"/>
      <c r="L3" s="1249" t="str">
        <f>'Data Sheet'!$C$40</f>
        <v>4/18/2018</v>
      </c>
      <c r="M3" s="894"/>
      <c r="N3" s="875" t="str">
        <f>'Data Sheet'!$C$38</f>
        <v>12/31/2017</v>
      </c>
      <c r="O3" s="76"/>
    </row>
    <row r="4" spans="1:15" ht="15" customHeight="1">
      <c r="A4" s="206" t="s">
        <v>1491</v>
      </c>
      <c r="B4" s="207"/>
      <c r="C4" s="207"/>
      <c r="D4" s="207"/>
      <c r="E4" s="207"/>
      <c r="F4" s="207"/>
      <c r="G4" s="207"/>
      <c r="H4" s="208"/>
      <c r="I4" s="206" t="s">
        <v>1492</v>
      </c>
      <c r="J4" s="207"/>
      <c r="K4" s="207"/>
      <c r="L4" s="207"/>
      <c r="M4" s="207"/>
      <c r="N4" s="207"/>
      <c r="O4" s="76"/>
    </row>
    <row r="5" spans="1:15">
      <c r="A5" s="72"/>
      <c r="B5" s="17"/>
      <c r="C5" s="17"/>
      <c r="D5" s="17"/>
      <c r="E5" s="17"/>
      <c r="F5" s="17"/>
      <c r="G5" s="17"/>
      <c r="H5" s="73"/>
      <c r="I5" s="87"/>
      <c r="J5" s="88"/>
      <c r="K5" s="88"/>
      <c r="L5" s="88"/>
      <c r="M5" s="88"/>
      <c r="N5" s="88"/>
      <c r="O5" s="73"/>
    </row>
    <row r="6" spans="1:15">
      <c r="A6" s="72" t="s">
        <v>2398</v>
      </c>
      <c r="B6" s="17" t="s">
        <v>1493</v>
      </c>
      <c r="C6" s="17"/>
      <c r="D6" s="17"/>
      <c r="E6" s="17"/>
      <c r="F6" s="17"/>
      <c r="G6" s="17"/>
      <c r="H6" s="73"/>
      <c r="I6" s="72" t="s">
        <v>1494</v>
      </c>
      <c r="J6" s="17"/>
      <c r="K6" s="17"/>
      <c r="L6" s="17"/>
      <c r="M6" s="17"/>
      <c r="N6" s="17"/>
      <c r="O6" s="73"/>
    </row>
    <row r="7" spans="1:15">
      <c r="A7" s="72"/>
      <c r="B7" s="17" t="s">
        <v>639</v>
      </c>
      <c r="C7" s="17"/>
      <c r="D7" s="17"/>
      <c r="E7" s="17"/>
      <c r="F7" s="17"/>
      <c r="G7" s="17"/>
      <c r="H7" s="73"/>
      <c r="I7" s="72" t="s">
        <v>1495</v>
      </c>
      <c r="J7" s="17"/>
      <c r="K7" s="17"/>
      <c r="L7" s="17"/>
      <c r="M7" s="17"/>
      <c r="N7" s="17"/>
      <c r="O7" s="73"/>
    </row>
    <row r="8" spans="1:15">
      <c r="A8" s="72"/>
      <c r="B8" s="17" t="s">
        <v>1496</v>
      </c>
      <c r="C8" s="17"/>
      <c r="D8" s="17"/>
      <c r="E8" s="17"/>
      <c r="F8" s="17"/>
      <c r="G8" s="17"/>
      <c r="H8" s="73"/>
      <c r="I8" s="72" t="s">
        <v>1497</v>
      </c>
      <c r="J8" s="17"/>
      <c r="K8" s="17"/>
      <c r="L8" s="17"/>
      <c r="M8" s="17"/>
      <c r="N8" s="17"/>
      <c r="O8" s="73"/>
    </row>
    <row r="9" spans="1:15">
      <c r="A9" s="72"/>
      <c r="B9" s="17" t="s">
        <v>1498</v>
      </c>
      <c r="C9" s="17"/>
      <c r="D9" s="17"/>
      <c r="E9" s="17"/>
      <c r="F9" s="17"/>
      <c r="G9" s="17"/>
      <c r="H9" s="73"/>
      <c r="I9" s="72" t="s">
        <v>1499</v>
      </c>
      <c r="J9" s="17"/>
      <c r="K9" s="17"/>
      <c r="L9" s="17"/>
      <c r="M9" s="17"/>
      <c r="N9" s="17"/>
      <c r="O9" s="73"/>
    </row>
    <row r="10" spans="1:15">
      <c r="A10" s="937"/>
      <c r="B10" s="875"/>
      <c r="C10" s="875"/>
      <c r="D10" s="875"/>
      <c r="E10" s="17"/>
      <c r="F10" s="17"/>
      <c r="G10" s="17"/>
      <c r="H10" s="73"/>
      <c r="I10" s="72" t="s">
        <v>1500</v>
      </c>
      <c r="J10" s="17"/>
      <c r="K10" s="17"/>
      <c r="L10" s="17"/>
      <c r="M10" s="17"/>
      <c r="N10" s="17"/>
      <c r="O10" s="73"/>
    </row>
    <row r="11" spans="1:15">
      <c r="A11" s="72" t="s">
        <v>2315</v>
      </c>
      <c r="B11" s="17" t="s">
        <v>2989</v>
      </c>
      <c r="C11" s="875"/>
      <c r="D11" s="875"/>
      <c r="E11" s="17"/>
      <c r="F11" s="17"/>
      <c r="G11" s="17"/>
      <c r="H11" s="73"/>
      <c r="I11" s="72" t="s">
        <v>2990</v>
      </c>
      <c r="J11" s="17"/>
      <c r="K11" s="17"/>
      <c r="L11" s="17"/>
      <c r="M11" s="17"/>
      <c r="N11" s="17"/>
      <c r="O11" s="73"/>
    </row>
    <row r="12" spans="1:15">
      <c r="A12" s="72"/>
      <c r="B12" s="17" t="s">
        <v>2991</v>
      </c>
      <c r="C12" s="875"/>
      <c r="D12" s="875"/>
      <c r="E12" s="17"/>
      <c r="F12" s="17"/>
      <c r="G12" s="17"/>
      <c r="H12" s="73"/>
      <c r="I12" s="72" t="s">
        <v>3425</v>
      </c>
      <c r="J12" s="17"/>
      <c r="K12" s="17"/>
      <c r="L12" s="17"/>
      <c r="M12" s="17"/>
      <c r="N12" s="17"/>
      <c r="O12" s="73"/>
    </row>
    <row r="13" spans="1:15">
      <c r="A13" s="72"/>
      <c r="B13" s="17"/>
      <c r="C13" s="875"/>
      <c r="D13" s="875"/>
      <c r="E13" s="17"/>
      <c r="F13" s="17"/>
      <c r="G13" s="17"/>
      <c r="H13" s="73"/>
      <c r="I13" s="72" t="s">
        <v>3426</v>
      </c>
      <c r="J13" s="17"/>
      <c r="K13" s="17"/>
      <c r="L13" s="17"/>
      <c r="M13" s="17"/>
      <c r="N13" s="17"/>
      <c r="O13" s="73"/>
    </row>
    <row r="14" spans="1:15">
      <c r="A14" s="72" t="s">
        <v>2316</v>
      </c>
      <c r="B14" s="17" t="s">
        <v>3427</v>
      </c>
      <c r="C14" s="17"/>
      <c r="D14" s="17"/>
      <c r="E14" s="17"/>
      <c r="F14" s="17"/>
      <c r="G14" s="17"/>
      <c r="H14" s="73"/>
      <c r="I14" s="72" t="s">
        <v>3428</v>
      </c>
      <c r="J14" s="17"/>
      <c r="K14" s="17"/>
      <c r="L14" s="17"/>
      <c r="M14" s="17"/>
      <c r="N14" s="17"/>
      <c r="O14" s="73"/>
    </row>
    <row r="15" spans="1:15">
      <c r="A15" s="72"/>
      <c r="B15" s="17" t="s">
        <v>3429</v>
      </c>
      <c r="C15" s="17"/>
      <c r="D15" s="17"/>
      <c r="E15" s="17"/>
      <c r="F15" s="17"/>
      <c r="G15" s="17"/>
      <c r="H15" s="73"/>
      <c r="I15" s="72" t="s">
        <v>3430</v>
      </c>
      <c r="J15" s="17"/>
      <c r="K15" s="17"/>
      <c r="L15" s="17"/>
      <c r="M15" s="17"/>
      <c r="N15" s="17"/>
      <c r="O15" s="73"/>
    </row>
    <row r="16" spans="1:15">
      <c r="A16" s="72"/>
      <c r="B16" s="17" t="s">
        <v>3431</v>
      </c>
      <c r="C16" s="17"/>
      <c r="D16" s="17"/>
      <c r="E16" s="17"/>
      <c r="F16" s="17"/>
      <c r="G16" s="17"/>
      <c r="H16" s="73"/>
      <c r="I16" s="72" t="s">
        <v>3432</v>
      </c>
      <c r="J16" s="17"/>
      <c r="K16" s="17"/>
      <c r="L16" s="17"/>
      <c r="M16" s="17"/>
      <c r="N16" s="17"/>
      <c r="O16" s="73"/>
    </row>
    <row r="17" spans="1:15">
      <c r="A17" s="72"/>
      <c r="B17" s="17" t="s">
        <v>3433</v>
      </c>
      <c r="C17" s="17"/>
      <c r="D17" s="17"/>
      <c r="E17" s="17"/>
      <c r="F17" s="17"/>
      <c r="G17" s="17"/>
      <c r="H17" s="73"/>
      <c r="I17" s="72" t="s">
        <v>3434</v>
      </c>
      <c r="J17" s="17"/>
      <c r="K17" s="17"/>
      <c r="L17" s="17"/>
      <c r="M17" s="17"/>
      <c r="N17" s="17"/>
      <c r="O17" s="73"/>
    </row>
    <row r="18" spans="1:15">
      <c r="A18" s="72"/>
      <c r="B18" s="17" t="s">
        <v>3435</v>
      </c>
      <c r="C18" s="17"/>
      <c r="D18" s="17"/>
      <c r="E18" s="17"/>
      <c r="F18" s="17"/>
      <c r="G18" s="17"/>
      <c r="H18" s="73"/>
      <c r="I18" s="72" t="s">
        <v>3436</v>
      </c>
      <c r="J18" s="17"/>
      <c r="K18" s="17"/>
      <c r="L18" s="17"/>
      <c r="M18" s="17"/>
      <c r="N18" s="17"/>
      <c r="O18" s="73"/>
    </row>
    <row r="19" spans="1:15">
      <c r="A19" s="72"/>
      <c r="B19" s="17" t="s">
        <v>3437</v>
      </c>
      <c r="C19" s="17"/>
      <c r="D19" s="17"/>
      <c r="E19" s="17"/>
      <c r="F19" s="17"/>
      <c r="G19" s="17"/>
      <c r="H19" s="73"/>
      <c r="I19" s="72" t="s">
        <v>3438</v>
      </c>
      <c r="J19" s="17"/>
      <c r="K19" s="17"/>
      <c r="L19" s="17"/>
      <c r="M19" s="17"/>
      <c r="N19" s="17"/>
      <c r="O19" s="73"/>
    </row>
    <row r="20" spans="1:15">
      <c r="A20" s="72"/>
      <c r="B20" s="17" t="s">
        <v>3439</v>
      </c>
      <c r="C20" s="17"/>
      <c r="D20" s="17"/>
      <c r="E20" s="17"/>
      <c r="F20" s="17"/>
      <c r="G20" s="17"/>
      <c r="H20" s="73"/>
      <c r="I20" s="72" t="s">
        <v>3440</v>
      </c>
      <c r="J20" s="17"/>
      <c r="K20" s="17"/>
      <c r="L20" s="17"/>
      <c r="M20" s="17"/>
      <c r="N20" s="17"/>
      <c r="O20" s="73"/>
    </row>
    <row r="21" spans="1:15">
      <c r="A21" s="72"/>
      <c r="B21" s="17" t="s">
        <v>3441</v>
      </c>
      <c r="C21" s="17"/>
      <c r="D21" s="17"/>
      <c r="E21" s="17"/>
      <c r="F21" s="17"/>
      <c r="G21" s="17"/>
      <c r="H21" s="73"/>
      <c r="I21" s="72" t="s">
        <v>3442</v>
      </c>
      <c r="J21" s="17"/>
      <c r="K21" s="17"/>
      <c r="L21" s="17"/>
      <c r="M21" s="17"/>
      <c r="N21" s="17"/>
      <c r="O21" s="73"/>
    </row>
    <row r="22" spans="1:15">
      <c r="A22" s="72"/>
      <c r="B22" s="17" t="s">
        <v>3443</v>
      </c>
      <c r="C22" s="17"/>
      <c r="D22" s="17"/>
      <c r="E22" s="17"/>
      <c r="F22" s="17"/>
      <c r="G22" s="17"/>
      <c r="H22" s="73"/>
      <c r="I22" s="72" t="s">
        <v>3444</v>
      </c>
      <c r="J22" s="17"/>
      <c r="K22" s="17"/>
      <c r="L22" s="17"/>
      <c r="M22" s="17"/>
      <c r="N22" s="17"/>
      <c r="O22" s="73"/>
    </row>
    <row r="23" spans="1:15">
      <c r="A23" s="72"/>
      <c r="B23" s="17" t="s">
        <v>2644</v>
      </c>
      <c r="C23" s="17"/>
      <c r="D23" s="17"/>
      <c r="E23" s="17"/>
      <c r="F23" s="17"/>
      <c r="G23" s="17"/>
      <c r="H23" s="73"/>
      <c r="I23" s="72" t="s">
        <v>2645</v>
      </c>
      <c r="J23" s="17"/>
      <c r="K23" s="17"/>
      <c r="L23" s="17"/>
      <c r="M23" s="17"/>
      <c r="N23" s="17"/>
      <c r="O23" s="73"/>
    </row>
    <row r="24" spans="1:15">
      <c r="A24" s="72"/>
      <c r="B24" s="17" t="s">
        <v>2646</v>
      </c>
      <c r="C24" s="17"/>
      <c r="D24" s="17"/>
      <c r="E24" s="17"/>
      <c r="F24" s="17"/>
      <c r="G24" s="17"/>
      <c r="H24" s="73"/>
      <c r="I24" s="72" t="s">
        <v>2647</v>
      </c>
      <c r="J24" s="17"/>
      <c r="K24" s="17"/>
      <c r="L24" s="17"/>
      <c r="M24" s="17"/>
      <c r="N24" s="17"/>
      <c r="O24" s="73"/>
    </row>
    <row r="25" spans="1:15">
      <c r="A25" s="72"/>
      <c r="B25" s="17" t="s">
        <v>2648</v>
      </c>
      <c r="C25" s="17"/>
      <c r="D25" s="17"/>
      <c r="E25" s="17"/>
      <c r="F25" s="17"/>
      <c r="G25" s="17"/>
      <c r="H25" s="73"/>
      <c r="I25" s="72" t="s">
        <v>2649</v>
      </c>
      <c r="J25" s="17"/>
      <c r="K25" s="17"/>
      <c r="L25" s="17"/>
      <c r="M25" s="17"/>
      <c r="N25" s="17"/>
      <c r="O25" s="73"/>
    </row>
    <row r="26" spans="1:15">
      <c r="A26" s="72"/>
      <c r="B26" s="17" t="s">
        <v>2650</v>
      </c>
      <c r="C26" s="17"/>
      <c r="D26" s="17"/>
      <c r="E26" s="17"/>
      <c r="F26" s="17"/>
      <c r="G26" s="17"/>
      <c r="H26" s="73"/>
      <c r="I26" s="72" t="s">
        <v>2651</v>
      </c>
      <c r="J26" s="17"/>
      <c r="K26" s="17"/>
      <c r="L26" s="17"/>
      <c r="M26" s="17"/>
      <c r="N26" s="17"/>
      <c r="O26" s="73"/>
    </row>
    <row r="27" spans="1:15">
      <c r="A27" s="72"/>
      <c r="B27" s="17" t="s">
        <v>2652</v>
      </c>
      <c r="C27" s="17"/>
      <c r="D27" s="17"/>
      <c r="E27" s="17"/>
      <c r="F27" s="17"/>
      <c r="G27" s="17"/>
      <c r="H27" s="73"/>
      <c r="I27" s="72" t="s">
        <v>2653</v>
      </c>
      <c r="J27" s="17"/>
      <c r="K27" s="17"/>
      <c r="L27" s="17"/>
      <c r="M27" s="17"/>
      <c r="N27" s="17"/>
      <c r="O27" s="73"/>
    </row>
    <row r="28" spans="1:15">
      <c r="A28" s="72"/>
      <c r="B28" s="17" t="s">
        <v>3379</v>
      </c>
      <c r="C28" s="17"/>
      <c r="D28" s="17"/>
      <c r="E28" s="17"/>
      <c r="F28" s="17"/>
      <c r="G28" s="17"/>
      <c r="H28" s="73"/>
      <c r="I28" s="72" t="s">
        <v>3380</v>
      </c>
      <c r="J28" s="17"/>
      <c r="K28" s="17"/>
      <c r="L28" s="17"/>
      <c r="M28" s="17"/>
      <c r="N28" s="17"/>
      <c r="O28" s="73"/>
    </row>
    <row r="29" spans="1:15">
      <c r="A29" s="72"/>
      <c r="B29" s="17" t="s">
        <v>3381</v>
      </c>
      <c r="C29" s="17"/>
      <c r="D29" s="17"/>
      <c r="E29" s="17"/>
      <c r="F29" s="17"/>
      <c r="G29" s="17"/>
      <c r="H29" s="73"/>
      <c r="I29" s="72" t="s">
        <v>3382</v>
      </c>
      <c r="J29" s="17"/>
      <c r="K29" s="17"/>
      <c r="L29" s="17"/>
      <c r="M29" s="17"/>
      <c r="N29" s="17"/>
      <c r="O29" s="73"/>
    </row>
    <row r="30" spans="1:15">
      <c r="A30" s="72"/>
      <c r="B30" s="17" t="s">
        <v>3577</v>
      </c>
      <c r="C30" s="17"/>
      <c r="D30" s="17"/>
      <c r="E30" s="17"/>
      <c r="F30" s="17"/>
      <c r="G30" s="17"/>
      <c r="H30" s="73"/>
      <c r="I30" s="72" t="s">
        <v>3578</v>
      </c>
      <c r="J30" s="17"/>
      <c r="K30" s="17"/>
      <c r="L30" s="17"/>
      <c r="M30" s="17"/>
      <c r="N30" s="17"/>
      <c r="O30" s="73"/>
    </row>
    <row r="31" spans="1:15">
      <c r="A31" s="72"/>
      <c r="B31" s="17" t="s">
        <v>3579</v>
      </c>
      <c r="C31" s="17"/>
      <c r="D31" s="17"/>
      <c r="E31" s="17"/>
      <c r="F31" s="17"/>
      <c r="G31" s="17"/>
      <c r="H31" s="73"/>
      <c r="I31" s="72" t="s">
        <v>3580</v>
      </c>
      <c r="J31" s="17"/>
      <c r="K31" s="17"/>
      <c r="L31" s="17"/>
      <c r="M31" s="17"/>
      <c r="N31" s="17"/>
      <c r="O31" s="73"/>
    </row>
    <row r="32" spans="1:15">
      <c r="A32" s="72"/>
      <c r="B32" s="17" t="s">
        <v>3581</v>
      </c>
      <c r="C32" s="17"/>
      <c r="D32" s="17"/>
      <c r="E32" s="17"/>
      <c r="F32" s="17"/>
      <c r="G32" s="17"/>
      <c r="H32" s="73"/>
      <c r="I32" s="72" t="s">
        <v>3582</v>
      </c>
      <c r="J32" s="17"/>
      <c r="K32" s="17"/>
      <c r="L32" s="17"/>
      <c r="M32" s="17"/>
      <c r="N32" s="17"/>
      <c r="O32" s="73"/>
    </row>
    <row r="33" spans="1:15">
      <c r="A33" s="72"/>
      <c r="B33" s="17" t="s">
        <v>3583</v>
      </c>
      <c r="C33" s="17"/>
      <c r="D33" s="17"/>
      <c r="E33" s="17"/>
      <c r="F33" s="17"/>
      <c r="G33" s="17"/>
      <c r="H33" s="73"/>
      <c r="I33" s="72"/>
      <c r="J33" s="17"/>
      <c r="K33" s="17"/>
      <c r="L33" s="17"/>
      <c r="M33" s="17"/>
      <c r="N33" s="17"/>
      <c r="O33" s="73"/>
    </row>
    <row r="34" spans="1:15">
      <c r="A34" s="937"/>
      <c r="B34" s="17" t="s">
        <v>3584</v>
      </c>
      <c r="C34" s="875"/>
      <c r="D34" s="17"/>
      <c r="E34" s="17"/>
      <c r="F34" s="17"/>
      <c r="G34" s="17"/>
      <c r="H34" s="73"/>
      <c r="I34" s="72"/>
      <c r="J34" s="17"/>
      <c r="K34" s="17"/>
      <c r="L34" s="17"/>
      <c r="M34" s="17"/>
      <c r="N34" s="17"/>
      <c r="O34" s="73"/>
    </row>
    <row r="35" spans="1:15">
      <c r="A35" s="937"/>
      <c r="B35" s="17"/>
      <c r="C35" s="875"/>
      <c r="D35" s="17"/>
      <c r="E35" s="17"/>
      <c r="F35" s="17"/>
      <c r="G35" s="17"/>
      <c r="H35" s="73"/>
      <c r="I35" s="72"/>
      <c r="J35" s="17"/>
      <c r="K35" s="17"/>
      <c r="L35" s="17"/>
      <c r="M35" s="17"/>
      <c r="N35" s="17"/>
      <c r="O35" s="73"/>
    </row>
    <row r="36" spans="1:15">
      <c r="A36" s="87"/>
      <c r="B36" s="89"/>
      <c r="C36" s="82"/>
      <c r="D36" s="82"/>
      <c r="E36" s="88"/>
      <c r="F36" s="89"/>
      <c r="G36" s="89" t="s">
        <v>3585</v>
      </c>
      <c r="H36" s="85"/>
      <c r="I36" s="342"/>
      <c r="J36" s="497" t="s">
        <v>3586</v>
      </c>
      <c r="K36" s="314"/>
      <c r="L36" s="314"/>
      <c r="M36" s="345"/>
      <c r="N36" s="82"/>
      <c r="O36" s="85"/>
    </row>
    <row r="37" spans="1:15">
      <c r="A37" s="72"/>
      <c r="B37" s="93" t="s">
        <v>3587</v>
      </c>
      <c r="C37" s="81"/>
      <c r="D37" s="81"/>
      <c r="E37" s="267" t="s">
        <v>3588</v>
      </c>
      <c r="F37" s="266" t="s">
        <v>3589</v>
      </c>
      <c r="G37" s="637" t="s">
        <v>3589</v>
      </c>
      <c r="H37" s="307" t="s">
        <v>3589</v>
      </c>
      <c r="I37" s="80"/>
      <c r="J37" s="82"/>
      <c r="K37" s="82"/>
      <c r="L37" s="88"/>
      <c r="M37" s="82"/>
      <c r="N37" s="81"/>
      <c r="O37" s="83"/>
    </row>
    <row r="38" spans="1:15">
      <c r="A38" s="214" t="s">
        <v>1729</v>
      </c>
      <c r="B38" s="93" t="s">
        <v>3590</v>
      </c>
      <c r="C38" s="81"/>
      <c r="D38" s="268" t="s">
        <v>3591</v>
      </c>
      <c r="E38" s="267" t="s">
        <v>3592</v>
      </c>
      <c r="F38" s="266" t="s">
        <v>3593</v>
      </c>
      <c r="G38" s="266" t="s">
        <v>3594</v>
      </c>
      <c r="H38" s="213" t="s">
        <v>3594</v>
      </c>
      <c r="I38" s="253" t="s">
        <v>3595</v>
      </c>
      <c r="J38" s="268" t="s">
        <v>3596</v>
      </c>
      <c r="K38" s="268" t="s">
        <v>3597</v>
      </c>
      <c r="L38" s="69" t="s">
        <v>3598</v>
      </c>
      <c r="M38" s="392"/>
      <c r="N38" s="268" t="s">
        <v>3599</v>
      </c>
      <c r="O38" s="213" t="s">
        <v>1729</v>
      </c>
    </row>
    <row r="39" spans="1:15">
      <c r="A39" s="214" t="s">
        <v>1732</v>
      </c>
      <c r="B39" s="93" t="s">
        <v>3600</v>
      </c>
      <c r="C39" s="81"/>
      <c r="D39" s="268" t="s">
        <v>3601</v>
      </c>
      <c r="E39" s="267" t="s">
        <v>3602</v>
      </c>
      <c r="F39" s="266" t="s">
        <v>3603</v>
      </c>
      <c r="G39" s="266" t="s">
        <v>3604</v>
      </c>
      <c r="H39" s="213" t="s">
        <v>3605</v>
      </c>
      <c r="I39" s="253" t="s">
        <v>3606</v>
      </c>
      <c r="J39" s="268" t="s">
        <v>3607</v>
      </c>
      <c r="K39" s="268" t="s">
        <v>3607</v>
      </c>
      <c r="L39" s="69" t="s">
        <v>3607</v>
      </c>
      <c r="M39" s="392"/>
      <c r="N39" s="268" t="s">
        <v>3608</v>
      </c>
      <c r="O39" s="213" t="s">
        <v>1732</v>
      </c>
    </row>
    <row r="40" spans="1:15">
      <c r="A40" s="74"/>
      <c r="B40" s="100"/>
      <c r="C40" s="113" t="s">
        <v>3020</v>
      </c>
      <c r="D40" s="394" t="s">
        <v>3021</v>
      </c>
      <c r="E40" s="634" t="s">
        <v>3022</v>
      </c>
      <c r="F40" s="304" t="s">
        <v>3023</v>
      </c>
      <c r="G40" s="304" t="s">
        <v>2346</v>
      </c>
      <c r="H40" s="216" t="s">
        <v>2347</v>
      </c>
      <c r="I40" s="254" t="s">
        <v>2348</v>
      </c>
      <c r="J40" s="394" t="s">
        <v>2349</v>
      </c>
      <c r="K40" s="394" t="s">
        <v>2350</v>
      </c>
      <c r="L40" s="75" t="s">
        <v>2351</v>
      </c>
      <c r="M40" s="291"/>
      <c r="N40" s="394" t="s">
        <v>2352</v>
      </c>
      <c r="O40" s="106"/>
    </row>
    <row r="41" spans="1:15">
      <c r="A41" s="74">
        <v>1</v>
      </c>
      <c r="B41" s="3048" t="s">
        <v>5198</v>
      </c>
      <c r="C41" s="3044"/>
      <c r="D41" s="3045" t="s">
        <v>5199</v>
      </c>
      <c r="E41" s="3046">
        <v>3</v>
      </c>
      <c r="F41" s="100"/>
      <c r="G41" s="100"/>
      <c r="H41" s="106"/>
      <c r="I41" s="943">
        <v>1016</v>
      </c>
      <c r="J41" s="299"/>
      <c r="K41" s="299">
        <v>102606</v>
      </c>
      <c r="L41" s="445"/>
      <c r="M41" s="299"/>
      <c r="N41" s="299">
        <f>SUM(J41:M41)</f>
        <v>102606</v>
      </c>
      <c r="O41" s="106">
        <v>1</v>
      </c>
    </row>
    <row r="42" spans="1:15">
      <c r="A42" s="74">
        <v>2</v>
      </c>
      <c r="B42" s="3048" t="s">
        <v>5200</v>
      </c>
      <c r="C42" s="3044"/>
      <c r="D42" s="3045" t="s">
        <v>5199</v>
      </c>
      <c r="E42" s="3046">
        <v>4</v>
      </c>
      <c r="F42" s="100"/>
      <c r="G42" s="100"/>
      <c r="H42" s="106"/>
      <c r="I42" s="103">
        <v>451</v>
      </c>
      <c r="J42" s="447"/>
      <c r="K42" s="447">
        <v>9023</v>
      </c>
      <c r="L42" s="448"/>
      <c r="M42" s="447"/>
      <c r="N42" s="447">
        <f t="shared" ref="N42:N53" si="0">SUM(J42:M42)</f>
        <v>9023</v>
      </c>
      <c r="O42" s="106">
        <v>2</v>
      </c>
    </row>
    <row r="43" spans="1:15">
      <c r="A43" s="74">
        <v>3</v>
      </c>
      <c r="B43" s="3048" t="s">
        <v>2947</v>
      </c>
      <c r="C43" s="3044"/>
      <c r="D43" s="3045" t="s">
        <v>5199</v>
      </c>
      <c r="E43" s="3046">
        <v>32</v>
      </c>
      <c r="F43" s="100"/>
      <c r="G43" s="100"/>
      <c r="H43" s="106"/>
      <c r="I43" s="103">
        <v>81</v>
      </c>
      <c r="J43" s="447"/>
      <c r="K43" s="447">
        <v>1845</v>
      </c>
      <c r="L43" s="448"/>
      <c r="M43" s="447"/>
      <c r="N43" s="447">
        <f t="shared" si="0"/>
        <v>1845</v>
      </c>
      <c r="O43" s="106">
        <v>3</v>
      </c>
    </row>
    <row r="44" spans="1:15">
      <c r="A44" s="74">
        <v>4</v>
      </c>
      <c r="B44" s="3048" t="s">
        <v>5201</v>
      </c>
      <c r="C44" s="3044"/>
      <c r="D44" s="3045" t="s">
        <v>5199</v>
      </c>
      <c r="E44" s="3046"/>
      <c r="F44" s="100"/>
      <c r="G44" s="100"/>
      <c r="H44" s="106"/>
      <c r="I44" s="103"/>
      <c r="J44" s="447"/>
      <c r="K44" s="447"/>
      <c r="L44" s="448"/>
      <c r="M44" s="447"/>
      <c r="N44" s="447">
        <f t="shared" si="0"/>
        <v>0</v>
      </c>
      <c r="O44" s="106">
        <v>4</v>
      </c>
    </row>
    <row r="45" spans="1:15">
      <c r="A45" s="74">
        <v>5</v>
      </c>
      <c r="B45" s="3048" t="s">
        <v>5202</v>
      </c>
      <c r="C45" s="3044"/>
      <c r="D45" s="3045" t="s">
        <v>5199</v>
      </c>
      <c r="E45" s="3046">
        <v>27</v>
      </c>
      <c r="F45" s="100"/>
      <c r="G45" s="100"/>
      <c r="H45" s="106"/>
      <c r="I45" s="103">
        <v>292</v>
      </c>
      <c r="J45" s="447"/>
      <c r="K45" s="447">
        <v>6108</v>
      </c>
      <c r="L45" s="448"/>
      <c r="M45" s="447"/>
      <c r="N45" s="447">
        <f t="shared" si="0"/>
        <v>6108</v>
      </c>
      <c r="O45" s="106">
        <v>5</v>
      </c>
    </row>
    <row r="46" spans="1:15">
      <c r="A46" s="74">
        <v>6</v>
      </c>
      <c r="B46" s="3048" t="s">
        <v>5203</v>
      </c>
      <c r="C46" s="3044"/>
      <c r="D46" s="3045" t="s">
        <v>5199</v>
      </c>
      <c r="E46" s="3046"/>
      <c r="F46" s="100"/>
      <c r="G46" s="100"/>
      <c r="H46" s="106"/>
      <c r="I46" s="103">
        <v>40316</v>
      </c>
      <c r="J46" s="447"/>
      <c r="K46" s="447">
        <v>1241658</v>
      </c>
      <c r="L46" s="448"/>
      <c r="M46" s="447"/>
      <c r="N46" s="447">
        <f t="shared" si="0"/>
        <v>1241658</v>
      </c>
      <c r="O46" s="106">
        <v>6</v>
      </c>
    </row>
    <row r="47" spans="1:15">
      <c r="A47" s="74">
        <v>7</v>
      </c>
      <c r="B47" s="3048" t="s">
        <v>5204</v>
      </c>
      <c r="C47" s="3044"/>
      <c r="D47" s="3045" t="s">
        <v>5199</v>
      </c>
      <c r="E47" s="3046">
        <v>65</v>
      </c>
      <c r="F47" s="100"/>
      <c r="G47" s="100"/>
      <c r="H47" s="106"/>
      <c r="I47" s="103"/>
      <c r="J47" s="447"/>
      <c r="K47" s="447">
        <v>4236</v>
      </c>
      <c r="L47" s="448"/>
      <c r="M47" s="447"/>
      <c r="N47" s="447">
        <f t="shared" si="0"/>
        <v>4236</v>
      </c>
      <c r="O47" s="106">
        <v>7</v>
      </c>
    </row>
    <row r="48" spans="1:15">
      <c r="A48" s="74">
        <v>8</v>
      </c>
      <c r="B48" s="3048"/>
      <c r="C48" s="3044"/>
      <c r="D48" s="3044"/>
      <c r="E48" s="3047"/>
      <c r="F48" s="100"/>
      <c r="G48" s="100"/>
      <c r="H48" s="106"/>
      <c r="I48" s="103"/>
      <c r="J48" s="447"/>
      <c r="K48" s="447"/>
      <c r="L48" s="448"/>
      <c r="M48" s="447"/>
      <c r="N48" s="447">
        <f t="shared" si="0"/>
        <v>0</v>
      </c>
      <c r="O48" s="106">
        <v>8</v>
      </c>
    </row>
    <row r="49" spans="1:15">
      <c r="A49" s="74">
        <v>9</v>
      </c>
      <c r="B49" s="3048" t="s">
        <v>5205</v>
      </c>
      <c r="C49" s="3044"/>
      <c r="D49" s="3044"/>
      <c r="E49" s="3047"/>
      <c r="F49" s="100"/>
      <c r="G49" s="100"/>
      <c r="H49" s="106"/>
      <c r="I49" s="103"/>
      <c r="J49" s="447"/>
      <c r="K49" s="447"/>
      <c r="L49" s="448"/>
      <c r="M49" s="447"/>
      <c r="N49" s="447">
        <f t="shared" si="0"/>
        <v>0</v>
      </c>
      <c r="O49" s="106">
        <v>9</v>
      </c>
    </row>
    <row r="50" spans="1:15">
      <c r="A50" s="74">
        <v>10</v>
      </c>
      <c r="B50" s="3048"/>
      <c r="C50" s="3044"/>
      <c r="D50" s="3044"/>
      <c r="E50" s="3047"/>
      <c r="F50" s="100"/>
      <c r="G50" s="100"/>
      <c r="H50" s="106"/>
      <c r="I50" s="103"/>
      <c r="J50" s="447"/>
      <c r="K50" s="447"/>
      <c r="L50" s="448"/>
      <c r="M50" s="447"/>
      <c r="N50" s="447">
        <f t="shared" si="0"/>
        <v>0</v>
      </c>
      <c r="O50" s="106">
        <v>10</v>
      </c>
    </row>
    <row r="51" spans="1:15">
      <c r="A51" s="74">
        <v>11</v>
      </c>
      <c r="B51" s="3048" t="s">
        <v>5206</v>
      </c>
      <c r="C51" s="3044"/>
      <c r="D51" s="3045" t="s">
        <v>5207</v>
      </c>
      <c r="E51" s="3047"/>
      <c r="F51" s="100"/>
      <c r="G51" s="100"/>
      <c r="H51" s="106"/>
      <c r="I51" s="103"/>
      <c r="J51" s="447"/>
      <c r="K51" s="447">
        <v>1220</v>
      </c>
      <c r="L51" s="448"/>
      <c r="M51" s="447"/>
      <c r="N51" s="447">
        <f t="shared" si="0"/>
        <v>1220</v>
      </c>
      <c r="O51" s="106">
        <v>11</v>
      </c>
    </row>
    <row r="52" spans="1:15">
      <c r="A52" s="74">
        <v>12</v>
      </c>
      <c r="B52" s="100"/>
      <c r="C52" s="113"/>
      <c r="D52" s="113"/>
      <c r="E52" s="77"/>
      <c r="F52" s="100"/>
      <c r="G52" s="100"/>
      <c r="H52" s="106"/>
      <c r="I52" s="103"/>
      <c r="J52" s="447"/>
      <c r="K52" s="447"/>
      <c r="L52" s="448"/>
      <c r="M52" s="447"/>
      <c r="N52" s="447">
        <f t="shared" si="0"/>
        <v>0</v>
      </c>
      <c r="O52" s="106">
        <v>12</v>
      </c>
    </row>
    <row r="53" spans="1:15">
      <c r="A53" s="74">
        <v>13</v>
      </c>
      <c r="B53" s="100" t="s">
        <v>1190</v>
      </c>
      <c r="C53" s="113"/>
      <c r="D53" s="498"/>
      <c r="E53" s="499"/>
      <c r="F53" s="500"/>
      <c r="G53" s="500"/>
      <c r="H53" s="501"/>
      <c r="I53" s="103"/>
      <c r="J53" s="447"/>
      <c r="K53" s="447"/>
      <c r="L53" s="448"/>
      <c r="M53" s="447"/>
      <c r="N53" s="447">
        <f t="shared" si="0"/>
        <v>0</v>
      </c>
      <c r="O53" s="106">
        <v>13</v>
      </c>
    </row>
    <row r="54" spans="1:15" ht="15.75" thickBot="1">
      <c r="A54" s="107">
        <v>14</v>
      </c>
      <c r="B54" s="502" t="s">
        <v>2331</v>
      </c>
      <c r="C54" s="503"/>
      <c r="D54" s="504"/>
      <c r="E54" s="505"/>
      <c r="F54" s="506"/>
      <c r="G54" s="506"/>
      <c r="H54" s="507"/>
      <c r="I54" s="508">
        <f>SUM(I41:I53)</f>
        <v>42156</v>
      </c>
      <c r="J54" s="302">
        <f>SUM(J41:J53)</f>
        <v>0</v>
      </c>
      <c r="K54" s="302">
        <f>SUM(K41:K53)</f>
        <v>1366696</v>
      </c>
      <c r="L54" s="285"/>
      <c r="M54" s="413">
        <f>SUM(M41:M53)</f>
        <v>0</v>
      </c>
      <c r="N54" s="302">
        <f>SUM(N41:N53)</f>
        <v>1366696</v>
      </c>
      <c r="O54" s="350">
        <v>14</v>
      </c>
    </row>
    <row r="55" spans="1:15">
      <c r="A55" s="69"/>
      <c r="B55" s="69"/>
      <c r="C55" s="69"/>
      <c r="D55" s="69"/>
      <c r="E55" s="69"/>
      <c r="F55" s="69"/>
      <c r="G55" s="69"/>
      <c r="H55" s="69"/>
      <c r="I55" s="69"/>
      <c r="J55" s="69"/>
      <c r="K55" s="69"/>
      <c r="L55" s="69"/>
      <c r="M55" s="69"/>
      <c r="N55" s="69"/>
      <c r="O55" s="69"/>
    </row>
    <row r="56" spans="1:15">
      <c r="A56" s="374" t="s">
        <v>3609</v>
      </c>
      <c r="B56" s="69"/>
      <c r="C56" s="69"/>
      <c r="D56" s="69"/>
      <c r="E56" s="875"/>
      <c r="F56" s="69"/>
      <c r="G56" s="69"/>
      <c r="H56" s="69"/>
      <c r="I56" s="17" t="str">
        <f>A56</f>
        <v>FERC FORM NO.1 (REVISED. 12-90) NYPSC Modified-96</v>
      </c>
      <c r="J56" s="17"/>
      <c r="K56" s="875"/>
      <c r="L56" s="17"/>
      <c r="M56" s="17"/>
      <c r="N56" s="17"/>
      <c r="O56" s="252" t="s">
        <v>3610</v>
      </c>
    </row>
    <row r="57" spans="1:15">
      <c r="A57" s="69" t="s">
        <v>3611</v>
      </c>
      <c r="B57" s="69"/>
      <c r="C57" s="69"/>
      <c r="D57" s="69"/>
      <c r="E57" s="69"/>
      <c r="F57" s="69"/>
      <c r="G57" s="69"/>
      <c r="H57" s="69"/>
      <c r="I57" s="69" t="s">
        <v>3612</v>
      </c>
      <c r="J57" s="69"/>
      <c r="K57" s="69"/>
      <c r="L57" s="69"/>
      <c r="M57" s="69"/>
      <c r="N57" s="69"/>
      <c r="O57" s="69"/>
    </row>
    <row r="58" spans="1:15">
      <c r="A58" s="69"/>
      <c r="B58" s="69"/>
      <c r="C58" s="69"/>
      <c r="D58" s="69"/>
      <c r="E58" s="69"/>
      <c r="F58" s="69"/>
      <c r="G58" s="69"/>
      <c r="H58" s="69"/>
      <c r="I58" s="17"/>
      <c r="J58" s="17"/>
      <c r="K58" s="17"/>
      <c r="L58" s="17"/>
      <c r="M58" s="17"/>
      <c r="N58" s="17"/>
      <c r="O58" s="17"/>
    </row>
    <row r="59" spans="1:15">
      <c r="A59" s="69"/>
      <c r="B59" s="69"/>
      <c r="C59" s="69"/>
      <c r="D59" s="69"/>
      <c r="E59" s="69"/>
      <c r="F59" s="69"/>
      <c r="G59" s="69"/>
      <c r="H59" s="69"/>
      <c r="I59" s="17"/>
      <c r="J59" s="17"/>
      <c r="K59" s="17"/>
      <c r="L59" s="17"/>
      <c r="M59" s="17"/>
      <c r="N59" s="17"/>
      <c r="O59" s="17"/>
    </row>
    <row r="60" spans="1:15">
      <c r="A60" s="69"/>
      <c r="B60" s="69"/>
      <c r="C60" s="69"/>
      <c r="D60" s="69"/>
      <c r="E60" s="69"/>
      <c r="F60" s="69"/>
      <c r="G60" s="69"/>
      <c r="H60" s="69"/>
      <c r="I60" s="17"/>
      <c r="J60" s="17"/>
      <c r="K60" s="17"/>
      <c r="L60" s="17"/>
      <c r="M60" s="17"/>
      <c r="N60" s="17"/>
      <c r="O60" s="17"/>
    </row>
    <row r="61" spans="1:15" ht="15.75">
      <c r="A61" s="71" t="s">
        <v>418</v>
      </c>
      <c r="B61" s="876"/>
      <c r="C61" s="69"/>
      <c r="D61" s="69"/>
      <c r="E61" s="69"/>
      <c r="F61" s="69"/>
      <c r="G61" s="69"/>
      <c r="H61" s="69"/>
      <c r="I61" s="17"/>
      <c r="J61" s="17"/>
      <c r="K61" s="17"/>
      <c r="L61" s="17"/>
      <c r="M61" s="17"/>
      <c r="N61" s="17"/>
      <c r="O61" s="17"/>
    </row>
    <row r="62" spans="1:15" ht="15.75">
      <c r="A62" s="71"/>
      <c r="B62" s="876"/>
      <c r="C62" s="69"/>
      <c r="D62" s="69"/>
      <c r="E62" s="69"/>
      <c r="F62" s="69"/>
      <c r="G62" s="69"/>
      <c r="H62" s="69"/>
      <c r="I62" s="17"/>
      <c r="J62" s="17"/>
      <c r="K62" s="17"/>
      <c r="L62" s="17"/>
      <c r="M62" s="17"/>
      <c r="N62" s="17"/>
      <c r="O62" s="17"/>
    </row>
    <row r="63" spans="1:15" ht="16.5" thickBot="1">
      <c r="A63" s="944" t="str">
        <f>'Data Sheet'!$C$25</f>
        <v>CENTRAL HUDSON GAS &amp; ELECTRIC CORPORATION</v>
      </c>
      <c r="B63" s="69"/>
      <c r="C63" s="69"/>
      <c r="D63" s="69"/>
      <c r="E63" s="69"/>
      <c r="F63" s="933" t="str">
        <f>'Data Sheet'!$C$40</f>
        <v>4/18/2018</v>
      </c>
      <c r="G63" s="875" t="str">
        <f>'Data Sheet'!$C$38</f>
        <v>12/31/2017</v>
      </c>
      <c r="H63" s="69"/>
      <c r="I63" s="944" t="str">
        <f>'Data Sheet'!$C$25</f>
        <v>CENTRAL HUDSON GAS &amp; ELECTRIC CORPORATION</v>
      </c>
      <c r="J63" s="17"/>
      <c r="K63" s="17"/>
      <c r="L63" s="933" t="str">
        <f>'Data Sheet'!$C$40</f>
        <v>4/18/2018</v>
      </c>
      <c r="M63" s="17"/>
      <c r="N63" s="875" t="str">
        <f>'Data Sheet'!$C$38</f>
        <v>12/31/2017</v>
      </c>
      <c r="O63" s="17"/>
    </row>
    <row r="64" spans="1:15">
      <c r="A64" s="29"/>
      <c r="B64" s="66"/>
      <c r="C64" s="66"/>
      <c r="D64" s="66"/>
      <c r="E64" s="66"/>
      <c r="F64" s="66"/>
      <c r="G64" s="66"/>
      <c r="H64" s="67"/>
      <c r="I64" s="29"/>
      <c r="J64" s="66"/>
      <c r="K64" s="66"/>
      <c r="L64" s="66"/>
      <c r="M64" s="66"/>
      <c r="N64" s="66"/>
      <c r="O64" s="67"/>
    </row>
    <row r="65" spans="1:15">
      <c r="A65" s="144" t="s">
        <v>1491</v>
      </c>
      <c r="B65" s="75"/>
      <c r="C65" s="75"/>
      <c r="D65" s="75"/>
      <c r="E65" s="75"/>
      <c r="F65" s="75"/>
      <c r="G65" s="75"/>
      <c r="H65" s="430"/>
      <c r="I65" s="313" t="s">
        <v>1492</v>
      </c>
      <c r="J65" s="314"/>
      <c r="K65" s="314"/>
      <c r="L65" s="314"/>
      <c r="M65" s="314"/>
      <c r="N65" s="314"/>
      <c r="O65" s="73"/>
    </row>
    <row r="66" spans="1:15">
      <c r="A66" s="87"/>
      <c r="B66" s="89"/>
      <c r="C66" s="82"/>
      <c r="D66" s="82"/>
      <c r="E66" s="88"/>
      <c r="F66" s="89"/>
      <c r="G66" s="89" t="s">
        <v>3585</v>
      </c>
      <c r="H66" s="85"/>
      <c r="I66" s="342"/>
      <c r="J66" s="88"/>
      <c r="K66" s="88" t="s">
        <v>3613</v>
      </c>
      <c r="L66" s="88"/>
      <c r="M66" s="82"/>
      <c r="N66" s="82"/>
      <c r="O66" s="85"/>
    </row>
    <row r="67" spans="1:15">
      <c r="A67" s="72"/>
      <c r="B67" s="93" t="s">
        <v>3587</v>
      </c>
      <c r="C67" s="81"/>
      <c r="D67" s="81"/>
      <c r="E67" s="267" t="s">
        <v>3588</v>
      </c>
      <c r="F67" s="266" t="s">
        <v>3589</v>
      </c>
      <c r="G67" s="637" t="s">
        <v>3589</v>
      </c>
      <c r="H67" s="307" t="s">
        <v>3589</v>
      </c>
      <c r="I67" s="80"/>
      <c r="J67" s="82"/>
      <c r="K67" s="82"/>
      <c r="L67" s="88"/>
      <c r="M67" s="82"/>
      <c r="N67" s="81"/>
      <c r="O67" s="83"/>
    </row>
    <row r="68" spans="1:15">
      <c r="A68" s="214" t="s">
        <v>1729</v>
      </c>
      <c r="B68" s="93" t="s">
        <v>3590</v>
      </c>
      <c r="C68" s="81"/>
      <c r="D68" s="268" t="s">
        <v>3591</v>
      </c>
      <c r="E68" s="267" t="s">
        <v>3592</v>
      </c>
      <c r="F68" s="266" t="s">
        <v>3593</v>
      </c>
      <c r="G68" s="266" t="s">
        <v>3594</v>
      </c>
      <c r="H68" s="213" t="s">
        <v>3594</v>
      </c>
      <c r="I68" s="253" t="s">
        <v>3595</v>
      </c>
      <c r="J68" s="268" t="s">
        <v>3596</v>
      </c>
      <c r="K68" s="268" t="s">
        <v>3597</v>
      </c>
      <c r="L68" s="69" t="s">
        <v>3598</v>
      </c>
      <c r="M68" s="392"/>
      <c r="N68" s="268" t="s">
        <v>3599</v>
      </c>
      <c r="O68" s="213" t="s">
        <v>1729</v>
      </c>
    </row>
    <row r="69" spans="1:15">
      <c r="A69" s="214" t="s">
        <v>1732</v>
      </c>
      <c r="B69" s="93" t="s">
        <v>3600</v>
      </c>
      <c r="C69" s="81"/>
      <c r="D69" s="268" t="s">
        <v>3601</v>
      </c>
      <c r="E69" s="267" t="s">
        <v>3602</v>
      </c>
      <c r="F69" s="266" t="s">
        <v>3603</v>
      </c>
      <c r="G69" s="266" t="s">
        <v>3604</v>
      </c>
      <c r="H69" s="213" t="s">
        <v>3605</v>
      </c>
      <c r="I69" s="253" t="s">
        <v>3606</v>
      </c>
      <c r="J69" s="268" t="s">
        <v>3607</v>
      </c>
      <c r="K69" s="268" t="s">
        <v>3607</v>
      </c>
      <c r="L69" s="69" t="s">
        <v>3607</v>
      </c>
      <c r="M69" s="392"/>
      <c r="N69" s="268" t="s">
        <v>3608</v>
      </c>
      <c r="O69" s="213" t="s">
        <v>1732</v>
      </c>
    </row>
    <row r="70" spans="1:15">
      <c r="A70" s="74"/>
      <c r="B70" s="100"/>
      <c r="C70" s="113" t="s">
        <v>3020</v>
      </c>
      <c r="D70" s="394" t="s">
        <v>3021</v>
      </c>
      <c r="E70" s="634" t="s">
        <v>3022</v>
      </c>
      <c r="F70" s="304" t="s">
        <v>3023</v>
      </c>
      <c r="G70" s="304" t="s">
        <v>2346</v>
      </c>
      <c r="H70" s="216" t="s">
        <v>2347</v>
      </c>
      <c r="I70" s="254" t="s">
        <v>2348</v>
      </c>
      <c r="J70" s="394" t="s">
        <v>2349</v>
      </c>
      <c r="K70" s="394" t="s">
        <v>2350</v>
      </c>
      <c r="L70" s="75" t="s">
        <v>2351</v>
      </c>
      <c r="M70" s="291"/>
      <c r="N70" s="394" t="s">
        <v>2352</v>
      </c>
      <c r="O70" s="106"/>
    </row>
    <row r="71" spans="1:15">
      <c r="A71" s="74">
        <v>1</v>
      </c>
      <c r="B71" s="100"/>
      <c r="C71" s="113"/>
      <c r="D71" s="113"/>
      <c r="E71" s="77"/>
      <c r="F71" s="100"/>
      <c r="G71" s="100"/>
      <c r="H71" s="106"/>
      <c r="I71" s="103"/>
      <c r="J71" s="299"/>
      <c r="K71" s="299"/>
      <c r="L71" s="445"/>
      <c r="M71" s="299"/>
      <c r="N71" s="299">
        <f>SUM(J71:L71)</f>
        <v>0</v>
      </c>
      <c r="O71" s="106">
        <v>1</v>
      </c>
    </row>
    <row r="72" spans="1:15">
      <c r="A72" s="74">
        <v>2</v>
      </c>
      <c r="B72" s="100"/>
      <c r="C72" s="113"/>
      <c r="D72" s="113"/>
      <c r="E72" s="77"/>
      <c r="F72" s="100"/>
      <c r="G72" s="100"/>
      <c r="H72" s="106"/>
      <c r="I72" s="103"/>
      <c r="J72" s="447"/>
      <c r="K72" s="447"/>
      <c r="L72" s="448"/>
      <c r="M72" s="447"/>
      <c r="N72" s="447">
        <f t="shared" ref="N72:N120" si="1">SUM(J72:M72)</f>
        <v>0</v>
      </c>
      <c r="O72" s="106">
        <v>2</v>
      </c>
    </row>
    <row r="73" spans="1:15">
      <c r="A73" s="74">
        <v>3</v>
      </c>
      <c r="B73" s="100"/>
      <c r="C73" s="113"/>
      <c r="D73" s="113"/>
      <c r="E73" s="77"/>
      <c r="F73" s="100"/>
      <c r="G73" s="100"/>
      <c r="H73" s="106"/>
      <c r="I73" s="103"/>
      <c r="J73" s="447"/>
      <c r="K73" s="447"/>
      <c r="L73" s="448"/>
      <c r="M73" s="447"/>
      <c r="N73" s="447">
        <f t="shared" si="1"/>
        <v>0</v>
      </c>
      <c r="O73" s="106">
        <v>3</v>
      </c>
    </row>
    <row r="74" spans="1:15">
      <c r="A74" s="74">
        <v>4</v>
      </c>
      <c r="B74" s="100"/>
      <c r="C74" s="113"/>
      <c r="D74" s="113"/>
      <c r="E74" s="77"/>
      <c r="F74" s="100"/>
      <c r="G74" s="100"/>
      <c r="H74" s="106"/>
      <c r="I74" s="103"/>
      <c r="J74" s="447"/>
      <c r="K74" s="447"/>
      <c r="L74" s="448"/>
      <c r="M74" s="447"/>
      <c r="N74" s="447">
        <f t="shared" si="1"/>
        <v>0</v>
      </c>
      <c r="O74" s="106">
        <v>4</v>
      </c>
    </row>
    <row r="75" spans="1:15">
      <c r="A75" s="74">
        <v>5</v>
      </c>
      <c r="B75" s="100"/>
      <c r="C75" s="113"/>
      <c r="D75" s="113"/>
      <c r="E75" s="77"/>
      <c r="F75" s="100"/>
      <c r="G75" s="100"/>
      <c r="H75" s="106"/>
      <c r="I75" s="103"/>
      <c r="J75" s="447"/>
      <c r="K75" s="447"/>
      <c r="L75" s="448"/>
      <c r="M75" s="447"/>
      <c r="N75" s="447">
        <f t="shared" si="1"/>
        <v>0</v>
      </c>
      <c r="O75" s="106">
        <v>5</v>
      </c>
    </row>
    <row r="76" spans="1:15">
      <c r="A76" s="74">
        <v>6</v>
      </c>
      <c r="B76" s="100"/>
      <c r="C76" s="113"/>
      <c r="D76" s="113"/>
      <c r="E76" s="77"/>
      <c r="F76" s="100"/>
      <c r="G76" s="100"/>
      <c r="H76" s="106"/>
      <c r="I76" s="103"/>
      <c r="J76" s="447"/>
      <c r="K76" s="447"/>
      <c r="L76" s="448"/>
      <c r="M76" s="447"/>
      <c r="N76" s="447">
        <f t="shared" si="1"/>
        <v>0</v>
      </c>
      <c r="O76" s="106">
        <v>6</v>
      </c>
    </row>
    <row r="77" spans="1:15">
      <c r="A77" s="74">
        <v>7</v>
      </c>
      <c r="B77" s="100"/>
      <c r="C77" s="113"/>
      <c r="D77" s="113"/>
      <c r="E77" s="77"/>
      <c r="F77" s="100"/>
      <c r="G77" s="100"/>
      <c r="H77" s="106"/>
      <c r="I77" s="103"/>
      <c r="J77" s="447"/>
      <c r="K77" s="447"/>
      <c r="L77" s="448"/>
      <c r="M77" s="447"/>
      <c r="N77" s="447">
        <f t="shared" si="1"/>
        <v>0</v>
      </c>
      <c r="O77" s="106">
        <v>7</v>
      </c>
    </row>
    <row r="78" spans="1:15">
      <c r="A78" s="74">
        <v>8</v>
      </c>
      <c r="B78" s="100"/>
      <c r="C78" s="113"/>
      <c r="D78" s="113"/>
      <c r="E78" s="77"/>
      <c r="F78" s="100"/>
      <c r="G78" s="100"/>
      <c r="H78" s="106"/>
      <c r="I78" s="103"/>
      <c r="J78" s="447"/>
      <c r="K78" s="447"/>
      <c r="L78" s="448"/>
      <c r="M78" s="447"/>
      <c r="N78" s="447">
        <f t="shared" si="1"/>
        <v>0</v>
      </c>
      <c r="O78" s="106">
        <v>8</v>
      </c>
    </row>
    <row r="79" spans="1:15">
      <c r="A79" s="74">
        <v>9</v>
      </c>
      <c r="B79" s="100"/>
      <c r="C79" s="113"/>
      <c r="D79" s="113"/>
      <c r="E79" s="77"/>
      <c r="F79" s="100"/>
      <c r="G79" s="100"/>
      <c r="H79" s="106"/>
      <c r="I79" s="103"/>
      <c r="J79" s="447"/>
      <c r="K79" s="447"/>
      <c r="L79" s="448"/>
      <c r="M79" s="447"/>
      <c r="N79" s="447">
        <f t="shared" si="1"/>
        <v>0</v>
      </c>
      <c r="O79" s="106">
        <v>9</v>
      </c>
    </row>
    <row r="80" spans="1:15">
      <c r="A80" s="74">
        <v>10</v>
      </c>
      <c r="B80" s="100"/>
      <c r="C80" s="113"/>
      <c r="D80" s="113"/>
      <c r="E80" s="77"/>
      <c r="F80" s="100"/>
      <c r="G80" s="100"/>
      <c r="H80" s="106"/>
      <c r="I80" s="103"/>
      <c r="J80" s="447"/>
      <c r="K80" s="447"/>
      <c r="L80" s="448"/>
      <c r="M80" s="447"/>
      <c r="N80" s="447">
        <f t="shared" si="1"/>
        <v>0</v>
      </c>
      <c r="O80" s="106">
        <v>10</v>
      </c>
    </row>
    <row r="81" spans="1:15">
      <c r="A81" s="74">
        <v>11</v>
      </c>
      <c r="B81" s="100"/>
      <c r="C81" s="113"/>
      <c r="D81" s="113"/>
      <c r="E81" s="77"/>
      <c r="F81" s="100"/>
      <c r="G81" s="100"/>
      <c r="H81" s="106"/>
      <c r="I81" s="103"/>
      <c r="J81" s="447"/>
      <c r="K81" s="447"/>
      <c r="L81" s="448"/>
      <c r="M81" s="447"/>
      <c r="N81" s="447">
        <f t="shared" si="1"/>
        <v>0</v>
      </c>
      <c r="O81" s="106">
        <v>11</v>
      </c>
    </row>
    <row r="82" spans="1:15">
      <c r="A82" s="74">
        <v>12</v>
      </c>
      <c r="B82" s="100"/>
      <c r="C82" s="113"/>
      <c r="D82" s="113"/>
      <c r="E82" s="77"/>
      <c r="F82" s="100"/>
      <c r="G82" s="100"/>
      <c r="H82" s="106"/>
      <c r="I82" s="103"/>
      <c r="J82" s="447"/>
      <c r="K82" s="447"/>
      <c r="L82" s="448"/>
      <c r="M82" s="447"/>
      <c r="N82" s="447">
        <f t="shared" si="1"/>
        <v>0</v>
      </c>
      <c r="O82" s="106">
        <v>12</v>
      </c>
    </row>
    <row r="83" spans="1:15">
      <c r="A83" s="74">
        <v>13</v>
      </c>
      <c r="B83" s="100"/>
      <c r="C83" s="113"/>
      <c r="D83" s="113"/>
      <c r="E83" s="77"/>
      <c r="F83" s="100"/>
      <c r="G83" s="100"/>
      <c r="H83" s="106"/>
      <c r="I83" s="103"/>
      <c r="J83" s="447"/>
      <c r="K83" s="447"/>
      <c r="L83" s="448"/>
      <c r="M83" s="447"/>
      <c r="N83" s="447">
        <f t="shared" si="1"/>
        <v>0</v>
      </c>
      <c r="O83" s="106">
        <v>13</v>
      </c>
    </row>
    <row r="84" spans="1:15">
      <c r="A84" s="74">
        <v>14</v>
      </c>
      <c r="B84" s="100"/>
      <c r="C84" s="113"/>
      <c r="D84" s="113"/>
      <c r="E84" s="77"/>
      <c r="F84" s="100"/>
      <c r="G84" s="100"/>
      <c r="H84" s="106"/>
      <c r="I84" s="103"/>
      <c r="J84" s="447"/>
      <c r="K84" s="447"/>
      <c r="L84" s="448"/>
      <c r="M84" s="447"/>
      <c r="N84" s="447">
        <f t="shared" si="1"/>
        <v>0</v>
      </c>
      <c r="O84" s="106">
        <v>14</v>
      </c>
    </row>
    <row r="85" spans="1:15">
      <c r="A85" s="74">
        <v>15</v>
      </c>
      <c r="B85" s="100"/>
      <c r="C85" s="113"/>
      <c r="D85" s="113"/>
      <c r="E85" s="77"/>
      <c r="F85" s="100"/>
      <c r="G85" s="100"/>
      <c r="H85" s="106"/>
      <c r="I85" s="103"/>
      <c r="J85" s="447"/>
      <c r="K85" s="447"/>
      <c r="L85" s="448"/>
      <c r="M85" s="447"/>
      <c r="N85" s="447">
        <f t="shared" si="1"/>
        <v>0</v>
      </c>
      <c r="O85" s="106">
        <v>15</v>
      </c>
    </row>
    <row r="86" spans="1:15">
      <c r="A86" s="74">
        <v>16</v>
      </c>
      <c r="B86" s="100"/>
      <c r="C86" s="113"/>
      <c r="D86" s="113"/>
      <c r="E86" s="77"/>
      <c r="F86" s="100"/>
      <c r="G86" s="100"/>
      <c r="H86" s="106"/>
      <c r="I86" s="103"/>
      <c r="J86" s="447"/>
      <c r="K86" s="447"/>
      <c r="L86" s="448"/>
      <c r="M86" s="447"/>
      <c r="N86" s="447">
        <f t="shared" si="1"/>
        <v>0</v>
      </c>
      <c r="O86" s="106">
        <v>16</v>
      </c>
    </row>
    <row r="87" spans="1:15">
      <c r="A87" s="74">
        <v>17</v>
      </c>
      <c r="B87" s="100"/>
      <c r="C87" s="113"/>
      <c r="D87" s="113"/>
      <c r="E87" s="77"/>
      <c r="F87" s="100"/>
      <c r="G87" s="100"/>
      <c r="H87" s="106"/>
      <c r="I87" s="103"/>
      <c r="J87" s="447"/>
      <c r="K87" s="447"/>
      <c r="L87" s="448"/>
      <c r="M87" s="447"/>
      <c r="N87" s="447">
        <f t="shared" si="1"/>
        <v>0</v>
      </c>
      <c r="O87" s="106">
        <v>17</v>
      </c>
    </row>
    <row r="88" spans="1:15">
      <c r="A88" s="74">
        <v>18</v>
      </c>
      <c r="B88" s="100"/>
      <c r="C88" s="113"/>
      <c r="D88" s="113"/>
      <c r="E88" s="77"/>
      <c r="F88" s="100"/>
      <c r="G88" s="100"/>
      <c r="H88" s="106"/>
      <c r="I88" s="103"/>
      <c r="J88" s="447"/>
      <c r="K88" s="447"/>
      <c r="L88" s="448"/>
      <c r="M88" s="447"/>
      <c r="N88" s="447">
        <f t="shared" si="1"/>
        <v>0</v>
      </c>
      <c r="O88" s="106">
        <v>18</v>
      </c>
    </row>
    <row r="89" spans="1:15">
      <c r="A89" s="74">
        <v>19</v>
      </c>
      <c r="B89" s="100"/>
      <c r="C89" s="113"/>
      <c r="D89" s="113"/>
      <c r="E89" s="77"/>
      <c r="F89" s="100"/>
      <c r="G89" s="100"/>
      <c r="H89" s="106"/>
      <c r="I89" s="103"/>
      <c r="J89" s="447"/>
      <c r="K89" s="447"/>
      <c r="L89" s="448"/>
      <c r="M89" s="447"/>
      <c r="N89" s="447">
        <f t="shared" si="1"/>
        <v>0</v>
      </c>
      <c r="O89" s="106">
        <v>19</v>
      </c>
    </row>
    <row r="90" spans="1:15">
      <c r="A90" s="74">
        <v>20</v>
      </c>
      <c r="B90" s="100"/>
      <c r="C90" s="113"/>
      <c r="D90" s="113"/>
      <c r="E90" s="77"/>
      <c r="F90" s="100"/>
      <c r="G90" s="100"/>
      <c r="H90" s="106"/>
      <c r="I90" s="103"/>
      <c r="J90" s="447"/>
      <c r="K90" s="447"/>
      <c r="L90" s="448"/>
      <c r="M90" s="447"/>
      <c r="N90" s="447">
        <f t="shared" si="1"/>
        <v>0</v>
      </c>
      <c r="O90" s="106">
        <v>20</v>
      </c>
    </row>
    <row r="91" spans="1:15">
      <c r="A91" s="74">
        <v>21</v>
      </c>
      <c r="B91" s="100"/>
      <c r="C91" s="113"/>
      <c r="D91" s="113"/>
      <c r="E91" s="77"/>
      <c r="F91" s="100"/>
      <c r="G91" s="100"/>
      <c r="H91" s="106"/>
      <c r="I91" s="103"/>
      <c r="J91" s="447"/>
      <c r="K91" s="447"/>
      <c r="L91" s="448"/>
      <c r="M91" s="447"/>
      <c r="N91" s="447">
        <f t="shared" si="1"/>
        <v>0</v>
      </c>
      <c r="O91" s="106">
        <v>21</v>
      </c>
    </row>
    <row r="92" spans="1:15">
      <c r="A92" s="74">
        <v>22</v>
      </c>
      <c r="B92" s="100"/>
      <c r="C92" s="113"/>
      <c r="D92" s="113"/>
      <c r="E92" s="77"/>
      <c r="F92" s="100"/>
      <c r="G92" s="100"/>
      <c r="H92" s="106"/>
      <c r="I92" s="103"/>
      <c r="J92" s="447"/>
      <c r="K92" s="447"/>
      <c r="L92" s="448"/>
      <c r="M92" s="447"/>
      <c r="N92" s="447">
        <f t="shared" si="1"/>
        <v>0</v>
      </c>
      <c r="O92" s="106">
        <v>22</v>
      </c>
    </row>
    <row r="93" spans="1:15">
      <c r="A93" s="74">
        <v>23</v>
      </c>
      <c r="B93" s="100"/>
      <c r="C93" s="113"/>
      <c r="D93" s="113"/>
      <c r="E93" s="77"/>
      <c r="F93" s="100"/>
      <c r="G93" s="100"/>
      <c r="H93" s="106"/>
      <c r="I93" s="103"/>
      <c r="J93" s="447"/>
      <c r="K93" s="447"/>
      <c r="L93" s="448"/>
      <c r="M93" s="447"/>
      <c r="N93" s="447">
        <f t="shared" si="1"/>
        <v>0</v>
      </c>
      <c r="O93" s="106">
        <v>23</v>
      </c>
    </row>
    <row r="94" spans="1:15">
      <c r="A94" s="74">
        <v>24</v>
      </c>
      <c r="B94" s="100"/>
      <c r="C94" s="113"/>
      <c r="D94" s="113"/>
      <c r="E94" s="77"/>
      <c r="F94" s="100"/>
      <c r="G94" s="100"/>
      <c r="H94" s="106"/>
      <c r="I94" s="103"/>
      <c r="J94" s="447"/>
      <c r="K94" s="447"/>
      <c r="L94" s="448"/>
      <c r="M94" s="447"/>
      <c r="N94" s="447">
        <f t="shared" si="1"/>
        <v>0</v>
      </c>
      <c r="O94" s="106">
        <v>24</v>
      </c>
    </row>
    <row r="95" spans="1:15">
      <c r="A95" s="74">
        <v>25</v>
      </c>
      <c r="B95" s="100"/>
      <c r="C95" s="113"/>
      <c r="D95" s="113"/>
      <c r="E95" s="77"/>
      <c r="F95" s="100"/>
      <c r="G95" s="100"/>
      <c r="H95" s="106"/>
      <c r="I95" s="103"/>
      <c r="J95" s="447"/>
      <c r="K95" s="447"/>
      <c r="L95" s="448"/>
      <c r="M95" s="447"/>
      <c r="N95" s="447">
        <f t="shared" si="1"/>
        <v>0</v>
      </c>
      <c r="O95" s="106">
        <v>25</v>
      </c>
    </row>
    <row r="96" spans="1:15">
      <c r="A96" s="74">
        <v>26</v>
      </c>
      <c r="B96" s="100"/>
      <c r="C96" s="113"/>
      <c r="D96" s="113"/>
      <c r="E96" s="77"/>
      <c r="F96" s="100"/>
      <c r="G96" s="100"/>
      <c r="H96" s="106"/>
      <c r="I96" s="103"/>
      <c r="J96" s="447"/>
      <c r="K96" s="447"/>
      <c r="L96" s="448"/>
      <c r="M96" s="447"/>
      <c r="N96" s="447">
        <f t="shared" si="1"/>
        <v>0</v>
      </c>
      <c r="O96" s="106">
        <v>26</v>
      </c>
    </row>
    <row r="97" spans="1:15">
      <c r="A97" s="74">
        <v>27</v>
      </c>
      <c r="B97" s="100"/>
      <c r="C97" s="113"/>
      <c r="D97" s="113"/>
      <c r="E97" s="77"/>
      <c r="F97" s="100"/>
      <c r="G97" s="100"/>
      <c r="H97" s="106"/>
      <c r="I97" s="103"/>
      <c r="J97" s="447"/>
      <c r="K97" s="447"/>
      <c r="L97" s="448"/>
      <c r="M97" s="447"/>
      <c r="N97" s="447">
        <f t="shared" si="1"/>
        <v>0</v>
      </c>
      <c r="O97" s="106">
        <v>27</v>
      </c>
    </row>
    <row r="98" spans="1:15">
      <c r="A98" s="74">
        <v>28</v>
      </c>
      <c r="B98" s="100"/>
      <c r="C98" s="113"/>
      <c r="D98" s="113"/>
      <c r="E98" s="77"/>
      <c r="F98" s="100"/>
      <c r="G98" s="100"/>
      <c r="H98" s="106"/>
      <c r="I98" s="103"/>
      <c r="J98" s="447"/>
      <c r="K98" s="447"/>
      <c r="L98" s="448"/>
      <c r="M98" s="447"/>
      <c r="N98" s="447">
        <f t="shared" si="1"/>
        <v>0</v>
      </c>
      <c r="O98" s="106">
        <v>28</v>
      </c>
    </row>
    <row r="99" spans="1:15">
      <c r="A99" s="74">
        <v>29</v>
      </c>
      <c r="B99" s="100"/>
      <c r="C99" s="113"/>
      <c r="D99" s="113"/>
      <c r="E99" s="77"/>
      <c r="F99" s="100"/>
      <c r="G99" s="100"/>
      <c r="H99" s="106"/>
      <c r="I99" s="103"/>
      <c r="J99" s="447"/>
      <c r="K99" s="447"/>
      <c r="L99" s="448"/>
      <c r="M99" s="447"/>
      <c r="N99" s="447">
        <f t="shared" si="1"/>
        <v>0</v>
      </c>
      <c r="O99" s="106">
        <v>29</v>
      </c>
    </row>
    <row r="100" spans="1:15">
      <c r="A100" s="74">
        <v>30</v>
      </c>
      <c r="B100" s="100"/>
      <c r="C100" s="113"/>
      <c r="D100" s="113"/>
      <c r="E100" s="77"/>
      <c r="F100" s="100"/>
      <c r="G100" s="100"/>
      <c r="H100" s="106"/>
      <c r="I100" s="103"/>
      <c r="J100" s="447"/>
      <c r="K100" s="447"/>
      <c r="L100" s="448"/>
      <c r="M100" s="447"/>
      <c r="N100" s="447">
        <f t="shared" si="1"/>
        <v>0</v>
      </c>
      <c r="O100" s="106">
        <v>30</v>
      </c>
    </row>
    <row r="101" spans="1:15">
      <c r="A101" s="74">
        <v>31</v>
      </c>
      <c r="B101" s="100"/>
      <c r="C101" s="113"/>
      <c r="D101" s="113"/>
      <c r="E101" s="77"/>
      <c r="F101" s="100"/>
      <c r="G101" s="100"/>
      <c r="H101" s="106"/>
      <c r="I101" s="103"/>
      <c r="J101" s="447"/>
      <c r="K101" s="447"/>
      <c r="L101" s="448"/>
      <c r="M101" s="447"/>
      <c r="N101" s="447">
        <f t="shared" si="1"/>
        <v>0</v>
      </c>
      <c r="O101" s="106">
        <v>31</v>
      </c>
    </row>
    <row r="102" spans="1:15">
      <c r="A102" s="74">
        <v>32</v>
      </c>
      <c r="B102" s="100"/>
      <c r="C102" s="113"/>
      <c r="D102" s="113"/>
      <c r="E102" s="77"/>
      <c r="F102" s="100"/>
      <c r="G102" s="100"/>
      <c r="H102" s="106"/>
      <c r="I102" s="103"/>
      <c r="J102" s="447"/>
      <c r="K102" s="447"/>
      <c r="L102" s="448"/>
      <c r="M102" s="447"/>
      <c r="N102" s="447">
        <f t="shared" si="1"/>
        <v>0</v>
      </c>
      <c r="O102" s="106">
        <v>32</v>
      </c>
    </row>
    <row r="103" spans="1:15">
      <c r="A103" s="74">
        <v>33</v>
      </c>
      <c r="B103" s="100"/>
      <c r="C103" s="113"/>
      <c r="D103" s="113"/>
      <c r="E103" s="77"/>
      <c r="F103" s="100"/>
      <c r="G103" s="100"/>
      <c r="H103" s="106"/>
      <c r="I103" s="103"/>
      <c r="J103" s="447"/>
      <c r="K103" s="447"/>
      <c r="L103" s="448"/>
      <c r="M103" s="447"/>
      <c r="N103" s="447">
        <f t="shared" si="1"/>
        <v>0</v>
      </c>
      <c r="O103" s="106">
        <v>33</v>
      </c>
    </row>
    <row r="104" spans="1:15">
      <c r="A104" s="74">
        <v>34</v>
      </c>
      <c r="B104" s="100"/>
      <c r="C104" s="113"/>
      <c r="D104" s="113"/>
      <c r="E104" s="77"/>
      <c r="F104" s="100"/>
      <c r="G104" s="100"/>
      <c r="H104" s="106"/>
      <c r="I104" s="103"/>
      <c r="J104" s="447"/>
      <c r="K104" s="447"/>
      <c r="L104" s="448"/>
      <c r="M104" s="447"/>
      <c r="N104" s="447">
        <f t="shared" si="1"/>
        <v>0</v>
      </c>
      <c r="O104" s="106">
        <v>34</v>
      </c>
    </row>
    <row r="105" spans="1:15">
      <c r="A105" s="74">
        <v>35</v>
      </c>
      <c r="B105" s="100"/>
      <c r="C105" s="113"/>
      <c r="D105" s="113"/>
      <c r="E105" s="77"/>
      <c r="F105" s="100"/>
      <c r="G105" s="100"/>
      <c r="H105" s="106"/>
      <c r="I105" s="103"/>
      <c r="J105" s="447"/>
      <c r="K105" s="447"/>
      <c r="L105" s="448"/>
      <c r="M105" s="447"/>
      <c r="N105" s="447">
        <f t="shared" si="1"/>
        <v>0</v>
      </c>
      <c r="O105" s="106">
        <v>35</v>
      </c>
    </row>
    <row r="106" spans="1:15">
      <c r="A106" s="74">
        <v>36</v>
      </c>
      <c r="B106" s="100"/>
      <c r="C106" s="113"/>
      <c r="D106" s="113"/>
      <c r="E106" s="77"/>
      <c r="F106" s="100"/>
      <c r="G106" s="100"/>
      <c r="H106" s="106"/>
      <c r="I106" s="103"/>
      <c r="J106" s="447"/>
      <c r="K106" s="447"/>
      <c r="L106" s="448"/>
      <c r="M106" s="447"/>
      <c r="N106" s="447">
        <f t="shared" si="1"/>
        <v>0</v>
      </c>
      <c r="O106" s="106">
        <v>36</v>
      </c>
    </row>
    <row r="107" spans="1:15">
      <c r="A107" s="74">
        <v>37</v>
      </c>
      <c r="B107" s="100"/>
      <c r="C107" s="113"/>
      <c r="D107" s="113"/>
      <c r="E107" s="77"/>
      <c r="F107" s="100"/>
      <c r="G107" s="100"/>
      <c r="H107" s="106"/>
      <c r="I107" s="103"/>
      <c r="J107" s="447"/>
      <c r="K107" s="447"/>
      <c r="L107" s="448"/>
      <c r="M107" s="447"/>
      <c r="N107" s="447">
        <f t="shared" si="1"/>
        <v>0</v>
      </c>
      <c r="O107" s="106">
        <v>37</v>
      </c>
    </row>
    <row r="108" spans="1:15">
      <c r="A108" s="74">
        <v>38</v>
      </c>
      <c r="B108" s="100"/>
      <c r="C108" s="113"/>
      <c r="D108" s="113"/>
      <c r="E108" s="77"/>
      <c r="F108" s="100"/>
      <c r="G108" s="100"/>
      <c r="H108" s="106"/>
      <c r="I108" s="103"/>
      <c r="J108" s="447"/>
      <c r="K108" s="447"/>
      <c r="L108" s="448"/>
      <c r="M108" s="447"/>
      <c r="N108" s="447">
        <f t="shared" si="1"/>
        <v>0</v>
      </c>
      <c r="O108" s="106">
        <v>38</v>
      </c>
    </row>
    <row r="109" spans="1:15">
      <c r="A109" s="74">
        <v>39</v>
      </c>
      <c r="B109" s="100"/>
      <c r="C109" s="113"/>
      <c r="D109" s="113"/>
      <c r="E109" s="77"/>
      <c r="F109" s="100"/>
      <c r="G109" s="100"/>
      <c r="H109" s="106"/>
      <c r="I109" s="103"/>
      <c r="J109" s="447"/>
      <c r="K109" s="447"/>
      <c r="L109" s="448"/>
      <c r="M109" s="447"/>
      <c r="N109" s="447">
        <f t="shared" si="1"/>
        <v>0</v>
      </c>
      <c r="O109" s="106">
        <v>39</v>
      </c>
    </row>
    <row r="110" spans="1:15">
      <c r="A110" s="74">
        <v>40</v>
      </c>
      <c r="B110" s="100"/>
      <c r="C110" s="113"/>
      <c r="D110" s="113"/>
      <c r="E110" s="77"/>
      <c r="F110" s="100"/>
      <c r="G110" s="100"/>
      <c r="H110" s="106"/>
      <c r="I110" s="103"/>
      <c r="J110" s="447"/>
      <c r="K110" s="447"/>
      <c r="L110" s="448"/>
      <c r="M110" s="447"/>
      <c r="N110" s="447">
        <f t="shared" si="1"/>
        <v>0</v>
      </c>
      <c r="O110" s="106">
        <v>40</v>
      </c>
    </row>
    <row r="111" spans="1:15">
      <c r="A111" s="74">
        <v>41</v>
      </c>
      <c r="B111" s="100"/>
      <c r="C111" s="113"/>
      <c r="D111" s="113"/>
      <c r="E111" s="77"/>
      <c r="F111" s="100"/>
      <c r="G111" s="100"/>
      <c r="H111" s="106"/>
      <c r="I111" s="103"/>
      <c r="J111" s="447"/>
      <c r="K111" s="447"/>
      <c r="L111" s="448"/>
      <c r="M111" s="447"/>
      <c r="N111" s="447">
        <f t="shared" si="1"/>
        <v>0</v>
      </c>
      <c r="O111" s="106">
        <v>41</v>
      </c>
    </row>
    <row r="112" spans="1:15">
      <c r="A112" s="74">
        <v>42</v>
      </c>
      <c r="B112" s="100"/>
      <c r="C112" s="113"/>
      <c r="D112" s="113"/>
      <c r="E112" s="77"/>
      <c r="F112" s="100"/>
      <c r="G112" s="100"/>
      <c r="H112" s="106"/>
      <c r="I112" s="103"/>
      <c r="J112" s="447"/>
      <c r="K112" s="447"/>
      <c r="L112" s="448"/>
      <c r="M112" s="447"/>
      <c r="N112" s="447">
        <f t="shared" si="1"/>
        <v>0</v>
      </c>
      <c r="O112" s="106">
        <v>42</v>
      </c>
    </row>
    <row r="113" spans="1:15">
      <c r="A113" s="74">
        <v>43</v>
      </c>
      <c r="B113" s="100"/>
      <c r="C113" s="113"/>
      <c r="D113" s="113"/>
      <c r="E113" s="77"/>
      <c r="F113" s="100"/>
      <c r="G113" s="100"/>
      <c r="H113" s="106"/>
      <c r="I113" s="103"/>
      <c r="J113" s="447"/>
      <c r="K113" s="447"/>
      <c r="L113" s="448"/>
      <c r="M113" s="447"/>
      <c r="N113" s="447">
        <f t="shared" si="1"/>
        <v>0</v>
      </c>
      <c r="O113" s="106">
        <v>43</v>
      </c>
    </row>
    <row r="114" spans="1:15">
      <c r="A114" s="74">
        <v>44</v>
      </c>
      <c r="B114" s="100"/>
      <c r="C114" s="113"/>
      <c r="D114" s="113"/>
      <c r="E114" s="77"/>
      <c r="F114" s="100"/>
      <c r="G114" s="100"/>
      <c r="H114" s="106"/>
      <c r="I114" s="103"/>
      <c r="J114" s="447"/>
      <c r="K114" s="447"/>
      <c r="L114" s="448"/>
      <c r="M114" s="447"/>
      <c r="N114" s="447">
        <f t="shared" si="1"/>
        <v>0</v>
      </c>
      <c r="O114" s="106">
        <v>44</v>
      </c>
    </row>
    <row r="115" spans="1:15">
      <c r="A115" s="74">
        <v>45</v>
      </c>
      <c r="B115" s="100"/>
      <c r="C115" s="113"/>
      <c r="D115" s="113"/>
      <c r="E115" s="77"/>
      <c r="F115" s="100"/>
      <c r="G115" s="100"/>
      <c r="H115" s="106"/>
      <c r="I115" s="103"/>
      <c r="J115" s="447"/>
      <c r="K115" s="447"/>
      <c r="L115" s="448"/>
      <c r="M115" s="447"/>
      <c r="N115" s="447">
        <f t="shared" si="1"/>
        <v>0</v>
      </c>
      <c r="O115" s="106">
        <v>45</v>
      </c>
    </row>
    <row r="116" spans="1:15">
      <c r="A116" s="74">
        <v>46</v>
      </c>
      <c r="B116" s="100"/>
      <c r="C116" s="113"/>
      <c r="D116" s="113"/>
      <c r="E116" s="77"/>
      <c r="F116" s="100"/>
      <c r="G116" s="100"/>
      <c r="H116" s="106"/>
      <c r="I116" s="103"/>
      <c r="J116" s="447"/>
      <c r="K116" s="447"/>
      <c r="L116" s="448"/>
      <c r="M116" s="447"/>
      <c r="N116" s="447">
        <f t="shared" si="1"/>
        <v>0</v>
      </c>
      <c r="O116" s="106">
        <v>46</v>
      </c>
    </row>
    <row r="117" spans="1:15">
      <c r="A117" s="74">
        <v>47</v>
      </c>
      <c r="B117" s="100"/>
      <c r="C117" s="113"/>
      <c r="D117" s="113"/>
      <c r="E117" s="77"/>
      <c r="F117" s="100"/>
      <c r="G117" s="100"/>
      <c r="H117" s="106"/>
      <c r="I117" s="103"/>
      <c r="J117" s="447"/>
      <c r="K117" s="447"/>
      <c r="L117" s="448"/>
      <c r="M117" s="447"/>
      <c r="N117" s="447">
        <f t="shared" si="1"/>
        <v>0</v>
      </c>
      <c r="O117" s="106">
        <v>47</v>
      </c>
    </row>
    <row r="118" spans="1:15">
      <c r="A118" s="74">
        <v>48</v>
      </c>
      <c r="B118" s="100"/>
      <c r="C118" s="113"/>
      <c r="D118" s="113"/>
      <c r="E118" s="77"/>
      <c r="F118" s="100"/>
      <c r="G118" s="100"/>
      <c r="H118" s="106"/>
      <c r="I118" s="103"/>
      <c r="J118" s="447"/>
      <c r="K118" s="447"/>
      <c r="L118" s="448"/>
      <c r="M118" s="447"/>
      <c r="N118" s="447">
        <f t="shared" si="1"/>
        <v>0</v>
      </c>
      <c r="O118" s="106">
        <v>48</v>
      </c>
    </row>
    <row r="119" spans="1:15">
      <c r="A119" s="74">
        <v>49</v>
      </c>
      <c r="B119" s="100"/>
      <c r="C119" s="113"/>
      <c r="D119" s="113"/>
      <c r="E119" s="77"/>
      <c r="F119" s="100"/>
      <c r="G119" s="100"/>
      <c r="H119" s="106"/>
      <c r="I119" s="103"/>
      <c r="J119" s="447"/>
      <c r="K119" s="447"/>
      <c r="L119" s="448"/>
      <c r="M119" s="447"/>
      <c r="N119" s="447">
        <f t="shared" si="1"/>
        <v>0</v>
      </c>
      <c r="O119" s="106">
        <v>49</v>
      </c>
    </row>
    <row r="120" spans="1:15">
      <c r="A120" s="74">
        <v>50</v>
      </c>
      <c r="B120" s="100"/>
      <c r="C120" s="113"/>
      <c r="D120" s="2457"/>
      <c r="E120" s="2458"/>
      <c r="F120" s="2459"/>
      <c r="G120" s="2459"/>
      <c r="H120" s="2460"/>
      <c r="I120" s="103"/>
      <c r="J120" s="447"/>
      <c r="K120" s="447"/>
      <c r="L120" s="448"/>
      <c r="M120" s="447"/>
      <c r="N120" s="447">
        <f t="shared" si="1"/>
        <v>0</v>
      </c>
      <c r="O120" s="106">
        <v>50</v>
      </c>
    </row>
    <row r="121" spans="1:15" ht="15.75" thickBot="1">
      <c r="A121" s="107">
        <v>51</v>
      </c>
      <c r="B121" s="502" t="s">
        <v>2331</v>
      </c>
      <c r="C121" s="503"/>
      <c r="D121" s="504"/>
      <c r="E121" s="505"/>
      <c r="F121" s="506"/>
      <c r="G121" s="506"/>
      <c r="H121" s="507"/>
      <c r="I121" s="508">
        <f>SUM(I71:I120)</f>
        <v>0</v>
      </c>
      <c r="J121" s="413">
        <f>SUM(J71:J120)</f>
        <v>0</v>
      </c>
      <c r="K121" s="413">
        <f>SUM(K71:K120)</f>
        <v>0</v>
      </c>
      <c r="L121" s="388"/>
      <c r="M121" s="413">
        <f>SUM(M71:M120)</f>
        <v>0</v>
      </c>
      <c r="N121" s="413">
        <f>SUM(N71:N120)</f>
        <v>0</v>
      </c>
      <c r="O121" s="350">
        <v>51</v>
      </c>
    </row>
    <row r="122" spans="1:15">
      <c r="A122" s="785"/>
      <c r="B122" s="945"/>
      <c r="C122" s="945"/>
      <c r="D122" s="1436"/>
      <c r="E122" s="1436"/>
      <c r="F122" s="1436"/>
      <c r="G122" s="1436"/>
      <c r="H122" s="1436"/>
      <c r="I122" s="946"/>
      <c r="J122" s="947"/>
      <c r="K122" s="947"/>
      <c r="L122" s="947"/>
      <c r="M122" s="947"/>
      <c r="N122" s="947"/>
      <c r="O122" s="785"/>
    </row>
    <row r="123" spans="1:15">
      <c r="A123" s="374" t="s">
        <v>3609</v>
      </c>
      <c r="B123" s="875"/>
      <c r="C123" s="875"/>
      <c r="D123" s="875"/>
      <c r="E123" s="875"/>
      <c r="F123" s="875"/>
      <c r="G123" s="875"/>
      <c r="I123" s="374" t="s">
        <v>3609</v>
      </c>
    </row>
    <row r="124" spans="1:15">
      <c r="A124" s="69" t="s">
        <v>3614</v>
      </c>
      <c r="B124" s="69"/>
      <c r="C124" s="69"/>
      <c r="D124" s="69"/>
      <c r="E124" s="69"/>
      <c r="F124" s="69"/>
      <c r="G124" s="69"/>
      <c r="H124" s="69"/>
      <c r="I124" s="69" t="s">
        <v>3615</v>
      </c>
      <c r="J124" s="69"/>
      <c r="K124" s="69"/>
      <c r="L124" s="69"/>
      <c r="M124" s="69"/>
      <c r="N124" s="69"/>
      <c r="O124" s="69"/>
    </row>
  </sheetData>
  <customSheetViews>
    <customSheetView guid="{8BA73436-2F9B-4210-BD10-5C9B0EE18A6F}"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
      <headerFooter alignWithMargins="0"/>
    </customSheetView>
    <customSheetView guid="{7923C648-7509-4E75-B568-BE9D1A032E56}" colorId="22" topLeftCell="G1">
      <selection activeCell="M3" sqref="M3"/>
      <rowBreaks count="1" manualBreakCount="1">
        <brk id="59" max="16383" man="1"/>
      </rowBreaks>
      <pageMargins left="0.5" right="0.5" top="0.5" bottom="0.5" header="0" footer="0"/>
      <printOptions horizontalCentered="1" verticalCentered="1"/>
      <pageSetup scale="72" fitToWidth="2" fitToHeight="2" orientation="portrait" horizontalDpi="300" verticalDpi="300" r:id="rId2"/>
      <headerFooter alignWithMargins="0"/>
    </customSheetView>
    <customSheetView guid="{393B765C-BB60-4CEF-9B1B-1517D80E77BC}" colorId="22" showPageBreaks="1" topLeftCell="G1">
      <selection activeCell="M3" sqref="M3"/>
      <rowBreaks count="1" manualBreakCount="1">
        <brk id="59" max="16383" man="1"/>
      </rowBreaks>
      <pageMargins left="0.5" right="0.5" top="0.5" bottom="0.5" header="0" footer="0"/>
      <printOptions horizontalCentered="1" verticalCentered="1"/>
      <pageSetup scale="72" fitToWidth="2" fitToHeight="2" orientation="portrait" horizontalDpi="300" verticalDpi="300" r:id="rId3"/>
      <headerFooter alignWithMargins="0"/>
    </customSheetView>
    <customSheetView guid="{63051384-6030-4837-BDE8-8D47319E9310}"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4"/>
      <headerFooter alignWithMargins="0"/>
    </customSheetView>
    <customSheetView guid="{4E7170B9-0E13-4551-BA0F-F43020F5D14F}"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5"/>
      <headerFooter alignWithMargins="0"/>
    </customSheetView>
    <customSheetView guid="{438078D9-73AC-4065-AD12-33C545097290}"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6"/>
      <headerFooter alignWithMargins="0"/>
    </customSheetView>
    <customSheetView guid="{5CF51FF9-A1DC-465C-8702-577480B671DB}"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7"/>
      <headerFooter alignWithMargins="0"/>
    </customSheetView>
    <customSheetView guid="{B94A4E40-0E04-4C7F-92F0-F173BDD19C5E}"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8"/>
      <headerFooter alignWithMargins="0"/>
    </customSheetView>
    <customSheetView guid="{8C259C24-A4E4-4974-8C90-A0F5B4CE3394}"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9"/>
      <headerFooter alignWithMargins="0"/>
    </customSheetView>
    <customSheetView guid="{FA103E5D-8B2E-472D-A37D-606A91A24206}"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0"/>
      <headerFooter alignWithMargins="0"/>
    </customSheetView>
    <customSheetView guid="{FD677025-12D2-4A8C-898E-C8C7B61A1761}"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1"/>
      <headerFooter alignWithMargins="0"/>
    </customSheetView>
    <customSheetView guid="{8A94D2EC-B2C5-4234-9443-0DC03802E12D}"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2"/>
      <headerFooter alignWithMargins="0"/>
    </customSheetView>
    <customSheetView guid="{C7AF6775-1D27-4B5E-A593-2A35D0B4D89B}" colorId="22" topLeftCell="B34">
      <pane xSplit="2" ySplit="7" topLeftCell="D41" activePane="bottomRight" state="frozen"/>
      <selection pane="bottomRight" activeCell="M46" sqref="M46"/>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3"/>
      <headerFooter alignWithMargins="0"/>
    </customSheetView>
    <customSheetView guid="{96E61F17-B7D0-43DF-A042-AB82DEADF71D}" colorId="22" showPageBreaks="1"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4"/>
      <headerFooter alignWithMargins="0"/>
    </customSheetView>
    <customSheetView guid="{0F6F7749-E5E2-402C-A332-F358E9F52431}" colorId="22" showPageBreaks="1" topLeftCell="B34">
      <pane xSplit="2" ySplit="7" topLeftCell="L41" activePane="bottomRight" state="frozen"/>
      <selection pane="bottomRight" activeCell="N42" sqref="N42"/>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5"/>
      <headerFooter alignWithMargins="0"/>
    </customSheetView>
    <customSheetView guid="{665C0630-746D-4A38-99D5-558A3A80C435}"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6"/>
      <headerFooter alignWithMargins="0"/>
    </customSheetView>
    <customSheetView guid="{7BB49942-3332-4916-8C9A-7E0718D9BD15}"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7"/>
      <headerFooter alignWithMargins="0"/>
    </customSheetView>
    <customSheetView guid="{84131046-9492-4BD4-95BF-1101D54B6750}"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8"/>
      <headerFooter alignWithMargins="0"/>
    </customSheetView>
    <customSheetView guid="{CDDD69AD-D96A-45A7-95A3-6DE883419332}"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19"/>
      <headerFooter alignWithMargins="0"/>
    </customSheetView>
    <customSheetView guid="{4AA2BC72-2A29-463C-9964-91A7BC9A705D}" colorId="22" topLeftCell="J51">
      <selection activeCell="K70" sqref="K70"/>
      <rowBreaks count="1" manualBreakCount="1">
        <brk id="59" max="16383" man="1"/>
      </rowBreaks>
      <pageMargins left="0.5" right="0.5" top="0.5" bottom="0.5" header="0" footer="0"/>
      <printOptions horizontalCentered="1" verticalCentered="1"/>
      <pageSetup scale="72" fitToWidth="2" fitToHeight="2" orientation="portrait" horizontalDpi="300" verticalDpi="300" r:id="rId20"/>
      <headerFooter alignWithMargins="0"/>
    </customSheetView>
  </customSheetViews>
  <printOptions horizontalCentered="1" verticalCentered="1"/>
  <pageMargins left="0.5" right="0.5" top="0.5" bottom="0.5" header="0" footer="0"/>
  <pageSetup scale="72" fitToWidth="2" fitToHeight="2" orientation="portrait" horizontalDpi="300" verticalDpi="300" r:id="rId21"/>
  <headerFooter alignWithMargins="0"/>
  <rowBreaks count="1" manualBreakCount="1">
    <brk id="5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W86"/>
  <sheetViews>
    <sheetView defaultGridColor="0" topLeftCell="Q64" colorId="22" zoomScaleNormal="100" zoomScaleSheetLayoutView="40" workbookViewId="0">
      <selection activeCell="T87" sqref="T87"/>
    </sheetView>
  </sheetViews>
  <sheetFormatPr defaultColWidth="9.6640625" defaultRowHeight="15"/>
  <cols>
    <col min="1" max="1" width="4.6640625" style="1560" customWidth="1"/>
    <col min="2" max="2" width="1.6640625" style="1560" customWidth="1"/>
    <col min="3" max="3" width="45.6640625" style="1560" customWidth="1"/>
    <col min="4" max="4" width="24.33203125" style="1560" customWidth="1"/>
    <col min="5" max="6" width="15.6640625" style="1560" customWidth="1"/>
    <col min="7" max="7" width="4.6640625" style="1560" customWidth="1"/>
    <col min="8" max="8" width="6.44140625" style="1560" customWidth="1"/>
    <col min="9" max="9" width="45.6640625" style="1560" customWidth="1"/>
    <col min="10" max="10" width="26.109375" style="1560" customWidth="1"/>
    <col min="11" max="12" width="15.6640625" style="1560" customWidth="1"/>
    <col min="13" max="13" width="4.6640625" style="1560" customWidth="1"/>
    <col min="14" max="14" width="45.6640625" style="1560" customWidth="1"/>
    <col min="15" max="15" width="28.109375" style="1560" customWidth="1"/>
    <col min="16" max="16" width="12.33203125" style="1560" bestFit="1" customWidth="1"/>
    <col min="17" max="17" width="15.6640625" style="1560" customWidth="1"/>
    <col min="18" max="18" width="4.6640625" style="1560" customWidth="1"/>
    <col min="19" max="19" width="3.33203125" style="1560" customWidth="1"/>
    <col min="20" max="20" width="52.109375" style="1560" customWidth="1"/>
    <col min="21" max="21" width="22.44140625" style="1560" customWidth="1"/>
    <col min="22" max="23" width="15.6640625" style="1560" customWidth="1"/>
    <col min="24" max="16384" width="9.6640625" style="1560"/>
  </cols>
  <sheetData>
    <row r="1" spans="1:23">
      <c r="A1" s="1512" t="s">
        <v>1800</v>
      </c>
      <c r="B1" s="1669"/>
      <c r="C1" s="1669"/>
      <c r="D1" s="1886" t="s">
        <v>1345</v>
      </c>
      <c r="E1" s="1884" t="s">
        <v>1802</v>
      </c>
      <c r="F1" s="1885" t="s">
        <v>1803</v>
      </c>
      <c r="G1" s="1512" t="s">
        <v>1800</v>
      </c>
      <c r="H1" s="1669"/>
      <c r="I1" s="1669"/>
      <c r="J1" s="1886" t="s">
        <v>1345</v>
      </c>
      <c r="K1" s="1886" t="s">
        <v>1802</v>
      </c>
      <c r="L1" s="1946" t="s">
        <v>3616</v>
      </c>
      <c r="M1" s="1512" t="s">
        <v>2214</v>
      </c>
      <c r="N1" s="1513"/>
      <c r="O1" s="1513" t="s">
        <v>1345</v>
      </c>
      <c r="P1" s="1513" t="s">
        <v>1802</v>
      </c>
      <c r="Q1" s="1885" t="s">
        <v>1803</v>
      </c>
      <c r="R1" s="1512" t="s">
        <v>2214</v>
      </c>
      <c r="S1" s="1669"/>
      <c r="T1" s="1669"/>
      <c r="U1" s="1886" t="s">
        <v>1345</v>
      </c>
      <c r="V1" s="1886" t="s">
        <v>1802</v>
      </c>
      <c r="W1" s="1946" t="s">
        <v>1803</v>
      </c>
    </row>
    <row r="2" spans="1:23">
      <c r="A2" s="1516" t="str">
        <f>'Data Sheet'!$C$25</f>
        <v>CENTRAL HUDSON GAS &amp; ELECTRIC CORPORATION</v>
      </c>
      <c r="B2" s="1985"/>
      <c r="C2" s="1985"/>
      <c r="D2" s="2753" t="s">
        <v>5251</v>
      </c>
      <c r="E2" s="1546" t="s">
        <v>1805</v>
      </c>
      <c r="F2" s="2184"/>
      <c r="G2" s="1516" t="str">
        <f>'Data Sheet'!$C$25</f>
        <v>CENTRAL HUDSON GAS &amp; ELECTRIC CORPORATION</v>
      </c>
      <c r="H2" s="1985"/>
      <c r="I2" s="1985"/>
      <c r="J2" s="1986" t="str">
        <f>D2</f>
        <v>(1) [X] An Original</v>
      </c>
      <c r="K2" s="1790" t="s">
        <v>1805</v>
      </c>
      <c r="L2" s="2185"/>
      <c r="M2" s="2877" t="str">
        <f>'Data Sheet'!$C$25</f>
        <v>CENTRAL HUDSON GAS &amp; ELECTRIC CORPORATION</v>
      </c>
      <c r="N2" s="1984"/>
      <c r="O2" s="1984" t="str">
        <f>J2</f>
        <v>(1) [X] An Original</v>
      </c>
      <c r="P2" s="1517" t="s">
        <v>1805</v>
      </c>
      <c r="Q2" s="2184"/>
      <c r="R2" s="2877" t="str">
        <f>'Data Sheet'!$C$25</f>
        <v>CENTRAL HUDSON GAS &amp; ELECTRIC CORPORATION</v>
      </c>
      <c r="S2" s="1985"/>
      <c r="T2" s="1985"/>
      <c r="U2" s="2753" t="str">
        <f>O2</f>
        <v>(1) [X] An Original</v>
      </c>
      <c r="V2" s="1790" t="s">
        <v>1805</v>
      </c>
      <c r="W2" s="2185"/>
    </row>
    <row r="3" spans="1:23" ht="15" customHeight="1">
      <c r="A3" s="2186"/>
      <c r="B3" s="1988"/>
      <c r="C3" s="1988"/>
      <c r="D3" s="2754" t="s">
        <v>1158</v>
      </c>
      <c r="E3" s="2188" t="str">
        <f>'Data Sheet'!$C$40</f>
        <v>4/18/2018</v>
      </c>
      <c r="F3" s="2189" t="str">
        <f>'Data Sheet'!$C$38</f>
        <v>12/31/2017</v>
      </c>
      <c r="G3" s="2186"/>
      <c r="H3" s="1988"/>
      <c r="I3" s="1988"/>
      <c r="J3" s="2187" t="s">
        <v>1158</v>
      </c>
      <c r="K3" s="2188" t="str">
        <f>'Data Sheet'!$C$40</f>
        <v>4/18/2018</v>
      </c>
      <c r="L3" s="2189" t="str">
        <f>'Data Sheet'!$C$38</f>
        <v>12/31/2017</v>
      </c>
      <c r="M3" s="2186" t="s">
        <v>1789</v>
      </c>
      <c r="N3" s="1987"/>
      <c r="O3" s="1987" t="s">
        <v>1631</v>
      </c>
      <c r="P3" s="2190" t="str">
        <f>'Data Sheet'!$C$40</f>
        <v>4/18/2018</v>
      </c>
      <c r="Q3" s="2189" t="str">
        <f>'Data Sheet'!$C$38</f>
        <v>12/31/2017</v>
      </c>
      <c r="R3" s="2186"/>
      <c r="S3" s="1988"/>
      <c r="T3" s="1988"/>
      <c r="U3" s="2754" t="s">
        <v>1631</v>
      </c>
      <c r="V3" s="2191" t="str">
        <f>'Data Sheet'!$C$40</f>
        <v>4/18/2018</v>
      </c>
      <c r="W3" s="2189" t="str">
        <f>'Data Sheet'!$C$38</f>
        <v>12/31/2017</v>
      </c>
    </row>
    <row r="4" spans="1:23" ht="15" customHeight="1">
      <c r="A4" s="2192" t="s">
        <v>3617</v>
      </c>
      <c r="B4" s="1990"/>
      <c r="C4" s="1990"/>
      <c r="D4" s="1990"/>
      <c r="E4" s="1990"/>
      <c r="F4" s="2193"/>
      <c r="G4" s="2192" t="s">
        <v>3618</v>
      </c>
      <c r="H4" s="1990"/>
      <c r="I4" s="1990"/>
      <c r="J4" s="1990"/>
      <c r="K4" s="1990"/>
      <c r="L4" s="2193"/>
      <c r="M4" s="2192" t="s">
        <v>3618</v>
      </c>
      <c r="N4" s="1990"/>
      <c r="O4" s="1990"/>
      <c r="P4" s="1990"/>
      <c r="Q4" s="2193"/>
      <c r="R4" s="1890" t="s">
        <v>3618</v>
      </c>
      <c r="S4" s="1795"/>
      <c r="T4" s="1795"/>
      <c r="U4" s="1795"/>
      <c r="V4" s="1795"/>
      <c r="W4" s="1796"/>
    </row>
    <row r="5" spans="1:23">
      <c r="A5" s="1519"/>
      <c r="B5" s="1683" t="s">
        <v>3619</v>
      </c>
      <c r="C5" s="1683"/>
      <c r="D5" s="1683"/>
      <c r="E5" s="1683"/>
      <c r="F5" s="1889"/>
      <c r="G5" s="2147" t="s">
        <v>1729</v>
      </c>
      <c r="H5" s="1538"/>
      <c r="I5" s="1538"/>
      <c r="J5" s="1538"/>
      <c r="K5" s="1971" t="s">
        <v>273</v>
      </c>
      <c r="L5" s="1542" t="s">
        <v>273</v>
      </c>
      <c r="M5" s="2194"/>
      <c r="N5" s="1553"/>
      <c r="O5" s="2195"/>
      <c r="P5" s="1971" t="s">
        <v>273</v>
      </c>
      <c r="Q5" s="1542" t="s">
        <v>273</v>
      </c>
      <c r="R5" s="1516"/>
      <c r="S5" s="1790"/>
      <c r="T5" s="1553" t="s">
        <v>175</v>
      </c>
      <c r="U5" s="1553"/>
      <c r="V5" s="1532" t="s">
        <v>273</v>
      </c>
      <c r="W5" s="1542" t="s">
        <v>273</v>
      </c>
    </row>
    <row r="6" spans="1:23">
      <c r="A6" s="2147"/>
      <c r="B6" s="1538"/>
      <c r="C6" s="1553" t="s">
        <v>175</v>
      </c>
      <c r="D6" s="1553"/>
      <c r="E6" s="1809" t="s">
        <v>273</v>
      </c>
      <c r="F6" s="1897" t="s">
        <v>273</v>
      </c>
      <c r="G6" s="2147" t="s">
        <v>1732</v>
      </c>
      <c r="H6" s="1538"/>
      <c r="I6" s="1538"/>
      <c r="J6" s="1538"/>
      <c r="K6" s="1971" t="s">
        <v>176</v>
      </c>
      <c r="L6" s="1542" t="s">
        <v>179</v>
      </c>
      <c r="M6" s="2147" t="s">
        <v>1729</v>
      </c>
      <c r="N6" s="1553" t="s">
        <v>175</v>
      </c>
      <c r="O6" s="2195"/>
      <c r="P6" s="1971" t="s">
        <v>176</v>
      </c>
      <c r="Q6" s="1542" t="s">
        <v>179</v>
      </c>
      <c r="R6" s="1544" t="s">
        <v>1729</v>
      </c>
      <c r="S6" s="1790"/>
      <c r="T6" s="1553"/>
      <c r="U6" s="1553"/>
      <c r="V6" s="1532" t="s">
        <v>176</v>
      </c>
      <c r="W6" s="1542" t="s">
        <v>179</v>
      </c>
    </row>
    <row r="7" spans="1:23">
      <c r="A7" s="2147" t="s">
        <v>1729</v>
      </c>
      <c r="B7" s="1538"/>
      <c r="C7" s="1553"/>
      <c r="D7" s="1553"/>
      <c r="E7" s="1809" t="s">
        <v>176</v>
      </c>
      <c r="F7" s="1897" t="s">
        <v>179</v>
      </c>
      <c r="G7" s="2149"/>
      <c r="H7" s="1683"/>
      <c r="I7" s="1683"/>
      <c r="J7" s="1683"/>
      <c r="K7" s="1534" t="s">
        <v>3021</v>
      </c>
      <c r="L7" s="1521" t="s">
        <v>3022</v>
      </c>
      <c r="M7" s="2149" t="s">
        <v>1732</v>
      </c>
      <c r="N7" s="1990" t="s">
        <v>3020</v>
      </c>
      <c r="O7" s="2196"/>
      <c r="P7" s="1534" t="s">
        <v>3021</v>
      </c>
      <c r="Q7" s="1521" t="s">
        <v>3022</v>
      </c>
      <c r="R7" s="1898" t="s">
        <v>1732</v>
      </c>
      <c r="S7" s="1888"/>
      <c r="T7" s="1990" t="s">
        <v>3020</v>
      </c>
      <c r="U7" s="1990"/>
      <c r="V7" s="1535" t="s">
        <v>3021</v>
      </c>
      <c r="W7" s="1521" t="s">
        <v>3022</v>
      </c>
    </row>
    <row r="8" spans="1:23">
      <c r="A8" s="2149" t="s">
        <v>1732</v>
      </c>
      <c r="B8" s="1683"/>
      <c r="C8" s="1990" t="s">
        <v>3020</v>
      </c>
      <c r="D8" s="1990"/>
      <c r="E8" s="1899" t="s">
        <v>3021</v>
      </c>
      <c r="F8" s="1900" t="s">
        <v>3022</v>
      </c>
      <c r="G8" s="2149">
        <v>51</v>
      </c>
      <c r="H8" s="1990" t="s">
        <v>3620</v>
      </c>
      <c r="I8" s="1990"/>
      <c r="J8" s="1990"/>
      <c r="K8" s="2197"/>
      <c r="L8" s="2198"/>
      <c r="M8" s="2641">
        <v>117</v>
      </c>
      <c r="N8" s="2644" t="s">
        <v>4027</v>
      </c>
      <c r="O8" s="2644"/>
      <c r="P8" s="2215"/>
      <c r="Q8" s="2216"/>
      <c r="R8" s="1519">
        <v>191</v>
      </c>
      <c r="S8" s="1888"/>
      <c r="T8" s="1683" t="s">
        <v>4026</v>
      </c>
      <c r="U8" s="1683"/>
      <c r="V8" s="2199"/>
      <c r="W8" s="2200"/>
    </row>
    <row r="9" spans="1:23">
      <c r="A9" s="2149">
        <v>1</v>
      </c>
      <c r="B9" s="1683"/>
      <c r="C9" s="1683" t="s">
        <v>3621</v>
      </c>
      <c r="D9" s="1683"/>
      <c r="E9" s="2197"/>
      <c r="F9" s="2198"/>
      <c r="G9" s="2149">
        <f t="shared" ref="G9:G21" si="0">G8+1</f>
        <v>52</v>
      </c>
      <c r="H9" s="1683" t="s">
        <v>3622</v>
      </c>
      <c r="I9" s="1683"/>
      <c r="J9" s="1683"/>
      <c r="K9" s="2201"/>
      <c r="L9" s="2202"/>
      <c r="M9" s="2641">
        <v>118</v>
      </c>
      <c r="N9" s="2640" t="s">
        <v>3630</v>
      </c>
      <c r="O9" s="2644"/>
      <c r="P9" s="2215"/>
      <c r="Q9" s="2216"/>
      <c r="R9" s="1519">
        <v>192</v>
      </c>
      <c r="S9" s="1888"/>
      <c r="T9" s="1683" t="s">
        <v>3624</v>
      </c>
      <c r="U9" s="1683"/>
      <c r="V9" s="2203">
        <v>1900134</v>
      </c>
      <c r="W9" s="2204">
        <v>1965273</v>
      </c>
    </row>
    <row r="10" spans="1:23">
      <c r="A10" s="2149">
        <v>2</v>
      </c>
      <c r="B10" s="1683"/>
      <c r="C10" s="1683" t="s">
        <v>3625</v>
      </c>
      <c r="D10" s="1683"/>
      <c r="E10" s="2205"/>
      <c r="F10" s="2206"/>
      <c r="G10" s="2149">
        <f t="shared" si="0"/>
        <v>53</v>
      </c>
      <c r="H10" s="1683" t="s">
        <v>3626</v>
      </c>
      <c r="I10" s="1683" t="s">
        <v>3627</v>
      </c>
      <c r="J10" s="1683"/>
      <c r="K10" s="2039">
        <v>6594</v>
      </c>
      <c r="L10" s="2207">
        <v>34851</v>
      </c>
      <c r="M10" s="2641">
        <v>119</v>
      </c>
      <c r="N10" s="2640" t="s">
        <v>4028</v>
      </c>
      <c r="O10" s="2644"/>
      <c r="P10" s="2652"/>
      <c r="Q10" s="2653"/>
      <c r="R10" s="1519">
        <v>193</v>
      </c>
      <c r="S10" s="2208"/>
      <c r="T10" s="1683" t="s">
        <v>3629</v>
      </c>
      <c r="U10" s="1683"/>
      <c r="V10" s="2209">
        <v>559368</v>
      </c>
      <c r="W10" s="2210">
        <v>599014</v>
      </c>
    </row>
    <row r="11" spans="1:23">
      <c r="A11" s="2149">
        <v>3</v>
      </c>
      <c r="B11" s="1683"/>
      <c r="C11" s="1683" t="s">
        <v>3630</v>
      </c>
      <c r="D11" s="1683"/>
      <c r="E11" s="2201"/>
      <c r="F11" s="2202" t="s">
        <v>1789</v>
      </c>
      <c r="G11" s="2149">
        <f t="shared" si="0"/>
        <v>54</v>
      </c>
      <c r="H11" s="1683" t="s">
        <v>3631</v>
      </c>
      <c r="I11" s="1683" t="s">
        <v>3632</v>
      </c>
      <c r="J11" s="1683"/>
      <c r="K11" s="2039">
        <v>5928</v>
      </c>
      <c r="L11" s="2207">
        <v>8159</v>
      </c>
      <c r="M11" s="2641">
        <v>120</v>
      </c>
      <c r="N11" s="2640" t="s">
        <v>4029</v>
      </c>
      <c r="O11" s="2650"/>
      <c r="P11" s="2654"/>
      <c r="Q11" s="2655"/>
      <c r="R11" s="1519">
        <v>194</v>
      </c>
      <c r="S11" s="1888"/>
      <c r="T11" s="1683" t="s">
        <v>1092</v>
      </c>
      <c r="U11" s="1683"/>
      <c r="V11" s="2209">
        <v>3471467</v>
      </c>
      <c r="W11" s="2210">
        <v>3209103</v>
      </c>
    </row>
    <row r="12" spans="1:23">
      <c r="A12" s="2149">
        <v>4</v>
      </c>
      <c r="B12" s="1683"/>
      <c r="C12" s="1683" t="s">
        <v>1093</v>
      </c>
      <c r="D12" s="1683"/>
      <c r="E12" s="2203"/>
      <c r="F12" s="2204"/>
      <c r="G12" s="2149">
        <f t="shared" si="0"/>
        <v>55</v>
      </c>
      <c r="H12" s="1683" t="s">
        <v>1094</v>
      </c>
      <c r="I12" s="1683" t="s">
        <v>1095</v>
      </c>
      <c r="J12" s="1683"/>
      <c r="K12" s="2039">
        <v>84501</v>
      </c>
      <c r="L12" s="2207">
        <v>98625</v>
      </c>
      <c r="M12" s="2641">
        <v>121</v>
      </c>
      <c r="N12" s="2640" t="s">
        <v>4030</v>
      </c>
      <c r="O12" s="2651"/>
      <c r="P12" s="2654"/>
      <c r="Q12" s="2655"/>
      <c r="R12" s="1519">
        <v>195</v>
      </c>
      <c r="S12" s="1888"/>
      <c r="T12" s="1683" t="s">
        <v>1097</v>
      </c>
      <c r="U12" s="1683"/>
      <c r="V12" s="2209">
        <v>19793927</v>
      </c>
      <c r="W12" s="2210">
        <v>18845000</v>
      </c>
    </row>
    <row r="13" spans="1:23">
      <c r="A13" s="2149">
        <v>5</v>
      </c>
      <c r="B13" s="1683"/>
      <c r="C13" s="1683" t="s">
        <v>1098</v>
      </c>
      <c r="D13" s="1683"/>
      <c r="E13" s="2209"/>
      <c r="F13" s="2210"/>
      <c r="G13" s="2149">
        <f t="shared" si="0"/>
        <v>56</v>
      </c>
      <c r="H13" s="1683" t="s">
        <v>1099</v>
      </c>
      <c r="I13" s="1683" t="s">
        <v>1100</v>
      </c>
      <c r="J13" s="1683"/>
      <c r="K13" s="2039">
        <v>412934</v>
      </c>
      <c r="L13" s="2207">
        <v>428137</v>
      </c>
      <c r="M13" s="2641">
        <v>122</v>
      </c>
      <c r="N13" s="2640" t="s">
        <v>4031</v>
      </c>
      <c r="O13" s="2651"/>
      <c r="P13" s="2654"/>
      <c r="Q13" s="2655"/>
      <c r="R13" s="1519">
        <v>196</v>
      </c>
      <c r="S13" s="1888"/>
      <c r="T13" s="1683" t="s">
        <v>1102</v>
      </c>
      <c r="U13" s="1683"/>
      <c r="V13" s="2209"/>
      <c r="W13" s="2210"/>
    </row>
    <row r="14" spans="1:23">
      <c r="A14" s="2149">
        <v>6</v>
      </c>
      <c r="B14" s="1683"/>
      <c r="C14" s="1683" t="s">
        <v>1103</v>
      </c>
      <c r="D14" s="1683"/>
      <c r="E14" s="2209"/>
      <c r="F14" s="2210"/>
      <c r="G14" s="2149">
        <f t="shared" si="0"/>
        <v>57</v>
      </c>
      <c r="H14" s="1683" t="s">
        <v>1104</v>
      </c>
      <c r="I14" s="1683" t="s">
        <v>1105</v>
      </c>
      <c r="J14" s="1683"/>
      <c r="K14" s="2039">
        <v>133630</v>
      </c>
      <c r="L14" s="2207">
        <v>137994</v>
      </c>
      <c r="M14" s="2641">
        <v>123</v>
      </c>
      <c r="N14" s="2640" t="s">
        <v>4032</v>
      </c>
      <c r="O14" s="2651"/>
      <c r="P14" s="2654"/>
      <c r="Q14" s="2655"/>
      <c r="R14" s="1519">
        <v>197</v>
      </c>
      <c r="S14" s="1888"/>
      <c r="T14" s="1683" t="s">
        <v>1107</v>
      </c>
      <c r="U14" s="1683"/>
      <c r="V14" s="2209">
        <v>5445400</v>
      </c>
      <c r="W14" s="2210">
        <v>6320623</v>
      </c>
    </row>
    <row r="15" spans="1:23">
      <c r="A15" s="2149">
        <v>7</v>
      </c>
      <c r="B15" s="1683"/>
      <c r="C15" s="1683" t="s">
        <v>1108</v>
      </c>
      <c r="D15" s="1683"/>
      <c r="E15" s="2209"/>
      <c r="F15" s="2210"/>
      <c r="G15" s="2149">
        <f t="shared" si="0"/>
        <v>58</v>
      </c>
      <c r="H15" s="2453"/>
      <c r="I15" s="2640" t="s">
        <v>1109</v>
      </c>
      <c r="J15" s="2453"/>
      <c r="K15" s="2041">
        <f>SUM(K10:K14)</f>
        <v>643587</v>
      </c>
      <c r="L15" s="2105">
        <f>SUM(L10:L14)</f>
        <v>707766</v>
      </c>
      <c r="M15" s="2641">
        <v>124</v>
      </c>
      <c r="N15" s="2640" t="s">
        <v>4033</v>
      </c>
      <c r="O15" s="2651"/>
      <c r="P15" s="2654"/>
      <c r="Q15" s="2655"/>
      <c r="R15" s="1519">
        <v>198</v>
      </c>
      <c r="S15" s="1888"/>
      <c r="T15" s="1683" t="s">
        <v>1111</v>
      </c>
      <c r="U15" s="1683"/>
      <c r="V15" s="2209"/>
      <c r="W15" s="2210"/>
    </row>
    <row r="16" spans="1:23">
      <c r="A16" s="2149">
        <v>8</v>
      </c>
      <c r="B16" s="1683"/>
      <c r="C16" s="1683" t="s">
        <v>1112</v>
      </c>
      <c r="D16" s="1683"/>
      <c r="E16" s="2209"/>
      <c r="F16" s="2210"/>
      <c r="G16" s="2149">
        <f t="shared" si="0"/>
        <v>59</v>
      </c>
      <c r="H16" s="2453"/>
      <c r="I16" s="2640" t="s">
        <v>1113</v>
      </c>
      <c r="J16" s="2453"/>
      <c r="K16" s="2041">
        <f>K15+E58</f>
        <v>833050</v>
      </c>
      <c r="L16" s="2148">
        <f>L15+F58</f>
        <v>904677</v>
      </c>
      <c r="M16" s="2641">
        <v>125</v>
      </c>
      <c r="N16" s="2640" t="s">
        <v>4034</v>
      </c>
      <c r="O16" s="2651"/>
      <c r="P16" s="2654"/>
      <c r="Q16" s="2655"/>
      <c r="R16" s="1519">
        <v>199</v>
      </c>
      <c r="S16" s="1888"/>
      <c r="T16" s="1683" t="s">
        <v>2500</v>
      </c>
      <c r="U16" s="1683"/>
      <c r="V16" s="2209"/>
      <c r="W16" s="2210"/>
    </row>
    <row r="17" spans="1:23">
      <c r="A17" s="2149">
        <v>9</v>
      </c>
      <c r="B17" s="1683"/>
      <c r="C17" s="1683" t="s">
        <v>2501</v>
      </c>
      <c r="D17" s="1683"/>
      <c r="E17" s="2209"/>
      <c r="F17" s="2210"/>
      <c r="G17" s="2149">
        <f t="shared" si="0"/>
        <v>60</v>
      </c>
      <c r="H17" s="1990" t="s">
        <v>2502</v>
      </c>
      <c r="I17" s="1990"/>
      <c r="J17" s="1990"/>
      <c r="K17" s="2211"/>
      <c r="L17" s="2212"/>
      <c r="M17" s="2641">
        <v>126</v>
      </c>
      <c r="N17" s="2640" t="s">
        <v>4035</v>
      </c>
      <c r="O17" s="2651"/>
      <c r="P17" s="2654"/>
      <c r="Q17" s="2655"/>
      <c r="R17" s="1519">
        <v>200</v>
      </c>
      <c r="S17" s="1888"/>
      <c r="T17" s="1683" t="s">
        <v>2504</v>
      </c>
      <c r="U17" s="1683"/>
      <c r="V17" s="2209">
        <v>11326194</v>
      </c>
      <c r="W17" s="2210">
        <v>10922408</v>
      </c>
    </row>
    <row r="18" spans="1:23">
      <c r="A18" s="2149">
        <v>10</v>
      </c>
      <c r="B18" s="1683"/>
      <c r="C18" s="1683" t="s">
        <v>2505</v>
      </c>
      <c r="D18" s="1683"/>
      <c r="E18" s="2209"/>
      <c r="F18" s="2210"/>
      <c r="G18" s="2149">
        <f t="shared" si="0"/>
        <v>61</v>
      </c>
      <c r="H18" s="1683" t="s">
        <v>3630</v>
      </c>
      <c r="I18" s="1683"/>
      <c r="J18" s="1683"/>
      <c r="K18" s="2213"/>
      <c r="L18" s="2214"/>
      <c r="M18" s="2641">
        <v>127</v>
      </c>
      <c r="N18" s="2640" t="s">
        <v>4343</v>
      </c>
      <c r="O18" s="2651"/>
      <c r="P18" s="2656">
        <f>SUM(P10:P17)</f>
        <v>0</v>
      </c>
      <c r="Q18" s="2657">
        <f>SUM(Q10:Q17)</f>
        <v>0</v>
      </c>
      <c r="R18" s="1519">
        <v>201</v>
      </c>
      <c r="S18" s="1888"/>
      <c r="T18" s="1683" t="s">
        <v>2506</v>
      </c>
      <c r="U18" s="1683"/>
      <c r="V18" s="2209">
        <v>120174</v>
      </c>
      <c r="W18" s="2210">
        <v>107958</v>
      </c>
    </row>
    <row r="19" spans="1:23">
      <c r="A19" s="2149">
        <v>11</v>
      </c>
      <c r="B19" s="1683"/>
      <c r="C19" s="1683" t="s">
        <v>2507</v>
      </c>
      <c r="D19" s="1683"/>
      <c r="E19" s="2209"/>
      <c r="F19" s="2210"/>
      <c r="G19" s="2149">
        <f t="shared" si="0"/>
        <v>62</v>
      </c>
      <c r="H19" s="1683" t="s">
        <v>2508</v>
      </c>
      <c r="I19" s="1683" t="s">
        <v>2509</v>
      </c>
      <c r="J19" s="1683"/>
      <c r="K19" s="2039">
        <v>1469</v>
      </c>
      <c r="L19" s="2207"/>
      <c r="M19" s="2641">
        <v>128</v>
      </c>
      <c r="N19" s="2640" t="s">
        <v>3622</v>
      </c>
      <c r="O19" s="2651"/>
      <c r="P19" s="2215"/>
      <c r="Q19" s="2216"/>
      <c r="R19" s="1519">
        <v>202</v>
      </c>
      <c r="S19" s="2454"/>
      <c r="T19" s="2453" t="s">
        <v>4353</v>
      </c>
      <c r="U19" s="2453"/>
      <c r="V19" s="1997">
        <f>SUM(P79:P80)-P81+SUM(V9:V18)</f>
        <v>69005798</v>
      </c>
      <c r="W19" s="2148">
        <f>SUM(Q79:Q80)-Q81+SUM(W9:W18)</f>
        <v>67463546</v>
      </c>
    </row>
    <row r="20" spans="1:23">
      <c r="A20" s="2149">
        <v>12</v>
      </c>
      <c r="B20" s="1683"/>
      <c r="C20" s="1683" t="s">
        <v>2510</v>
      </c>
      <c r="D20" s="1683"/>
      <c r="E20" s="2209"/>
      <c r="F20" s="2210"/>
      <c r="G20" s="2149">
        <f t="shared" si="0"/>
        <v>63</v>
      </c>
      <c r="H20" s="1683" t="s">
        <v>2511</v>
      </c>
      <c r="I20" s="1683" t="s">
        <v>2512</v>
      </c>
      <c r="J20" s="1683"/>
      <c r="K20" s="2039">
        <v>74628</v>
      </c>
      <c r="L20" s="2207">
        <v>69807</v>
      </c>
      <c r="M20" s="2641">
        <v>129</v>
      </c>
      <c r="N20" s="2640" t="s">
        <v>4036</v>
      </c>
      <c r="O20" s="2651"/>
      <c r="P20" s="2658"/>
      <c r="Q20" s="2659"/>
      <c r="R20" s="1519">
        <v>203</v>
      </c>
      <c r="S20" s="1888"/>
      <c r="T20" s="1683" t="s">
        <v>3622</v>
      </c>
      <c r="U20" s="1683"/>
      <c r="V20" s="2215"/>
      <c r="W20" s="2216"/>
    </row>
    <row r="21" spans="1:23">
      <c r="A21" s="2149">
        <v>13</v>
      </c>
      <c r="B21" s="1683"/>
      <c r="C21" s="1683" t="s">
        <v>2514</v>
      </c>
      <c r="D21" s="1683"/>
      <c r="E21" s="1997">
        <f>SUM(E12:E20)</f>
        <v>0</v>
      </c>
      <c r="F21" s="2148">
        <f>SUM(F12:F20)</f>
        <v>0</v>
      </c>
      <c r="G21" s="2149">
        <f t="shared" si="0"/>
        <v>64</v>
      </c>
      <c r="H21" s="1683" t="s">
        <v>2515</v>
      </c>
      <c r="I21" s="1683" t="s">
        <v>2516</v>
      </c>
      <c r="J21" s="1683"/>
      <c r="K21" s="2039">
        <v>17610</v>
      </c>
      <c r="L21" s="2207">
        <v>21688</v>
      </c>
      <c r="M21" s="2641">
        <v>130</v>
      </c>
      <c r="N21" s="2640" t="s">
        <v>4037</v>
      </c>
      <c r="O21" s="2651"/>
      <c r="P21" s="2654"/>
      <c r="Q21" s="2660"/>
      <c r="R21" s="1519">
        <v>204</v>
      </c>
      <c r="S21" s="1888"/>
      <c r="T21" s="1683" t="s">
        <v>2568</v>
      </c>
      <c r="U21" s="1683"/>
      <c r="V21" s="2209">
        <v>1706849</v>
      </c>
      <c r="W21" s="2210">
        <v>1475586</v>
      </c>
    </row>
    <row r="22" spans="1:23">
      <c r="A22" s="2149">
        <v>14</v>
      </c>
      <c r="B22" s="1683"/>
      <c r="C22" s="1683" t="s">
        <v>3622</v>
      </c>
      <c r="D22" s="1683"/>
      <c r="E22" s="2213"/>
      <c r="F22" s="2214"/>
      <c r="G22" s="2641">
        <v>65</v>
      </c>
      <c r="H22" s="2642" t="s">
        <v>4220</v>
      </c>
      <c r="I22" s="2453" t="s">
        <v>4221</v>
      </c>
      <c r="J22" s="2453"/>
      <c r="K22" s="2591"/>
      <c r="L22" s="2643"/>
      <c r="M22" s="2641">
        <v>131</v>
      </c>
      <c r="N22" s="2640" t="s">
        <v>4038</v>
      </c>
      <c r="O22" s="2651"/>
      <c r="P22" s="2654"/>
      <c r="Q22" s="2655"/>
      <c r="R22" s="1516">
        <v>205</v>
      </c>
      <c r="S22" s="2449"/>
      <c r="T22" s="2448" t="s">
        <v>603</v>
      </c>
      <c r="U22" s="2448"/>
      <c r="V22" s="2001">
        <f>V19+V21</f>
        <v>70712647</v>
      </c>
      <c r="W22" s="1974">
        <f>W19+W21</f>
        <v>68939132</v>
      </c>
    </row>
    <row r="23" spans="1:23">
      <c r="A23" s="2149">
        <v>15</v>
      </c>
      <c r="B23" s="1683"/>
      <c r="C23" s="1683" t="s">
        <v>604</v>
      </c>
      <c r="D23" s="1683"/>
      <c r="E23" s="2209"/>
      <c r="F23" s="2210"/>
      <c r="G23" s="2149">
        <v>66</v>
      </c>
      <c r="H23" s="1683" t="s">
        <v>2569</v>
      </c>
      <c r="I23" s="1683" t="s">
        <v>2570</v>
      </c>
      <c r="J23" s="1683"/>
      <c r="K23" s="2039"/>
      <c r="L23" s="2207"/>
      <c r="M23" s="2641">
        <v>132</v>
      </c>
      <c r="N23" s="2640" t="s">
        <v>4039</v>
      </c>
      <c r="O23" s="2651"/>
      <c r="P23" s="2661"/>
      <c r="Q23" s="2662"/>
      <c r="R23" s="1519"/>
      <c r="S23" s="2454"/>
      <c r="T23" s="2453" t="s">
        <v>4354</v>
      </c>
      <c r="U23" s="2453"/>
      <c r="V23" s="1997"/>
      <c r="W23" s="2148"/>
    </row>
    <row r="24" spans="1:23">
      <c r="A24" s="2149">
        <v>16</v>
      </c>
      <c r="B24" s="1683"/>
      <c r="C24" s="1683" t="s">
        <v>608</v>
      </c>
      <c r="D24" s="1683"/>
      <c r="E24" s="2209"/>
      <c r="F24" s="2210"/>
      <c r="G24" s="2149">
        <v>67</v>
      </c>
      <c r="H24" s="1683" t="s">
        <v>605</v>
      </c>
      <c r="I24" s="1683" t="s">
        <v>606</v>
      </c>
      <c r="J24" s="1683"/>
      <c r="K24" s="2039"/>
      <c r="L24" s="2207"/>
      <c r="M24" s="2641">
        <v>133</v>
      </c>
      <c r="N24" s="2640" t="s">
        <v>4040</v>
      </c>
      <c r="O24" s="2651"/>
      <c r="P24" s="2661"/>
      <c r="Q24" s="2662"/>
      <c r="R24" s="1516">
        <v>206</v>
      </c>
      <c r="S24" s="2449"/>
      <c r="T24" s="2448" t="s">
        <v>610</v>
      </c>
      <c r="U24" s="2448"/>
      <c r="V24" s="2102">
        <f>K40+K73+P54+P62+P69+P76+V22</f>
        <v>352512223</v>
      </c>
      <c r="W24" s="1973">
        <f>L40+L73+Q54+Q62+Q69+Q76+W22</f>
        <v>344235461</v>
      </c>
    </row>
    <row r="25" spans="1:23">
      <c r="A25" s="2149">
        <v>17</v>
      </c>
      <c r="B25" s="1683"/>
      <c r="C25" s="1683" t="s">
        <v>611</v>
      </c>
      <c r="D25" s="1683"/>
      <c r="E25" s="2209"/>
      <c r="F25" s="2210"/>
      <c r="G25" s="2149">
        <f>G24+1</f>
        <v>68</v>
      </c>
      <c r="H25" s="2453"/>
      <c r="I25" s="2453" t="s">
        <v>4335</v>
      </c>
      <c r="J25" s="2453"/>
      <c r="K25" s="2041">
        <f>SUM(K19:K24)</f>
        <v>93707</v>
      </c>
      <c r="L25" s="2105">
        <f>SUM(L19:L24)</f>
        <v>91495</v>
      </c>
      <c r="M25" s="2641">
        <v>134</v>
      </c>
      <c r="N25" s="2640" t="s">
        <v>4344</v>
      </c>
      <c r="O25" s="2651"/>
      <c r="P25" s="2656">
        <f>SUM(P20:P24)</f>
        <v>0</v>
      </c>
      <c r="Q25" s="2657">
        <f>SUM(Q20:Q24)</f>
        <v>0</v>
      </c>
      <c r="R25" s="1519"/>
      <c r="S25" s="2454"/>
      <c r="T25" s="2453" t="s">
        <v>4355</v>
      </c>
      <c r="U25" s="2453"/>
      <c r="V25" s="2106"/>
      <c r="W25" s="2217"/>
    </row>
    <row r="26" spans="1:23">
      <c r="A26" s="2149">
        <v>18</v>
      </c>
      <c r="B26" s="1683"/>
      <c r="C26" s="1683" t="s">
        <v>613</v>
      </c>
      <c r="D26" s="1683"/>
      <c r="E26" s="2209"/>
      <c r="F26" s="2210"/>
      <c r="G26" s="2149">
        <f>G25+1</f>
        <v>69</v>
      </c>
      <c r="H26" s="1683" t="s">
        <v>3622</v>
      </c>
      <c r="I26" s="1683"/>
      <c r="J26" s="1683"/>
      <c r="K26" s="2215"/>
      <c r="L26" s="2216"/>
      <c r="M26" s="2641">
        <v>135</v>
      </c>
      <c r="N26" s="2640" t="s">
        <v>4345</v>
      </c>
      <c r="O26" s="2651"/>
      <c r="P26" s="2663">
        <f>P18+P25</f>
        <v>0</v>
      </c>
      <c r="Q26" s="2657">
        <f>Q18+Q25</f>
        <v>0</v>
      </c>
      <c r="R26" s="1516"/>
      <c r="S26" s="1538"/>
      <c r="T26" s="1538"/>
      <c r="U26" s="1538"/>
      <c r="V26" s="1538"/>
      <c r="W26" s="1518"/>
    </row>
    <row r="27" spans="1:23">
      <c r="A27" s="2149">
        <v>19</v>
      </c>
      <c r="B27" s="1683"/>
      <c r="C27" s="1683" t="s">
        <v>616</v>
      </c>
      <c r="D27" s="1683"/>
      <c r="E27" s="2209"/>
      <c r="F27" s="2210"/>
      <c r="G27" s="2149">
        <f>G26+1</f>
        <v>70</v>
      </c>
      <c r="H27" s="1683" t="s">
        <v>614</v>
      </c>
      <c r="I27" s="1683" t="s">
        <v>3627</v>
      </c>
      <c r="J27" s="1683"/>
      <c r="K27" s="2039">
        <v>47249</v>
      </c>
      <c r="L27" s="2207">
        <v>27574</v>
      </c>
      <c r="M27" s="2149">
        <v>136</v>
      </c>
      <c r="N27" s="1990" t="s">
        <v>4022</v>
      </c>
      <c r="O27" s="1990"/>
      <c r="P27" s="2215"/>
      <c r="Q27" s="2216"/>
      <c r="R27" s="1516"/>
      <c r="S27" s="1538"/>
      <c r="T27" s="1538"/>
      <c r="U27" s="1538"/>
      <c r="V27" s="2000"/>
      <c r="W27" s="1518"/>
    </row>
    <row r="28" spans="1:23">
      <c r="A28" s="2149">
        <v>20</v>
      </c>
      <c r="B28" s="1683"/>
      <c r="C28" s="1683" t="s">
        <v>619</v>
      </c>
      <c r="D28" s="1683"/>
      <c r="E28" s="1997">
        <f>SUM(E23:E27)</f>
        <v>0</v>
      </c>
      <c r="F28" s="2148">
        <f>SUM(F23:F27)</f>
        <v>0</v>
      </c>
      <c r="G28" s="2149">
        <f>G27+1</f>
        <v>71</v>
      </c>
      <c r="H28" s="1683" t="s">
        <v>617</v>
      </c>
      <c r="I28" s="1683" t="s">
        <v>3632</v>
      </c>
      <c r="J28" s="1683"/>
      <c r="K28" s="2039">
        <v>80814</v>
      </c>
      <c r="L28" s="2207">
        <v>5689</v>
      </c>
      <c r="M28" s="2149">
        <v>137</v>
      </c>
      <c r="N28" s="1683" t="s">
        <v>3630</v>
      </c>
      <c r="O28" s="2219"/>
      <c r="P28" s="2215"/>
      <c r="Q28" s="2216"/>
      <c r="R28" s="1516"/>
      <c r="S28" s="1538"/>
      <c r="T28" s="1538"/>
      <c r="U28" s="1538"/>
      <c r="V28" s="2000"/>
      <c r="W28" s="2004"/>
    </row>
    <row r="29" spans="1:23">
      <c r="A29" s="2149">
        <v>21</v>
      </c>
      <c r="B29" s="1683"/>
      <c r="C29" s="1683" t="s">
        <v>623</v>
      </c>
      <c r="D29" s="1683"/>
      <c r="E29" s="1997">
        <f>E21+E28</f>
        <v>0</v>
      </c>
      <c r="F29" s="2148">
        <f>F21+F28</f>
        <v>0</v>
      </c>
      <c r="G29" s="2149">
        <f>G28+1</f>
        <v>72</v>
      </c>
      <c r="H29" s="1683" t="s">
        <v>620</v>
      </c>
      <c r="I29" s="1683" t="s">
        <v>621</v>
      </c>
      <c r="J29" s="1683"/>
      <c r="K29" s="2039">
        <v>20831</v>
      </c>
      <c r="L29" s="2207">
        <v>26157</v>
      </c>
      <c r="M29" s="2149">
        <v>138</v>
      </c>
      <c r="N29" s="2218" t="s">
        <v>4021</v>
      </c>
      <c r="O29" s="2219"/>
      <c r="P29" s="2224">
        <v>2647299</v>
      </c>
      <c r="Q29" s="2224">
        <v>2361749</v>
      </c>
      <c r="R29" s="1516"/>
      <c r="S29" s="1538"/>
      <c r="T29" s="1538"/>
      <c r="U29" s="1538"/>
      <c r="V29" s="1538"/>
      <c r="W29" s="1518"/>
    </row>
    <row r="30" spans="1:23">
      <c r="A30" s="2149">
        <v>22</v>
      </c>
      <c r="B30" s="1683"/>
      <c r="C30" s="1683" t="s">
        <v>2707</v>
      </c>
      <c r="D30" s="1683"/>
      <c r="E30" s="2221"/>
      <c r="F30" s="2222"/>
      <c r="G30" s="2641">
        <v>73</v>
      </c>
      <c r="H30" s="2642" t="s">
        <v>4222</v>
      </c>
      <c r="I30" s="2453" t="s">
        <v>4223</v>
      </c>
      <c r="J30" s="2453"/>
      <c r="K30" s="2591">
        <v>0</v>
      </c>
      <c r="L30" s="2643">
        <v>0</v>
      </c>
      <c r="M30" s="2149">
        <v>139</v>
      </c>
      <c r="N30" s="1683" t="s">
        <v>3623</v>
      </c>
      <c r="O30" s="1520"/>
      <c r="P30" s="2223"/>
      <c r="Q30" s="2224">
        <v>163071</v>
      </c>
      <c r="R30" s="1516"/>
      <c r="S30" s="1538"/>
      <c r="T30" s="1538"/>
      <c r="U30" s="1538"/>
      <c r="V30" s="1538"/>
      <c r="W30" s="1518"/>
    </row>
    <row r="31" spans="1:23">
      <c r="A31" s="2149">
        <v>23</v>
      </c>
      <c r="B31" s="1683"/>
      <c r="C31" s="1683" t="s">
        <v>3630</v>
      </c>
      <c r="D31" s="1683"/>
      <c r="E31" s="2213"/>
      <c r="F31" s="2214"/>
      <c r="G31" s="2149">
        <v>74</v>
      </c>
      <c r="H31" s="1683" t="s">
        <v>624</v>
      </c>
      <c r="I31" s="1683" t="s">
        <v>625</v>
      </c>
      <c r="J31" s="1683"/>
      <c r="K31" s="2039">
        <v>124775</v>
      </c>
      <c r="L31" s="2207">
        <v>54352</v>
      </c>
      <c r="M31" s="2149">
        <v>140</v>
      </c>
      <c r="N31" s="1683" t="s">
        <v>3628</v>
      </c>
      <c r="O31" s="1520"/>
      <c r="P31" s="2224">
        <v>448556</v>
      </c>
      <c r="Q31" s="2207">
        <v>531855</v>
      </c>
      <c r="R31" s="2469" t="s">
        <v>2821</v>
      </c>
      <c r="S31" s="2470"/>
      <c r="T31" s="2470"/>
      <c r="U31" s="2470"/>
      <c r="V31" s="2470"/>
      <c r="W31" s="2471"/>
    </row>
    <row r="32" spans="1:23">
      <c r="A32" s="2149">
        <v>24</v>
      </c>
      <c r="B32" s="1683"/>
      <c r="C32" s="1683" t="s">
        <v>2822</v>
      </c>
      <c r="D32" s="1683"/>
      <c r="E32" s="2209"/>
      <c r="F32" s="2210"/>
      <c r="G32" s="2149">
        <f>G31+1</f>
        <v>75</v>
      </c>
      <c r="H32" s="2453"/>
      <c r="I32" s="2640" t="s">
        <v>4337</v>
      </c>
      <c r="J32" s="2453"/>
      <c r="K32" s="2041">
        <f>SUM(K27:K31)</f>
        <v>273669</v>
      </c>
      <c r="L32" s="2148">
        <f>SUM(L27:L31)</f>
        <v>113772</v>
      </c>
      <c r="M32" s="2149">
        <v>141</v>
      </c>
      <c r="N32" s="1683" t="s">
        <v>1091</v>
      </c>
      <c r="O32" s="1520"/>
      <c r="P32" s="2224">
        <v>7547482</v>
      </c>
      <c r="Q32" s="2207">
        <v>4600475</v>
      </c>
      <c r="R32" s="2447"/>
      <c r="S32" s="2448"/>
      <c r="T32" s="2448"/>
      <c r="U32" s="2448"/>
      <c r="V32" s="2448"/>
      <c r="W32" s="2472"/>
    </row>
    <row r="33" spans="1:23">
      <c r="A33" s="2149">
        <v>25</v>
      </c>
      <c r="B33" s="1683"/>
      <c r="C33" s="1683" t="s">
        <v>2824</v>
      </c>
      <c r="D33" s="1683"/>
      <c r="E33" s="2209"/>
      <c r="F33" s="2210"/>
      <c r="G33" s="2149">
        <f>G32+1</f>
        <v>76</v>
      </c>
      <c r="H33" s="2640"/>
      <c r="I33" s="2640" t="s">
        <v>4336</v>
      </c>
      <c r="J33" s="2453"/>
      <c r="K33" s="2041">
        <f>K25+K32</f>
        <v>367376</v>
      </c>
      <c r="L33" s="2148">
        <f>L25+L32</f>
        <v>205267</v>
      </c>
      <c r="M33" s="2149">
        <v>142</v>
      </c>
      <c r="N33" s="1683" t="s">
        <v>1096</v>
      </c>
      <c r="O33" s="1520"/>
      <c r="P33" s="2224">
        <v>1009810</v>
      </c>
      <c r="Q33" s="2207">
        <v>842349</v>
      </c>
      <c r="R33" s="2447"/>
      <c r="S33" s="2448"/>
      <c r="T33" s="2448" t="s">
        <v>2827</v>
      </c>
      <c r="U33" s="2448"/>
      <c r="V33" s="2448"/>
      <c r="W33" s="2472"/>
    </row>
    <row r="34" spans="1:23">
      <c r="A34" s="2149">
        <v>26</v>
      </c>
      <c r="B34" s="1683"/>
      <c r="C34" s="1683" t="s">
        <v>2828</v>
      </c>
      <c r="D34" s="1683"/>
      <c r="E34" s="2209"/>
      <c r="F34" s="2210"/>
      <c r="G34" s="2149">
        <f>G33+1</f>
        <v>77</v>
      </c>
      <c r="H34" s="2644" t="s">
        <v>2823</v>
      </c>
      <c r="I34" s="2644"/>
      <c r="J34" s="2644"/>
      <c r="K34" s="2215"/>
      <c r="L34" s="2216"/>
      <c r="M34" s="2641">
        <v>143</v>
      </c>
      <c r="N34" s="2453" t="s">
        <v>4228</v>
      </c>
      <c r="O34" s="2569"/>
      <c r="P34" s="2664"/>
      <c r="Q34" s="2643"/>
      <c r="R34" s="2447"/>
      <c r="S34" s="2448"/>
      <c r="T34" s="2448" t="s">
        <v>2832</v>
      </c>
      <c r="U34" s="2448"/>
      <c r="V34" s="2448"/>
      <c r="W34" s="2472"/>
    </row>
    <row r="35" spans="1:23">
      <c r="A35" s="2149">
        <v>27</v>
      </c>
      <c r="B35" s="1683"/>
      <c r="C35" s="1683" t="s">
        <v>2833</v>
      </c>
      <c r="D35" s="1683"/>
      <c r="E35" s="2209"/>
      <c r="F35" s="2210"/>
      <c r="G35" s="2149">
        <f>G34+1</f>
        <v>78</v>
      </c>
      <c r="H35" s="1683" t="s">
        <v>2825</v>
      </c>
      <c r="I35" s="1683" t="s">
        <v>3332</v>
      </c>
      <c r="J35" s="1683"/>
      <c r="K35" s="2039">
        <v>152872474</v>
      </c>
      <c r="L35" s="2207">
        <v>155188122</v>
      </c>
      <c r="M35" s="2149">
        <v>144</v>
      </c>
      <c r="N35" s="1683" t="s">
        <v>1101</v>
      </c>
      <c r="O35" s="1520"/>
      <c r="P35" s="2224"/>
      <c r="Q35" s="2207"/>
      <c r="R35" s="2447"/>
      <c r="S35" s="2448"/>
      <c r="T35" s="2448" t="s">
        <v>2837</v>
      </c>
      <c r="U35" s="2448"/>
      <c r="V35" s="2448"/>
      <c r="W35" s="2472"/>
    </row>
    <row r="36" spans="1:23">
      <c r="A36" s="2149">
        <v>28</v>
      </c>
      <c r="B36" s="1683"/>
      <c r="C36" s="1683" t="s">
        <v>2838</v>
      </c>
      <c r="D36" s="1683"/>
      <c r="E36" s="2209"/>
      <c r="F36" s="2210"/>
      <c r="G36" s="2641">
        <v>79</v>
      </c>
      <c r="H36" s="2642" t="s">
        <v>4224</v>
      </c>
      <c r="I36" s="2453" t="s">
        <v>4225</v>
      </c>
      <c r="J36" s="2453"/>
      <c r="K36" s="2646">
        <v>0</v>
      </c>
      <c r="L36" s="2647">
        <v>0</v>
      </c>
      <c r="M36" s="2149">
        <v>145</v>
      </c>
      <c r="N36" s="1683" t="s">
        <v>1106</v>
      </c>
      <c r="O36" s="1520"/>
      <c r="P36" s="2224">
        <v>2316270</v>
      </c>
      <c r="Q36" s="2207">
        <v>2208775</v>
      </c>
      <c r="R36" s="2447"/>
      <c r="S36" s="2448"/>
      <c r="T36" s="2448" t="s">
        <v>2840</v>
      </c>
      <c r="U36" s="2448"/>
      <c r="V36" s="2448"/>
      <c r="W36" s="2472"/>
    </row>
    <row r="37" spans="1:23">
      <c r="A37" s="2149">
        <v>29</v>
      </c>
      <c r="B37" s="1683"/>
      <c r="C37" s="1683" t="s">
        <v>2841</v>
      </c>
      <c r="D37" s="1683"/>
      <c r="E37" s="2209"/>
      <c r="F37" s="2210"/>
      <c r="G37" s="2149">
        <v>80</v>
      </c>
      <c r="H37" s="1683" t="s">
        <v>2829</v>
      </c>
      <c r="I37" s="1683" t="s">
        <v>2830</v>
      </c>
      <c r="J37" s="1683"/>
      <c r="K37" s="2039">
        <v>2542451</v>
      </c>
      <c r="L37" s="2207">
        <v>2108284</v>
      </c>
      <c r="M37" s="2149">
        <v>146</v>
      </c>
      <c r="N37" s="1683" t="s">
        <v>1110</v>
      </c>
      <c r="O37" s="1520"/>
      <c r="P37" s="2224">
        <v>1415928</v>
      </c>
      <c r="Q37" s="2207">
        <v>1282683</v>
      </c>
      <c r="R37" s="2447"/>
      <c r="S37" s="2448"/>
      <c r="T37" s="2448" t="s">
        <v>2843</v>
      </c>
      <c r="U37" s="2448"/>
      <c r="V37" s="2448"/>
      <c r="W37" s="2472"/>
    </row>
    <row r="38" spans="1:23">
      <c r="A38" s="2149">
        <v>30</v>
      </c>
      <c r="B38" s="1683"/>
      <c r="C38" s="1683" t="s">
        <v>2844</v>
      </c>
      <c r="D38" s="1683"/>
      <c r="E38" s="2209"/>
      <c r="F38" s="2210"/>
      <c r="G38" s="2149">
        <f t="shared" ref="G38:G43" si="1">G37+1</f>
        <v>81</v>
      </c>
      <c r="H38" s="1683" t="s">
        <v>2834</v>
      </c>
      <c r="I38" s="1683" t="s">
        <v>2835</v>
      </c>
      <c r="J38" s="1683"/>
      <c r="K38" s="2039">
        <v>360015</v>
      </c>
      <c r="L38" s="2207">
        <v>494418</v>
      </c>
      <c r="M38" s="2149">
        <v>147</v>
      </c>
      <c r="N38" s="1683" t="s">
        <v>1114</v>
      </c>
      <c r="O38" s="1520"/>
      <c r="P38" s="2224">
        <v>6998322</v>
      </c>
      <c r="Q38" s="2207">
        <v>5742737</v>
      </c>
      <c r="R38" s="2447"/>
      <c r="S38" s="2448"/>
      <c r="T38" s="2448" t="s">
        <v>2846</v>
      </c>
      <c r="U38" s="2448"/>
      <c r="V38" s="2448"/>
      <c r="W38" s="2472"/>
    </row>
    <row r="39" spans="1:23">
      <c r="A39" s="2149">
        <v>31</v>
      </c>
      <c r="B39" s="1683"/>
      <c r="C39" s="1683" t="s">
        <v>2847</v>
      </c>
      <c r="D39" s="1683"/>
      <c r="E39" s="2209"/>
      <c r="F39" s="2210"/>
      <c r="G39" s="2149">
        <f t="shared" si="1"/>
        <v>82</v>
      </c>
      <c r="H39" s="2645"/>
      <c r="I39" s="2453" t="s">
        <v>4338</v>
      </c>
      <c r="J39" s="2453"/>
      <c r="K39" s="2041">
        <f>SUM(K35:K38)</f>
        <v>155774940</v>
      </c>
      <c r="L39" s="2041">
        <f>SUM(L35:L38)</f>
        <v>157790824</v>
      </c>
      <c r="M39" s="2149">
        <v>148</v>
      </c>
      <c r="N39" s="1683" t="s">
        <v>2503</v>
      </c>
      <c r="O39" s="1520"/>
      <c r="P39" s="2224">
        <v>376763</v>
      </c>
      <c r="Q39" s="2207">
        <v>288632</v>
      </c>
      <c r="R39" s="2447"/>
      <c r="S39" s="2448"/>
      <c r="T39" s="2448" t="s">
        <v>2848</v>
      </c>
      <c r="U39" s="2448"/>
      <c r="V39" s="2448"/>
      <c r="W39" s="2472"/>
    </row>
    <row r="40" spans="1:23">
      <c r="A40" s="2149">
        <v>32</v>
      </c>
      <c r="B40" s="1683"/>
      <c r="C40" s="1683" t="s">
        <v>2849</v>
      </c>
      <c r="D40" s="1683"/>
      <c r="E40" s="2209"/>
      <c r="F40" s="2210"/>
      <c r="G40" s="2149">
        <f t="shared" si="1"/>
        <v>83</v>
      </c>
      <c r="H40" s="2645"/>
      <c r="I40" s="2453" t="s">
        <v>4339</v>
      </c>
      <c r="J40" s="2453"/>
      <c r="K40" s="2041">
        <f>E29+E49+K16+K33+K39</f>
        <v>156975366</v>
      </c>
      <c r="L40" s="2148">
        <f>F29+F49+L16+L33+L39</f>
        <v>158900768</v>
      </c>
      <c r="M40" s="2149">
        <v>149</v>
      </c>
      <c r="N40" s="2453" t="s">
        <v>4346</v>
      </c>
      <c r="O40" s="2569"/>
      <c r="P40" s="1860">
        <f>SUM(P29:P39)</f>
        <v>22760430</v>
      </c>
      <c r="Q40" s="2105">
        <f>SUM(Q29:Q39)</f>
        <v>18022326</v>
      </c>
      <c r="R40" s="2452"/>
      <c r="S40" s="2453"/>
      <c r="T40" s="2453"/>
      <c r="U40" s="2453"/>
      <c r="V40" s="2453"/>
      <c r="W40" s="2473"/>
    </row>
    <row r="41" spans="1:23">
      <c r="A41" s="2149">
        <v>33</v>
      </c>
      <c r="B41" s="1683"/>
      <c r="C41" s="1683" t="s">
        <v>2851</v>
      </c>
      <c r="D41" s="1683"/>
      <c r="E41" s="1997">
        <f>SUM(E32:E40)</f>
        <v>0</v>
      </c>
      <c r="F41" s="2148">
        <f>SUM(F32:F40)</f>
        <v>0</v>
      </c>
      <c r="G41" s="2149">
        <f t="shared" si="1"/>
        <v>84</v>
      </c>
      <c r="H41" s="1990" t="s">
        <v>2845</v>
      </c>
      <c r="I41" s="1990"/>
      <c r="J41" s="1990"/>
      <c r="K41" s="2211"/>
      <c r="L41" s="2212"/>
      <c r="M41" s="2149">
        <v>150</v>
      </c>
      <c r="N41" s="1683" t="s">
        <v>3622</v>
      </c>
      <c r="O41" s="1520"/>
      <c r="P41" s="2215"/>
      <c r="Q41" s="2216"/>
      <c r="R41" s="2452"/>
      <c r="S41" s="2453"/>
      <c r="T41" s="2453" t="s">
        <v>2853</v>
      </c>
      <c r="U41" s="2474"/>
      <c r="V41" s="3079">
        <v>43100</v>
      </c>
      <c r="W41" s="3080">
        <v>42735</v>
      </c>
    </row>
    <row r="42" spans="1:23">
      <c r="A42" s="2149">
        <v>34</v>
      </c>
      <c r="B42" s="1683"/>
      <c r="C42" s="1683" t="s">
        <v>3622</v>
      </c>
      <c r="D42" s="1683"/>
      <c r="E42" s="2213"/>
      <c r="F42" s="2214"/>
      <c r="G42" s="2149">
        <f t="shared" si="1"/>
        <v>85</v>
      </c>
      <c r="H42" s="1683" t="s">
        <v>3630</v>
      </c>
      <c r="I42" s="1683"/>
      <c r="J42" s="1683"/>
      <c r="K42" s="2213"/>
      <c r="L42" s="2214"/>
      <c r="M42" s="2149">
        <v>151</v>
      </c>
      <c r="N42" s="1683" t="s">
        <v>2513</v>
      </c>
      <c r="O42" s="1520"/>
      <c r="P42" s="2224">
        <v>132899</v>
      </c>
      <c r="Q42" s="2207">
        <v>183405</v>
      </c>
      <c r="R42" s="2452"/>
      <c r="S42" s="2453"/>
      <c r="T42" s="2453" t="s">
        <v>3824</v>
      </c>
      <c r="U42" s="2474"/>
      <c r="V42" s="2476"/>
      <c r="W42" s="2475"/>
    </row>
    <row r="43" spans="1:23">
      <c r="A43" s="2149">
        <v>35</v>
      </c>
      <c r="B43" s="1683"/>
      <c r="C43" s="1683" t="s">
        <v>3825</v>
      </c>
      <c r="D43" s="1683"/>
      <c r="E43" s="2209"/>
      <c r="F43" s="2210"/>
      <c r="G43" s="2149">
        <f t="shared" si="1"/>
        <v>86</v>
      </c>
      <c r="H43" s="1683" t="s">
        <v>2850</v>
      </c>
      <c r="I43" s="1683" t="s">
        <v>2509</v>
      </c>
      <c r="J43" s="1683"/>
      <c r="K43" s="2039">
        <v>613244</v>
      </c>
      <c r="L43" s="2207">
        <v>651907</v>
      </c>
      <c r="M43" s="2149">
        <v>152</v>
      </c>
      <c r="N43" s="1683" t="s">
        <v>2567</v>
      </c>
      <c r="O43" s="1520"/>
      <c r="P43" s="2224"/>
      <c r="Q43" s="2207"/>
      <c r="R43" s="2452"/>
      <c r="S43" s="2453"/>
      <c r="T43" s="2453" t="s">
        <v>3829</v>
      </c>
      <c r="U43" s="2474"/>
      <c r="V43" s="2474"/>
      <c r="W43" s="2475"/>
    </row>
    <row r="44" spans="1:23">
      <c r="A44" s="2149">
        <v>36</v>
      </c>
      <c r="B44" s="1683"/>
      <c r="C44" s="1683" t="s">
        <v>3830</v>
      </c>
      <c r="D44" s="1683"/>
      <c r="E44" s="2209"/>
      <c r="F44" s="2210"/>
      <c r="G44" s="2641">
        <v>87</v>
      </c>
      <c r="H44" s="2642" t="s">
        <v>3998</v>
      </c>
      <c r="I44" s="2453" t="s">
        <v>4010</v>
      </c>
      <c r="J44" s="2453"/>
      <c r="K44" s="2591">
        <v>66227</v>
      </c>
      <c r="L44" s="2643">
        <v>66843</v>
      </c>
      <c r="M44" s="2149">
        <v>153</v>
      </c>
      <c r="N44" s="1683" t="s">
        <v>2571</v>
      </c>
      <c r="O44" s="1520"/>
      <c r="P44" s="2224">
        <v>866695</v>
      </c>
      <c r="Q44" s="2207">
        <v>1065132</v>
      </c>
      <c r="R44" s="2452"/>
      <c r="S44" s="2453"/>
      <c r="T44" s="2453" t="s">
        <v>3834</v>
      </c>
      <c r="U44" s="2474"/>
      <c r="V44" s="2476">
        <v>770</v>
      </c>
      <c r="W44" s="2475">
        <v>767</v>
      </c>
    </row>
    <row r="45" spans="1:23">
      <c r="A45" s="2149">
        <v>37</v>
      </c>
      <c r="B45" s="1683"/>
      <c r="C45" s="1683" t="s">
        <v>3835</v>
      </c>
      <c r="D45" s="1683"/>
      <c r="E45" s="2209"/>
      <c r="F45" s="2210"/>
      <c r="G45" s="2641">
        <v>88</v>
      </c>
      <c r="H45" s="2642" t="s">
        <v>3999</v>
      </c>
      <c r="I45" s="2453" t="s">
        <v>4011</v>
      </c>
      <c r="J45" s="2453"/>
      <c r="K45" s="2591">
        <v>19118</v>
      </c>
      <c r="L45" s="2643">
        <v>39985</v>
      </c>
      <c r="M45" s="2641">
        <v>154</v>
      </c>
      <c r="N45" s="2453" t="s">
        <v>4229</v>
      </c>
      <c r="O45" s="2569"/>
      <c r="P45" s="2664"/>
      <c r="Q45" s="2643"/>
      <c r="R45" s="2447"/>
      <c r="S45" s="2448"/>
      <c r="T45" s="2448"/>
      <c r="U45" s="2448"/>
      <c r="V45" s="2448"/>
      <c r="W45" s="2472"/>
    </row>
    <row r="46" spans="1:23">
      <c r="A46" s="2149">
        <v>38</v>
      </c>
      <c r="B46" s="1683"/>
      <c r="C46" s="1683" t="s">
        <v>235</v>
      </c>
      <c r="D46" s="1683"/>
      <c r="E46" s="2209"/>
      <c r="F46" s="2210"/>
      <c r="G46" s="2641">
        <v>89</v>
      </c>
      <c r="H46" s="2642" t="s">
        <v>4000</v>
      </c>
      <c r="I46" s="2453" t="s">
        <v>4012</v>
      </c>
      <c r="J46" s="2453"/>
      <c r="K46" s="2591"/>
      <c r="L46" s="2643"/>
      <c r="M46" s="2641">
        <v>155</v>
      </c>
      <c r="N46" s="2453" t="s">
        <v>4230</v>
      </c>
      <c r="O46" s="2569"/>
      <c r="P46" s="2664"/>
      <c r="Q46" s="2643"/>
      <c r="R46" s="2447"/>
      <c r="S46" s="2448"/>
      <c r="T46" s="2448"/>
      <c r="U46" s="2448"/>
      <c r="V46" s="2448"/>
      <c r="W46" s="2472"/>
    </row>
    <row r="47" spans="1:23">
      <c r="A47" s="2149">
        <v>39</v>
      </c>
      <c r="B47" s="1683"/>
      <c r="C47" s="1683" t="s">
        <v>238</v>
      </c>
      <c r="D47" s="1683"/>
      <c r="E47" s="2209"/>
      <c r="F47" s="2210"/>
      <c r="G47" s="2641">
        <v>90</v>
      </c>
      <c r="H47" s="2642" t="s">
        <v>4001</v>
      </c>
      <c r="I47" s="2453" t="s">
        <v>4013</v>
      </c>
      <c r="J47" s="2453"/>
      <c r="K47" s="2591"/>
      <c r="L47" s="2643"/>
      <c r="M47" s="2149">
        <v>156</v>
      </c>
      <c r="N47" s="1683" t="s">
        <v>607</v>
      </c>
      <c r="O47" s="1520"/>
      <c r="P47" s="2224">
        <v>25128196</v>
      </c>
      <c r="Q47" s="2207">
        <v>24319538</v>
      </c>
      <c r="R47" s="2447"/>
      <c r="S47" s="2448"/>
      <c r="T47" s="2448"/>
      <c r="U47" s="2448"/>
      <c r="V47" s="2448"/>
      <c r="W47" s="2472"/>
    </row>
    <row r="48" spans="1:23">
      <c r="A48" s="2149">
        <v>40</v>
      </c>
      <c r="B48" s="1683"/>
      <c r="C48" s="1683" t="s">
        <v>240</v>
      </c>
      <c r="D48" s="1683"/>
      <c r="E48" s="1997">
        <f>SUM(E43:E47)</f>
        <v>0</v>
      </c>
      <c r="F48" s="2148">
        <f>SUM(F43:F47)</f>
        <v>0</v>
      </c>
      <c r="G48" s="2641">
        <v>91</v>
      </c>
      <c r="H48" s="2642" t="s">
        <v>4002</v>
      </c>
      <c r="I48" s="2453" t="s">
        <v>4014</v>
      </c>
      <c r="J48" s="2453"/>
      <c r="K48" s="2591"/>
      <c r="L48" s="2643"/>
      <c r="M48" s="2149">
        <v>157</v>
      </c>
      <c r="N48" s="1683" t="s">
        <v>609</v>
      </c>
      <c r="O48" s="1520"/>
      <c r="P48" s="2224">
        <v>1189315</v>
      </c>
      <c r="Q48" s="2207">
        <v>1085372</v>
      </c>
      <c r="R48" s="2447"/>
      <c r="S48" s="2448"/>
      <c r="T48" s="2448"/>
      <c r="U48" s="2448"/>
      <c r="V48" s="2448"/>
      <c r="W48" s="2472"/>
    </row>
    <row r="49" spans="1:23">
      <c r="A49" s="2149">
        <v>41</v>
      </c>
      <c r="B49" s="1683"/>
      <c r="C49" s="1683" t="s">
        <v>242</v>
      </c>
      <c r="D49" s="1683"/>
      <c r="E49" s="1997">
        <f>E41+E48</f>
        <v>0</v>
      </c>
      <c r="F49" s="2148">
        <f>F41+F48</f>
        <v>0</v>
      </c>
      <c r="G49" s="2641">
        <v>92</v>
      </c>
      <c r="H49" s="2642" t="s">
        <v>4003</v>
      </c>
      <c r="I49" s="2453" t="s">
        <v>4414</v>
      </c>
      <c r="J49" s="2453"/>
      <c r="K49" s="2591"/>
      <c r="L49" s="2643"/>
      <c r="M49" s="2149">
        <v>158</v>
      </c>
      <c r="N49" s="1683" t="s">
        <v>612</v>
      </c>
      <c r="O49" s="1520"/>
      <c r="P49" s="2224"/>
      <c r="Q49" s="2207"/>
      <c r="R49" s="2447"/>
      <c r="S49" s="2448"/>
      <c r="T49" s="2448"/>
      <c r="U49" s="2448"/>
      <c r="V49" s="2448"/>
      <c r="W49" s="2472"/>
    </row>
    <row r="50" spans="1:23">
      <c r="A50" s="2149">
        <v>42</v>
      </c>
      <c r="B50" s="1683"/>
      <c r="C50" s="1683" t="s">
        <v>244</v>
      </c>
      <c r="D50" s="1683"/>
      <c r="E50" s="2211"/>
      <c r="F50" s="2212"/>
      <c r="G50" s="2641">
        <v>93</v>
      </c>
      <c r="H50" s="2642" t="s">
        <v>4004</v>
      </c>
      <c r="I50" s="2453" t="s">
        <v>4015</v>
      </c>
      <c r="J50" s="2453"/>
      <c r="K50" s="2591">
        <v>23617</v>
      </c>
      <c r="L50" s="2643">
        <v>21971</v>
      </c>
      <c r="M50" s="2149">
        <v>159</v>
      </c>
      <c r="N50" s="1683" t="s">
        <v>615</v>
      </c>
      <c r="O50" s="1520"/>
      <c r="P50" s="2224">
        <v>355180</v>
      </c>
      <c r="Q50" s="2207">
        <v>321397</v>
      </c>
      <c r="R50" s="2447"/>
      <c r="S50" s="2448"/>
      <c r="T50" s="2448"/>
      <c r="U50" s="2448"/>
      <c r="V50" s="2448"/>
      <c r="W50" s="2472"/>
    </row>
    <row r="51" spans="1:23">
      <c r="A51" s="2149">
        <v>43</v>
      </c>
      <c r="B51" s="1683"/>
      <c r="C51" s="1683" t="s">
        <v>3630</v>
      </c>
      <c r="D51" s="1683"/>
      <c r="E51" s="2213"/>
      <c r="F51" s="2214"/>
      <c r="G51" s="2641">
        <v>94</v>
      </c>
      <c r="H51" s="2642" t="s">
        <v>4005</v>
      </c>
      <c r="I51" s="2453" t="s">
        <v>4016</v>
      </c>
      <c r="J51" s="2453"/>
      <c r="K51" s="2591"/>
      <c r="L51" s="2643"/>
      <c r="M51" s="2149">
        <v>160</v>
      </c>
      <c r="N51" s="1683" t="s">
        <v>618</v>
      </c>
      <c r="O51" s="1520"/>
      <c r="P51" s="2224"/>
      <c r="Q51" s="2207"/>
      <c r="R51" s="2447"/>
      <c r="S51" s="2448"/>
      <c r="T51" s="2448"/>
      <c r="U51" s="2448"/>
      <c r="V51" s="2448"/>
      <c r="W51" s="2472"/>
    </row>
    <row r="52" spans="1:23">
      <c r="A52" s="2149">
        <v>44</v>
      </c>
      <c r="B52" s="1683"/>
      <c r="C52" s="1683" t="s">
        <v>249</v>
      </c>
      <c r="D52" s="1683"/>
      <c r="E52" s="2209"/>
      <c r="F52" s="2210">
        <v>241</v>
      </c>
      <c r="G52" s="2149">
        <v>95</v>
      </c>
      <c r="H52" s="1683" t="s">
        <v>2854</v>
      </c>
      <c r="I52" s="1683" t="s">
        <v>2855</v>
      </c>
      <c r="J52" s="1683"/>
      <c r="K52" s="2039">
        <v>448839</v>
      </c>
      <c r="L52" s="2207">
        <v>477302</v>
      </c>
      <c r="M52" s="2149">
        <v>161</v>
      </c>
      <c r="N52" s="1683" t="s">
        <v>622</v>
      </c>
      <c r="O52" s="1520"/>
      <c r="P52" s="2224"/>
      <c r="Q52" s="2207"/>
      <c r="R52" s="2447"/>
      <c r="S52" s="2448"/>
      <c r="T52" s="2448"/>
      <c r="U52" s="2448"/>
      <c r="V52" s="2448"/>
      <c r="W52" s="2472"/>
    </row>
    <row r="53" spans="1:23">
      <c r="A53" s="2149">
        <v>45</v>
      </c>
      <c r="B53" s="1683"/>
      <c r="C53" s="1683" t="s">
        <v>252</v>
      </c>
      <c r="D53" s="1683"/>
      <c r="E53" s="2209"/>
      <c r="F53" s="2210"/>
      <c r="G53" s="2641">
        <v>96</v>
      </c>
      <c r="H53" s="2642" t="s">
        <v>4226</v>
      </c>
      <c r="I53" s="2453"/>
      <c r="J53" s="2453"/>
      <c r="K53" s="2591"/>
      <c r="L53" s="2643"/>
      <c r="M53" s="2149">
        <v>162</v>
      </c>
      <c r="N53" s="2453" t="s">
        <v>4347</v>
      </c>
      <c r="O53" s="2569"/>
      <c r="P53" s="1860">
        <f>SUM(P42:P52)</f>
        <v>27672285</v>
      </c>
      <c r="Q53" s="2105">
        <f>SUM(Q42:Q52)</f>
        <v>26974844</v>
      </c>
      <c r="R53" s="2447"/>
      <c r="S53" s="2448"/>
      <c r="T53" s="2448"/>
      <c r="U53" s="2448"/>
      <c r="V53" s="2448"/>
      <c r="W53" s="2472"/>
    </row>
    <row r="54" spans="1:23">
      <c r="A54" s="2149">
        <v>46</v>
      </c>
      <c r="B54" s="1683"/>
      <c r="C54" s="1683" t="s">
        <v>2856</v>
      </c>
      <c r="D54" s="1683"/>
      <c r="E54" s="2209"/>
      <c r="F54" s="2210"/>
      <c r="G54" s="2149">
        <v>97</v>
      </c>
      <c r="H54" s="1683" t="s">
        <v>3826</v>
      </c>
      <c r="I54" s="1683" t="s">
        <v>3827</v>
      </c>
      <c r="J54" s="1683"/>
      <c r="K54" s="2039">
        <v>453028</v>
      </c>
      <c r="L54" s="2207">
        <v>386969</v>
      </c>
      <c r="M54" s="2149">
        <v>163</v>
      </c>
      <c r="N54" s="2453" t="s">
        <v>4348</v>
      </c>
      <c r="O54" s="2569"/>
      <c r="P54" s="1860">
        <f>P40+P53</f>
        <v>50432715</v>
      </c>
      <c r="Q54" s="2105">
        <f>Q40+Q53</f>
        <v>44997170</v>
      </c>
      <c r="R54" s="2447"/>
      <c r="S54" s="2448"/>
      <c r="T54" s="2448"/>
      <c r="U54" s="2448"/>
      <c r="V54" s="2448"/>
      <c r="W54" s="2472"/>
    </row>
    <row r="55" spans="1:23">
      <c r="A55" s="2149">
        <v>47</v>
      </c>
      <c r="B55" s="1683"/>
      <c r="C55" s="1683" t="s">
        <v>2859</v>
      </c>
      <c r="D55" s="1683"/>
      <c r="E55" s="2209">
        <v>179325</v>
      </c>
      <c r="F55" s="2210">
        <v>170205</v>
      </c>
      <c r="G55" s="2149">
        <f t="shared" ref="G55:G62" si="2">G54+1</f>
        <v>98</v>
      </c>
      <c r="H55" s="1683" t="s">
        <v>3831</v>
      </c>
      <c r="I55" s="1683" t="s">
        <v>3832</v>
      </c>
      <c r="J55" s="1683"/>
      <c r="K55" s="2039"/>
      <c r="L55" s="2207"/>
      <c r="M55" s="2149">
        <v>164</v>
      </c>
      <c r="N55" s="1990" t="s">
        <v>4023</v>
      </c>
      <c r="O55" s="2196"/>
      <c r="P55" s="2197"/>
      <c r="Q55" s="2198"/>
      <c r="R55" s="2447"/>
      <c r="S55" s="2448"/>
      <c r="T55" s="2448"/>
      <c r="U55" s="2448"/>
      <c r="V55" s="2448"/>
      <c r="W55" s="2472"/>
    </row>
    <row r="56" spans="1:23">
      <c r="A56" s="2149">
        <v>48</v>
      </c>
      <c r="B56" s="1683"/>
      <c r="C56" s="1683" t="s">
        <v>2863</v>
      </c>
      <c r="D56" s="1683"/>
      <c r="E56" s="2209">
        <v>10138</v>
      </c>
      <c r="F56" s="2210">
        <v>26465</v>
      </c>
      <c r="G56" s="2149">
        <f t="shared" si="2"/>
        <v>99</v>
      </c>
      <c r="H56" s="1683" t="s">
        <v>3836</v>
      </c>
      <c r="I56" s="1683" t="s">
        <v>2121</v>
      </c>
      <c r="J56" s="1683"/>
      <c r="K56" s="2039">
        <v>2188603</v>
      </c>
      <c r="L56" s="2207">
        <v>2189622</v>
      </c>
      <c r="M56" s="2149">
        <v>165</v>
      </c>
      <c r="N56" s="1683" t="s">
        <v>3630</v>
      </c>
      <c r="O56" s="1520"/>
      <c r="P56" s="2201"/>
      <c r="Q56" s="2202"/>
      <c r="R56" s="2447"/>
      <c r="S56" s="2448"/>
      <c r="T56" s="2448"/>
      <c r="U56" s="2448"/>
      <c r="V56" s="2448"/>
      <c r="W56" s="2472"/>
    </row>
    <row r="57" spans="1:23" ht="15.75" thickBot="1">
      <c r="A57" s="2149">
        <v>49</v>
      </c>
      <c r="B57" s="1683"/>
      <c r="C57" s="1683" t="s">
        <v>2865</v>
      </c>
      <c r="D57" s="1683"/>
      <c r="E57" s="2209"/>
      <c r="F57" s="2210"/>
      <c r="G57" s="2149">
        <f t="shared" si="2"/>
        <v>100</v>
      </c>
      <c r="H57" s="1683" t="s">
        <v>236</v>
      </c>
      <c r="I57" s="1683" t="s">
        <v>237</v>
      </c>
      <c r="J57" s="1683"/>
      <c r="K57" s="2039">
        <v>1020078</v>
      </c>
      <c r="L57" s="2207">
        <v>1008232</v>
      </c>
      <c r="M57" s="2149">
        <v>166</v>
      </c>
      <c r="N57" s="1683" t="s">
        <v>2826</v>
      </c>
      <c r="O57" s="1520"/>
      <c r="P57" s="2224"/>
      <c r="Q57" s="2207"/>
      <c r="R57" s="2477"/>
      <c r="S57" s="2478"/>
      <c r="T57" s="2478"/>
      <c r="U57" s="2478"/>
      <c r="V57" s="2478"/>
      <c r="W57" s="2479"/>
    </row>
    <row r="58" spans="1:23" ht="15.75" thickBot="1">
      <c r="A58" s="2145">
        <v>50</v>
      </c>
      <c r="B58" s="1549"/>
      <c r="C58" s="1549" t="s">
        <v>3691</v>
      </c>
      <c r="D58" s="1549"/>
      <c r="E58" s="2002">
        <f>SUM(E52:E57)</f>
        <v>189463</v>
      </c>
      <c r="F58" s="1977">
        <f>SUM(F52:F57)</f>
        <v>196911</v>
      </c>
      <c r="G58" s="2149">
        <f t="shared" si="2"/>
        <v>101</v>
      </c>
      <c r="H58" s="1683" t="s">
        <v>239</v>
      </c>
      <c r="I58" s="1683" t="s">
        <v>606</v>
      </c>
      <c r="J58" s="1683"/>
      <c r="K58" s="2039">
        <v>1300234</v>
      </c>
      <c r="L58" s="2207">
        <v>1327224</v>
      </c>
      <c r="M58" s="2149">
        <v>167</v>
      </c>
      <c r="N58" s="1683" t="s">
        <v>2831</v>
      </c>
      <c r="O58" s="1520"/>
      <c r="P58" s="2224">
        <v>2166854</v>
      </c>
      <c r="Q58" s="2207">
        <v>2089680</v>
      </c>
      <c r="R58" s="1538"/>
      <c r="S58" s="1538"/>
      <c r="T58" s="1538"/>
      <c r="U58" s="1538"/>
      <c r="V58" s="1538"/>
      <c r="W58" s="1538"/>
    </row>
    <row r="59" spans="1:23">
      <c r="A59" s="1553"/>
      <c r="B59" s="1553"/>
      <c r="C59" s="1553"/>
      <c r="D59" s="1553"/>
      <c r="E59" s="1553"/>
      <c r="F59" s="1553"/>
      <c r="G59" s="2149">
        <f t="shared" si="2"/>
        <v>102</v>
      </c>
      <c r="H59" s="2453"/>
      <c r="I59" s="2453" t="s">
        <v>4340</v>
      </c>
      <c r="J59" s="2453"/>
      <c r="K59" s="2041">
        <f>SUM(K43:K58)</f>
        <v>6132988</v>
      </c>
      <c r="L59" s="2148">
        <f>SUM(L43:L58)</f>
        <v>6170055</v>
      </c>
      <c r="M59" s="2149">
        <v>168</v>
      </c>
      <c r="N59" s="1683" t="s">
        <v>2836</v>
      </c>
      <c r="O59" s="1520"/>
      <c r="P59" s="2224">
        <v>12368413</v>
      </c>
      <c r="Q59" s="2207">
        <v>11236363</v>
      </c>
      <c r="R59" s="2738" t="s">
        <v>4675</v>
      </c>
      <c r="S59" s="2517"/>
      <c r="T59" s="2639"/>
      <c r="U59" s="2226"/>
      <c r="V59" s="1553"/>
      <c r="W59" s="1553" t="s">
        <v>3692</v>
      </c>
    </row>
    <row r="60" spans="1:23">
      <c r="A60" s="2738" t="s">
        <v>4675</v>
      </c>
      <c r="B60" s="2517"/>
      <c r="C60" s="2639"/>
      <c r="D60" s="2226"/>
      <c r="E60" s="1553"/>
      <c r="F60" s="1553"/>
      <c r="G60" s="2149">
        <f t="shared" si="2"/>
        <v>103</v>
      </c>
      <c r="H60" s="1683" t="s">
        <v>3622</v>
      </c>
      <c r="I60" s="1683"/>
      <c r="J60" s="1683"/>
      <c r="K60" s="2215"/>
      <c r="L60" s="2216"/>
      <c r="M60" s="2149">
        <v>169</v>
      </c>
      <c r="N60" s="1683" t="s">
        <v>2839</v>
      </c>
      <c r="O60" s="1520"/>
      <c r="P60" s="2224">
        <v>2461238</v>
      </c>
      <c r="Q60" s="2207">
        <v>3219220</v>
      </c>
      <c r="R60" s="1553" t="s">
        <v>3694</v>
      </c>
      <c r="S60" s="2227"/>
      <c r="T60" s="2227"/>
      <c r="U60" s="2227"/>
      <c r="V60" s="2227"/>
      <c r="W60" s="2227"/>
    </row>
    <row r="61" spans="1:23">
      <c r="A61" s="1553" t="s">
        <v>3695</v>
      </c>
      <c r="B61" s="1553"/>
      <c r="C61" s="1553"/>
      <c r="D61" s="1553"/>
      <c r="E61" s="1553"/>
      <c r="F61" s="1553"/>
      <c r="G61" s="2149">
        <f t="shared" si="2"/>
        <v>104</v>
      </c>
      <c r="H61" s="1683" t="s">
        <v>245</v>
      </c>
      <c r="I61" s="1683" t="s">
        <v>3627</v>
      </c>
      <c r="J61" s="1683"/>
      <c r="K61" s="2039">
        <v>299546</v>
      </c>
      <c r="L61" s="2207">
        <v>188457</v>
      </c>
      <c r="M61" s="2149">
        <v>170</v>
      </c>
      <c r="N61" s="1683" t="s">
        <v>2842</v>
      </c>
      <c r="O61" s="1520"/>
      <c r="P61" s="2224">
        <v>1026805</v>
      </c>
      <c r="Q61" s="2207">
        <v>993135</v>
      </c>
    </row>
    <row r="62" spans="1:23">
      <c r="A62" s="1553"/>
      <c r="B62" s="1553"/>
      <c r="C62" s="1553"/>
      <c r="D62" s="1553"/>
      <c r="E62" s="1553"/>
      <c r="F62" s="1553"/>
      <c r="G62" s="2149">
        <f t="shared" si="2"/>
        <v>105</v>
      </c>
      <c r="H62" s="1683" t="s">
        <v>247</v>
      </c>
      <c r="I62" s="1683" t="s">
        <v>3632</v>
      </c>
      <c r="J62" s="1683"/>
      <c r="K62" s="2039"/>
      <c r="L62" s="2207"/>
      <c r="M62" s="2149">
        <v>171</v>
      </c>
      <c r="N62" s="2453" t="s">
        <v>4349</v>
      </c>
      <c r="O62" s="2569"/>
      <c r="P62" s="1860">
        <f>SUM(P57:P61)</f>
        <v>18023310</v>
      </c>
      <c r="Q62" s="2105">
        <f>SUM(Q57:Q61)</f>
        <v>17538398</v>
      </c>
    </row>
    <row r="63" spans="1:23">
      <c r="G63" s="2641">
        <v>106</v>
      </c>
      <c r="H63" s="2642" t="s">
        <v>4006</v>
      </c>
      <c r="I63" s="2453" t="s">
        <v>4017</v>
      </c>
      <c r="J63" s="2453"/>
      <c r="K63" s="2591">
        <v>1530</v>
      </c>
      <c r="L63" s="2643">
        <v>1038</v>
      </c>
      <c r="M63" s="2149">
        <v>172</v>
      </c>
      <c r="N63" s="1990" t="s">
        <v>4024</v>
      </c>
      <c r="O63" s="2196"/>
      <c r="P63" s="2211"/>
      <c r="Q63" s="2212"/>
    </row>
    <row r="64" spans="1:23">
      <c r="G64" s="2641">
        <v>107</v>
      </c>
      <c r="H64" s="2642" t="s">
        <v>4007</v>
      </c>
      <c r="I64" s="2453" t="s">
        <v>4018</v>
      </c>
      <c r="J64" s="2453"/>
      <c r="K64" s="2591">
        <v>360817</v>
      </c>
      <c r="L64" s="2643">
        <v>396700</v>
      </c>
      <c r="M64" s="2149">
        <v>173</v>
      </c>
      <c r="N64" s="1683" t="s">
        <v>3630</v>
      </c>
      <c r="O64" s="1520"/>
      <c r="P64" s="2213"/>
      <c r="Q64" s="2214"/>
    </row>
    <row r="65" spans="7:17">
      <c r="G65" s="2641">
        <v>108</v>
      </c>
      <c r="H65" s="2642" t="s">
        <v>4008</v>
      </c>
      <c r="I65" s="2453" t="s">
        <v>4019</v>
      </c>
      <c r="J65" s="2453"/>
      <c r="K65" s="2591">
        <v>418471</v>
      </c>
      <c r="L65" s="2643">
        <v>420229</v>
      </c>
      <c r="M65" s="2149">
        <v>174</v>
      </c>
      <c r="N65" s="1683" t="s">
        <v>2852</v>
      </c>
      <c r="O65" s="1520"/>
      <c r="P65" s="2224"/>
      <c r="Q65" s="2207"/>
    </row>
    <row r="66" spans="7:17">
      <c r="G66" s="2641">
        <v>109</v>
      </c>
      <c r="H66" s="2642" t="s">
        <v>4009</v>
      </c>
      <c r="I66" s="2453" t="s">
        <v>4020</v>
      </c>
      <c r="J66" s="2453"/>
      <c r="K66" s="2591"/>
      <c r="L66" s="2643"/>
      <c r="M66" s="2149">
        <v>175</v>
      </c>
      <c r="N66" s="1683" t="s">
        <v>3823</v>
      </c>
      <c r="O66" s="1520"/>
      <c r="P66" s="2224">
        <v>44256001</v>
      </c>
      <c r="Q66" s="2207">
        <v>41395845</v>
      </c>
    </row>
    <row r="67" spans="7:17">
      <c r="G67" s="2149">
        <v>110</v>
      </c>
      <c r="H67" s="1683" t="s">
        <v>250</v>
      </c>
      <c r="I67" s="1683" t="s">
        <v>251</v>
      </c>
      <c r="J67" s="1683"/>
      <c r="K67" s="2039">
        <v>1182249</v>
      </c>
      <c r="L67" s="2207">
        <v>926136</v>
      </c>
      <c r="M67" s="2149">
        <v>176</v>
      </c>
      <c r="N67" s="1683" t="s">
        <v>3828</v>
      </c>
      <c r="O67" s="1520"/>
      <c r="P67" s="2224">
        <v>530324</v>
      </c>
      <c r="Q67" s="2207">
        <v>489874</v>
      </c>
    </row>
    <row r="68" spans="7:17">
      <c r="G68" s="2641">
        <v>111</v>
      </c>
      <c r="H68" s="2642" t="s">
        <v>4227</v>
      </c>
      <c r="I68" s="2453" t="s">
        <v>4223</v>
      </c>
      <c r="J68" s="2453"/>
      <c r="K68" s="2591"/>
      <c r="L68" s="2643"/>
      <c r="M68" s="2149">
        <v>177</v>
      </c>
      <c r="N68" s="1683" t="s">
        <v>3833</v>
      </c>
      <c r="O68" s="1520"/>
      <c r="P68" s="2224">
        <v>931603</v>
      </c>
      <c r="Q68" s="2207">
        <v>726116</v>
      </c>
    </row>
    <row r="69" spans="7:17">
      <c r="G69" s="2149">
        <v>112</v>
      </c>
      <c r="H69" s="1683" t="s">
        <v>253</v>
      </c>
      <c r="I69" s="1683" t="s">
        <v>254</v>
      </c>
      <c r="J69" s="1683"/>
      <c r="K69" s="2039">
        <v>2240514</v>
      </c>
      <c r="L69" s="2207">
        <v>3135027</v>
      </c>
      <c r="M69" s="2149">
        <v>178</v>
      </c>
      <c r="N69" s="2453" t="s">
        <v>4350</v>
      </c>
      <c r="O69" s="2569"/>
      <c r="P69" s="1860">
        <f>SUM(P65:P68)</f>
        <v>45717928</v>
      </c>
      <c r="Q69" s="2105">
        <f>SUM(Q65:Q68)</f>
        <v>42611835</v>
      </c>
    </row>
    <row r="70" spans="7:17">
      <c r="G70" s="2149">
        <f>G69+1</f>
        <v>113</v>
      </c>
      <c r="H70" s="1683" t="s">
        <v>2857</v>
      </c>
      <c r="I70" s="1683" t="s">
        <v>2858</v>
      </c>
      <c r="J70" s="1683"/>
      <c r="K70" s="2039"/>
      <c r="L70" s="2207"/>
      <c r="M70" s="2149">
        <v>179</v>
      </c>
      <c r="N70" s="1990" t="s">
        <v>4025</v>
      </c>
      <c r="O70" s="2196"/>
      <c r="P70" s="2211"/>
      <c r="Q70" s="2212"/>
    </row>
    <row r="71" spans="7:17">
      <c r="G71" s="2149">
        <f>G70+1</f>
        <v>114</v>
      </c>
      <c r="H71" s="1683" t="s">
        <v>2860</v>
      </c>
      <c r="I71" s="1683" t="s">
        <v>2861</v>
      </c>
      <c r="J71" s="1683"/>
      <c r="K71" s="2039"/>
      <c r="L71" s="2207"/>
      <c r="M71" s="2149">
        <v>180</v>
      </c>
      <c r="N71" s="1683" t="s">
        <v>3630</v>
      </c>
      <c r="O71" s="1520"/>
      <c r="P71" s="2213"/>
      <c r="Q71" s="2214"/>
    </row>
    <row r="72" spans="7:17">
      <c r="G72" s="2149">
        <f>G71+1</f>
        <v>115</v>
      </c>
      <c r="H72" s="2453"/>
      <c r="I72" s="2640" t="s">
        <v>4341</v>
      </c>
      <c r="J72" s="2453"/>
      <c r="K72" s="2041">
        <f>SUM(K61:K71)</f>
        <v>4503127</v>
      </c>
      <c r="L72" s="2148">
        <f>SUM(L61:L71)</f>
        <v>5067587</v>
      </c>
      <c r="M72" s="2149">
        <v>181</v>
      </c>
      <c r="N72" s="1683" t="s">
        <v>241</v>
      </c>
      <c r="O72" s="1520"/>
      <c r="P72" s="2224"/>
      <c r="Q72" s="2207"/>
    </row>
    <row r="73" spans="7:17" ht="15.75" thickBot="1">
      <c r="G73" s="2228">
        <f>G72+1</f>
        <v>116</v>
      </c>
      <c r="H73" s="2648"/>
      <c r="I73" s="2649" t="s">
        <v>4342</v>
      </c>
      <c r="J73" s="2649"/>
      <c r="K73" s="2229">
        <f>K59+K72</f>
        <v>10636115</v>
      </c>
      <c r="L73" s="2230">
        <f>L59+L72</f>
        <v>11237642</v>
      </c>
      <c r="M73" s="2149">
        <v>182</v>
      </c>
      <c r="N73" s="1683" t="s">
        <v>243</v>
      </c>
      <c r="O73" s="1520"/>
      <c r="P73" s="2224">
        <v>13002</v>
      </c>
      <c r="Q73" s="2207">
        <v>10516</v>
      </c>
    </row>
    <row r="74" spans="7:17">
      <c r="G74" s="1538"/>
      <c r="H74" s="1538"/>
      <c r="I74" s="1538"/>
      <c r="J74" s="2231"/>
      <c r="K74" s="1538"/>
      <c r="L74" s="1538"/>
      <c r="M74" s="2149">
        <v>183</v>
      </c>
      <c r="N74" s="1683" t="s">
        <v>246</v>
      </c>
      <c r="O74" s="1520"/>
      <c r="P74" s="2224"/>
      <c r="Q74" s="2207"/>
    </row>
    <row r="75" spans="7:17">
      <c r="G75" s="2738" t="s">
        <v>4675</v>
      </c>
      <c r="H75" s="2517"/>
      <c r="I75" s="2639"/>
      <c r="J75" s="2226"/>
      <c r="K75" s="1538"/>
      <c r="L75" s="1538"/>
      <c r="M75" s="2149">
        <v>184</v>
      </c>
      <c r="N75" s="1683" t="s">
        <v>248</v>
      </c>
      <c r="O75" s="1520"/>
      <c r="P75" s="2224">
        <v>1140</v>
      </c>
      <c r="Q75" s="2207"/>
    </row>
    <row r="76" spans="7:17">
      <c r="G76" s="3585">
        <v>321</v>
      </c>
      <c r="H76" s="3585"/>
      <c r="I76" s="3585"/>
      <c r="J76" s="3585"/>
      <c r="K76" s="3585"/>
      <c r="L76" s="3585"/>
      <c r="M76" s="2149">
        <v>185</v>
      </c>
      <c r="N76" s="2453" t="s">
        <v>4351</v>
      </c>
      <c r="O76" s="2569"/>
      <c r="P76" s="1860">
        <f>SUM(P72:P75)</f>
        <v>14142</v>
      </c>
      <c r="Q76" s="2105">
        <f>SUM(Q72:Q75)</f>
        <v>10516</v>
      </c>
    </row>
    <row r="77" spans="7:17">
      <c r="M77" s="2149">
        <v>186</v>
      </c>
      <c r="N77" s="1990" t="s">
        <v>4352</v>
      </c>
      <c r="O77" s="2196"/>
      <c r="P77" s="2211"/>
      <c r="Q77" s="2212"/>
    </row>
    <row r="78" spans="7:17">
      <c r="M78" s="2149">
        <v>187</v>
      </c>
      <c r="N78" s="1683" t="s">
        <v>3630</v>
      </c>
      <c r="O78" s="1520"/>
      <c r="P78" s="2213"/>
      <c r="Q78" s="2214"/>
    </row>
    <row r="79" spans="7:17">
      <c r="M79" s="2149">
        <v>188</v>
      </c>
      <c r="N79" s="1683" t="s">
        <v>2862</v>
      </c>
      <c r="O79" s="1520"/>
      <c r="P79" s="2224">
        <v>21733903</v>
      </c>
      <c r="Q79" s="2207">
        <v>21116092</v>
      </c>
    </row>
    <row r="80" spans="7:17">
      <c r="M80" s="2149">
        <v>189</v>
      </c>
      <c r="N80" s="1683" t="s">
        <v>2864</v>
      </c>
      <c r="O80" s="1520"/>
      <c r="P80" s="2224">
        <v>4655231</v>
      </c>
      <c r="Q80" s="2207">
        <v>4378075</v>
      </c>
    </row>
    <row r="81" spans="13:17" ht="15.75" thickBot="1">
      <c r="M81" s="2145">
        <v>190</v>
      </c>
      <c r="N81" s="1549" t="s">
        <v>3690</v>
      </c>
      <c r="O81" s="1548"/>
      <c r="P81" s="2232"/>
      <c r="Q81" s="2233"/>
    </row>
    <row r="82" spans="13:17">
      <c r="M82" s="1538"/>
      <c r="N82" s="1538"/>
      <c r="O82" s="1538"/>
      <c r="P82" s="1538"/>
      <c r="Q82" s="1538"/>
    </row>
    <row r="83" spans="13:17">
      <c r="M83" s="2738" t="s">
        <v>4675</v>
      </c>
      <c r="N83" s="2517"/>
      <c r="O83" s="2639"/>
      <c r="P83" s="1553"/>
      <c r="Q83" s="1553"/>
    </row>
    <row r="84" spans="13:17">
      <c r="M84" s="1553" t="s">
        <v>3693</v>
      </c>
      <c r="N84" s="1553"/>
      <c r="O84" s="1553"/>
      <c r="P84" s="1553"/>
      <c r="Q84" s="1553"/>
    </row>
    <row r="85" spans="13:17">
      <c r="M85" s="1538"/>
      <c r="N85" s="1538"/>
      <c r="O85" s="1538"/>
      <c r="P85" s="1538"/>
      <c r="Q85" s="1538"/>
    </row>
    <row r="86" spans="13:17">
      <c r="M86" s="1538"/>
      <c r="N86" s="1538"/>
      <c r="O86" s="1538"/>
      <c r="P86" s="1538"/>
      <c r="Q86" s="1538"/>
    </row>
  </sheetData>
  <customSheetViews>
    <customSheetView guid="{8BA73436-2F9B-4210-BD10-5C9B0EE18A6F}"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
      <headerFooter alignWithMargins="0"/>
    </customSheetView>
    <customSheetView guid="{7923C648-7509-4E75-B568-BE9D1A032E56}" colorId="22">
      <selection activeCell="D19" sqref="D19"/>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2"/>
      <headerFooter alignWithMargins="0"/>
    </customSheetView>
    <customSheetView guid="{393B765C-BB60-4CEF-9B1B-1517D80E77BC}" colorId="22" showPageBreaks="1">
      <selection activeCell="D19" sqref="D19"/>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3"/>
      <headerFooter alignWithMargins="0"/>
    </customSheetView>
    <customSheetView guid="{63051384-6030-4837-BDE8-8D47319E9310}"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4"/>
      <headerFooter alignWithMargins="0"/>
    </customSheetView>
    <customSheetView guid="{4E7170B9-0E13-4551-BA0F-F43020F5D14F}"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5"/>
      <headerFooter alignWithMargins="0"/>
    </customSheetView>
    <customSheetView guid="{438078D9-73AC-4065-AD12-33C545097290}"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6"/>
      <headerFooter alignWithMargins="0"/>
    </customSheetView>
    <customSheetView guid="{5CF51FF9-A1DC-465C-8702-577480B671DB}" colorId="22" showPageBreaks="1" topLeftCell="P25">
      <selection activeCell="V45" sqref="V45"/>
      <colBreaks count="3" manualBreakCount="3">
        <brk id="6" max="1048575" man="1"/>
        <brk id="12" max="1048575" man="1"/>
        <brk id="17" max="1048575" man="1"/>
      </colBreaks>
      <pageMargins left="0" right="0" top="0" bottom="0" header="0.25" footer="0.25"/>
      <printOptions horizontalCentered="1" verticalCentered="1"/>
      <pageSetup scale="59" fitToWidth="4" orientation="portrait" horizontalDpi="300" verticalDpi="300" r:id="rId7"/>
      <headerFooter alignWithMargins="0"/>
    </customSheetView>
    <customSheetView guid="{B94A4E40-0E04-4C7F-92F0-F173BDD19C5E}"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8"/>
      <headerFooter alignWithMargins="0"/>
    </customSheetView>
    <customSheetView guid="{8C259C24-A4E4-4974-8C90-A0F5B4CE3394}"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9"/>
      <headerFooter alignWithMargins="0"/>
    </customSheetView>
    <customSheetView guid="{FA103E5D-8B2E-472D-A37D-606A91A24206}"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0"/>
      <headerFooter alignWithMargins="0"/>
    </customSheetView>
    <customSheetView guid="{FD677025-12D2-4A8C-898E-C8C7B61A1761}"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1"/>
      <headerFooter alignWithMargins="0"/>
    </customSheetView>
    <customSheetView guid="{8A94D2EC-B2C5-4234-9443-0DC03802E12D}"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2"/>
      <headerFooter alignWithMargins="0"/>
    </customSheetView>
    <customSheetView guid="{C7AF6775-1D27-4B5E-A593-2A35D0B4D89B}"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3"/>
      <headerFooter alignWithMargins="0"/>
    </customSheetView>
    <customSheetView guid="{96E61F17-B7D0-43DF-A042-AB82DEADF71D}" colorId="22" showPageBreaks="1"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4"/>
      <headerFooter alignWithMargins="0"/>
    </customSheetView>
    <customSheetView guid="{0F6F7749-E5E2-402C-A332-F358E9F52431}"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5"/>
      <headerFooter alignWithMargins="0"/>
    </customSheetView>
    <customSheetView guid="{665C0630-746D-4A38-99D5-558A3A80C435}" colorId="22" showPageBreaks="1" topLeftCell="P2">
      <selection activeCell="V2" sqref="V2"/>
      <colBreaks count="3" manualBreakCount="3">
        <brk id="6" max="1048575" man="1"/>
        <brk id="12" max="1048575" man="1"/>
        <brk id="17" max="1048575" man="1"/>
      </colBreaks>
      <pageMargins left="0" right="0" top="0" bottom="0" header="0.25" footer="0.25"/>
      <printOptions horizontalCentered="1" verticalCentered="1"/>
      <pageSetup scale="59" fitToWidth="4" orientation="portrait" horizontalDpi="300" verticalDpi="300" r:id="rId16"/>
      <headerFooter alignWithMargins="0"/>
    </customSheetView>
    <customSheetView guid="{7BB49942-3332-4916-8C9A-7E0718D9BD15}"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7"/>
      <headerFooter alignWithMargins="0"/>
    </customSheetView>
    <customSheetView guid="{84131046-9492-4BD4-95BF-1101D54B6750}"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8"/>
      <headerFooter alignWithMargins="0"/>
    </customSheetView>
    <customSheetView guid="{CDDD69AD-D96A-45A7-95A3-6DE883419332}"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19"/>
      <headerFooter alignWithMargins="0"/>
    </customSheetView>
    <customSheetView guid="{4AA2BC72-2A29-463C-9964-91A7BC9A705D}" colorId="22" topLeftCell="U1">
      <selection activeCell="V2" sqref="V2"/>
      <colBreaks count="3" manualBreakCount="3">
        <brk id="6" max="1048575" man="1"/>
        <brk id="12" max="1048575" man="1"/>
        <brk id="17" max="1048575" man="1"/>
      </colBreaks>
      <pageMargins left="0" right="0" top="0" bottom="0" header="0.25" footer="0.25"/>
      <printOptions horizontalCentered="1" verticalCentered="1"/>
      <pageSetup scale="60" fitToWidth="4" orientation="portrait" horizontalDpi="300" verticalDpi="300" r:id="rId20"/>
      <headerFooter alignWithMargins="0"/>
    </customSheetView>
  </customSheetViews>
  <mergeCells count="1">
    <mergeCell ref="G76:L76"/>
  </mergeCells>
  <printOptions horizontalCentered="1" verticalCentered="1"/>
  <pageMargins left="0" right="0" top="0" bottom="0" header="0.25" footer="0.25"/>
  <pageSetup scale="60" fitToWidth="4" orientation="portrait" horizontalDpi="300" verticalDpi="300" r:id="rId21"/>
  <headerFooter alignWithMargins="0"/>
  <colBreaks count="3" manualBreakCount="3">
    <brk id="6" max="1048575" man="1"/>
    <brk id="12" max="1048575" man="1"/>
    <brk id="17"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249"/>
  <sheetViews>
    <sheetView defaultGridColor="0" view="pageBreakPreview" topLeftCell="H76" colorId="22" zoomScale="70" zoomScaleNormal="100" zoomScaleSheetLayoutView="70" workbookViewId="0">
      <selection activeCell="G12" sqref="G12"/>
    </sheetView>
  </sheetViews>
  <sheetFormatPr defaultColWidth="9.6640625" defaultRowHeight="15"/>
  <cols>
    <col min="1" max="1" width="4.6640625" style="1560" customWidth="1"/>
    <col min="2" max="2" width="42.21875" style="1560" customWidth="1"/>
    <col min="3" max="4" width="11.6640625" style="1560" customWidth="1"/>
    <col min="5" max="6" width="12.6640625" style="1560" customWidth="1"/>
    <col min="7" max="7" width="18.88671875" style="1560" customWidth="1"/>
    <col min="8" max="8" width="15.6640625" style="1560" bestFit="1" customWidth="1"/>
    <col min="9" max="9" width="3.6640625" style="1560" customWidth="1"/>
    <col min="10" max="10" width="12.6640625" style="1560" customWidth="1"/>
    <col min="11" max="11" width="13.6640625" style="1560" customWidth="1"/>
    <col min="12" max="12" width="16.21875" style="1560" customWidth="1"/>
    <col min="13" max="15" width="13.6640625" style="1560" customWidth="1"/>
    <col min="16" max="16" width="15.6640625" style="1560" customWidth="1"/>
    <col min="17" max="17" width="4.6640625" style="1560" customWidth="1"/>
    <col min="18" max="18" width="13.6640625" style="1560" customWidth="1"/>
    <col min="19" max="16384" width="9.6640625" style="1560"/>
  </cols>
  <sheetData>
    <row r="1" spans="1:17">
      <c r="A1" s="1512" t="s">
        <v>1800</v>
      </c>
      <c r="B1" s="1513"/>
      <c r="C1" s="1669" t="s">
        <v>1345</v>
      </c>
      <c r="D1" s="2234"/>
      <c r="E1" s="1669" t="s">
        <v>1802</v>
      </c>
      <c r="F1" s="1513"/>
      <c r="G1" s="1886" t="s">
        <v>1803</v>
      </c>
      <c r="H1" s="1885"/>
      <c r="I1" s="1512" t="s">
        <v>1800</v>
      </c>
      <c r="J1" s="1669"/>
      <c r="K1" s="1669"/>
      <c r="L1" s="1513"/>
      <c r="M1" s="1669" t="s">
        <v>1345</v>
      </c>
      <c r="N1" s="1513"/>
      <c r="O1" s="1513" t="s">
        <v>1802</v>
      </c>
      <c r="P1" s="1669" t="s">
        <v>1803</v>
      </c>
      <c r="Q1" s="1885"/>
    </row>
    <row r="2" spans="1:17">
      <c r="A2" s="1516" t="str">
        <f>'Data Sheet'!$C$25</f>
        <v>CENTRAL HUDSON GAS &amp; ELECTRIC CORPORATION</v>
      </c>
      <c r="B2" s="1517"/>
      <c r="C2" s="1538" t="s">
        <v>5251</v>
      </c>
      <c r="D2" s="2235"/>
      <c r="E2" s="1538" t="s">
        <v>1805</v>
      </c>
      <c r="F2" s="1517"/>
      <c r="G2" s="1790"/>
      <c r="H2" s="1518"/>
      <c r="I2" s="1516" t="str">
        <f>'Data Sheet'!$C$25</f>
        <v>CENTRAL HUDSON GAS &amp; ELECTRIC CORPORATION</v>
      </c>
      <c r="J2" s="1538"/>
      <c r="K2" s="1538"/>
      <c r="L2" s="1517"/>
      <c r="M2" s="1538" t="str">
        <f>C2</f>
        <v>(1) [X] An Original</v>
      </c>
      <c r="N2" s="1517"/>
      <c r="O2" s="1517" t="s">
        <v>1805</v>
      </c>
      <c r="P2" s="1538"/>
      <c r="Q2" s="1518"/>
    </row>
    <row r="3" spans="1:17" ht="15" customHeight="1">
      <c r="A3" s="1516"/>
      <c r="B3" s="1517"/>
      <c r="C3" s="1683" t="s">
        <v>1631</v>
      </c>
      <c r="D3" s="2236"/>
      <c r="E3" s="2237" t="str">
        <f>'Data Sheet'!$C$40</f>
        <v>4/18/2018</v>
      </c>
      <c r="F3" s="1520"/>
      <c r="G3" s="2208" t="str">
        <f>'Data Sheet'!$C$38</f>
        <v>12/31/2017</v>
      </c>
      <c r="H3" s="1889"/>
      <c r="I3" s="1519"/>
      <c r="J3" s="1683"/>
      <c r="K3" s="1683"/>
      <c r="L3" s="1520"/>
      <c r="M3" s="1683" t="s">
        <v>1631</v>
      </c>
      <c r="N3" s="1520"/>
      <c r="O3" s="2237" t="str">
        <f>'Data Sheet'!$C$40</f>
        <v>4/18/2018</v>
      </c>
      <c r="P3" s="2208" t="str">
        <f>'Data Sheet'!$C$38</f>
        <v>12/31/2017</v>
      </c>
      <c r="Q3" s="1889"/>
    </row>
    <row r="4" spans="1:17" ht="15" customHeight="1">
      <c r="A4" s="2239" t="s">
        <v>3696</v>
      </c>
      <c r="B4" s="2240"/>
      <c r="C4" s="2240"/>
      <c r="D4" s="1553"/>
      <c r="E4" s="1553"/>
      <c r="F4" s="1553"/>
      <c r="G4" s="2241"/>
      <c r="H4" s="1518"/>
      <c r="I4" s="2003" t="s">
        <v>3697</v>
      </c>
      <c r="J4" s="1553"/>
      <c r="K4" s="1553"/>
      <c r="L4" s="1553"/>
      <c r="M4" s="1553"/>
      <c r="N4" s="1553"/>
      <c r="O4" s="1553"/>
      <c r="P4" s="1553"/>
      <c r="Q4" s="1518"/>
    </row>
    <row r="5" spans="1:17">
      <c r="A5" s="2192" t="s">
        <v>3698</v>
      </c>
      <c r="B5" s="1990"/>
      <c r="C5" s="1990"/>
      <c r="D5" s="1990"/>
      <c r="E5" s="1990"/>
      <c r="F5" s="1990"/>
      <c r="G5" s="2243"/>
      <c r="H5" s="1889"/>
      <c r="I5" s="2192" t="s">
        <v>3699</v>
      </c>
      <c r="J5" s="1990"/>
      <c r="K5" s="1990"/>
      <c r="L5" s="1990"/>
      <c r="M5" s="1990"/>
      <c r="N5" s="1990"/>
      <c r="O5" s="1990"/>
      <c r="P5" s="1990"/>
      <c r="Q5" s="1889"/>
    </row>
    <row r="6" spans="1:17">
      <c r="A6" s="1516"/>
      <c r="B6" s="1538"/>
      <c r="C6" s="1538"/>
      <c r="D6" s="1538"/>
      <c r="E6" s="1538"/>
      <c r="F6" s="1538"/>
      <c r="G6" s="1554"/>
      <c r="H6" s="1518"/>
      <c r="I6" s="1516"/>
      <c r="J6" s="1538"/>
      <c r="K6" s="1538"/>
      <c r="L6" s="1538"/>
      <c r="M6" s="1538"/>
      <c r="N6" s="1538"/>
      <c r="O6" s="1538"/>
      <c r="P6" s="1538"/>
      <c r="Q6" s="1518"/>
    </row>
    <row r="7" spans="1:17">
      <c r="A7" s="1516" t="s">
        <v>2398</v>
      </c>
      <c r="B7" s="1538" t="s">
        <v>3700</v>
      </c>
      <c r="C7" s="1538"/>
      <c r="D7" s="1538"/>
      <c r="E7" s="1538"/>
      <c r="F7" s="1538"/>
      <c r="G7" s="1787"/>
      <c r="H7" s="1518"/>
      <c r="I7" s="1516"/>
      <c r="J7" s="1538" t="s">
        <v>4425</v>
      </c>
      <c r="K7" s="1538"/>
      <c r="L7" s="1538"/>
      <c r="M7" s="1538"/>
      <c r="N7" s="1538"/>
      <c r="O7" s="1538"/>
      <c r="P7" s="1538"/>
      <c r="Q7" s="1518"/>
    </row>
    <row r="8" spans="1:17">
      <c r="A8" s="1516"/>
      <c r="B8" s="1538" t="s">
        <v>3701</v>
      </c>
      <c r="C8" s="1538"/>
      <c r="D8" s="1538"/>
      <c r="E8" s="1538"/>
      <c r="F8" s="1538"/>
      <c r="G8" s="1787"/>
      <c r="H8" s="1518"/>
      <c r="I8" s="1516"/>
      <c r="J8" s="1538" t="s">
        <v>3702</v>
      </c>
      <c r="K8" s="1538"/>
      <c r="L8" s="1538"/>
      <c r="M8" s="1538"/>
      <c r="N8" s="1538"/>
      <c r="O8" s="1538"/>
      <c r="P8" s="1538"/>
      <c r="Q8" s="1518"/>
    </row>
    <row r="9" spans="1:17">
      <c r="A9" s="1516" t="s">
        <v>2315</v>
      </c>
      <c r="B9" s="1538" t="s">
        <v>3703</v>
      </c>
      <c r="C9" s="1538"/>
      <c r="D9" s="1538"/>
      <c r="E9" s="1538"/>
      <c r="F9" s="1538"/>
      <c r="G9" s="1787"/>
      <c r="H9" s="1518"/>
      <c r="I9" s="1516"/>
      <c r="J9" s="1538" t="s">
        <v>3704</v>
      </c>
      <c r="K9" s="1538"/>
      <c r="L9" s="1538"/>
      <c r="M9" s="1538"/>
      <c r="N9" s="1538"/>
      <c r="O9" s="1538"/>
      <c r="P9" s="1538"/>
      <c r="Q9" s="1518"/>
    </row>
    <row r="10" spans="1:17">
      <c r="A10" s="1516"/>
      <c r="B10" s="1538" t="s">
        <v>3705</v>
      </c>
      <c r="C10" s="1538"/>
      <c r="D10" s="1538"/>
      <c r="E10" s="1538"/>
      <c r="F10" s="1538"/>
      <c r="G10" s="1787"/>
      <c r="H10" s="1518"/>
      <c r="I10" s="1516"/>
      <c r="J10" s="1538" t="s">
        <v>3706</v>
      </c>
      <c r="K10" s="1538"/>
      <c r="L10" s="1538"/>
      <c r="M10" s="1538"/>
      <c r="N10" s="1538"/>
      <c r="O10" s="1538"/>
      <c r="P10" s="1538"/>
      <c r="Q10" s="1518"/>
    </row>
    <row r="11" spans="1:17">
      <c r="A11" s="1516"/>
      <c r="B11" s="1538" t="s">
        <v>3707</v>
      </c>
      <c r="C11" s="1538"/>
      <c r="D11" s="1538"/>
      <c r="E11" s="1538"/>
      <c r="F11" s="1538"/>
      <c r="G11" s="1787"/>
      <c r="H11" s="1518"/>
      <c r="I11" s="1516" t="s">
        <v>3708</v>
      </c>
      <c r="J11" s="1538" t="s">
        <v>4426</v>
      </c>
      <c r="K11" s="1538"/>
      <c r="L11" s="1538"/>
      <c r="M11" s="1538"/>
      <c r="N11" s="1538"/>
      <c r="O11" s="1538"/>
      <c r="P11" s="1538"/>
      <c r="Q11" s="1518"/>
    </row>
    <row r="12" spans="1:17">
      <c r="A12" s="1516" t="s">
        <v>2316</v>
      </c>
      <c r="B12" s="1538" t="s">
        <v>3709</v>
      </c>
      <c r="C12" s="1538"/>
      <c r="D12" s="1538"/>
      <c r="E12" s="1538"/>
      <c r="F12" s="1538"/>
      <c r="G12" s="1787"/>
      <c r="H12" s="1518"/>
      <c r="I12" s="1516"/>
      <c r="J12" s="1538" t="s">
        <v>3710</v>
      </c>
      <c r="K12" s="1538"/>
      <c r="L12" s="1538"/>
      <c r="M12" s="1538"/>
      <c r="N12" s="1538"/>
      <c r="O12" s="1538"/>
      <c r="P12" s="1538"/>
      <c r="Q12" s="1518"/>
    </row>
    <row r="13" spans="1:17">
      <c r="A13" s="1516"/>
      <c r="B13" s="1538" t="s">
        <v>3429</v>
      </c>
      <c r="C13" s="1538"/>
      <c r="D13" s="1538"/>
      <c r="E13" s="1538"/>
      <c r="F13" s="1538"/>
      <c r="G13" s="1787"/>
      <c r="H13" s="1518"/>
      <c r="I13" s="1516"/>
      <c r="J13" s="1538" t="s">
        <v>3711</v>
      </c>
      <c r="K13" s="1538"/>
      <c r="L13" s="1538"/>
      <c r="M13" s="1538"/>
      <c r="N13" s="1538"/>
      <c r="O13" s="1538"/>
      <c r="P13" s="1538"/>
      <c r="Q13" s="1518"/>
    </row>
    <row r="14" spans="1:17">
      <c r="A14" s="1516"/>
      <c r="B14" s="1538" t="s">
        <v>3712</v>
      </c>
      <c r="C14" s="1538"/>
      <c r="D14" s="1538"/>
      <c r="E14" s="1538"/>
      <c r="F14" s="1538"/>
      <c r="G14" s="1787"/>
      <c r="H14" s="1518"/>
      <c r="I14" s="1516" t="s">
        <v>3713</v>
      </c>
      <c r="J14" s="1538" t="s">
        <v>3714</v>
      </c>
      <c r="K14" s="1538"/>
      <c r="L14" s="1538"/>
      <c r="M14" s="1538"/>
      <c r="N14" s="1538"/>
      <c r="O14" s="1538"/>
      <c r="P14" s="1538"/>
      <c r="Q14" s="1518"/>
    </row>
    <row r="15" spans="1:17">
      <c r="A15" s="1516"/>
      <c r="B15" s="1538" t="s">
        <v>2604</v>
      </c>
      <c r="C15" s="1538"/>
      <c r="D15" s="1538"/>
      <c r="E15" s="1538"/>
      <c r="F15" s="1538"/>
      <c r="G15" s="1787"/>
      <c r="H15" s="1518"/>
      <c r="I15" s="1516"/>
      <c r="J15" s="1538" t="s">
        <v>2605</v>
      </c>
      <c r="K15" s="1538"/>
      <c r="L15" s="1538"/>
      <c r="M15" s="1538"/>
      <c r="N15" s="1538"/>
      <c r="O15" s="1538"/>
      <c r="P15" s="1538"/>
      <c r="Q15" s="1518"/>
    </row>
    <row r="16" spans="1:17">
      <c r="A16" s="1516"/>
      <c r="B16" s="1538" t="s">
        <v>3435</v>
      </c>
      <c r="C16" s="1538"/>
      <c r="D16" s="1538"/>
      <c r="E16" s="1538"/>
      <c r="F16" s="1538"/>
      <c r="G16" s="1787"/>
      <c r="H16" s="1518"/>
      <c r="I16" s="1516"/>
      <c r="J16" s="1538" t="s">
        <v>2606</v>
      </c>
      <c r="K16" s="1538"/>
      <c r="L16" s="1538"/>
      <c r="M16" s="1538"/>
      <c r="N16" s="1538"/>
      <c r="O16" s="1538"/>
      <c r="P16" s="1538"/>
      <c r="Q16" s="1518"/>
    </row>
    <row r="17" spans="1:17">
      <c r="A17" s="1516"/>
      <c r="B17" s="1538" t="s">
        <v>3437</v>
      </c>
      <c r="C17" s="1538"/>
      <c r="D17" s="1538"/>
      <c r="E17" s="1538"/>
      <c r="F17" s="1538"/>
      <c r="G17" s="1787"/>
      <c r="H17" s="1518"/>
      <c r="I17" s="1516"/>
      <c r="J17" s="1538" t="s">
        <v>2607</v>
      </c>
      <c r="K17" s="1538"/>
      <c r="L17" s="1538"/>
      <c r="M17" s="1538"/>
      <c r="N17" s="1538"/>
      <c r="O17" s="1538"/>
      <c r="P17" s="1538"/>
      <c r="Q17" s="1518"/>
    </row>
    <row r="18" spans="1:17">
      <c r="A18" s="1516"/>
      <c r="B18" s="1538" t="s">
        <v>2608</v>
      </c>
      <c r="C18" s="1538"/>
      <c r="D18" s="1538"/>
      <c r="E18" s="1538"/>
      <c r="F18" s="1538"/>
      <c r="G18" s="1787"/>
      <c r="H18" s="1518"/>
      <c r="I18" s="1516"/>
      <c r="J18" s="1538" t="s">
        <v>2609</v>
      </c>
      <c r="K18" s="1538"/>
      <c r="L18" s="1538"/>
      <c r="M18" s="1538"/>
      <c r="N18" s="1538"/>
      <c r="O18" s="1538"/>
      <c r="P18" s="1538"/>
      <c r="Q18" s="1518"/>
    </row>
    <row r="19" spans="1:17">
      <c r="A19" s="1516"/>
      <c r="B19" s="1538" t="s">
        <v>695</v>
      </c>
      <c r="C19" s="1538"/>
      <c r="D19" s="1538"/>
      <c r="E19" s="1538"/>
      <c r="F19" s="1538"/>
      <c r="G19" s="1787"/>
      <c r="H19" s="1518"/>
      <c r="I19" s="1516"/>
      <c r="J19" s="1538" t="s">
        <v>696</v>
      </c>
      <c r="K19" s="1538"/>
      <c r="L19" s="1538"/>
      <c r="M19" s="1538"/>
      <c r="N19" s="1538"/>
      <c r="O19" s="1538"/>
      <c r="P19" s="1538"/>
      <c r="Q19" s="1518"/>
    </row>
    <row r="20" spans="1:17">
      <c r="A20" s="1516"/>
      <c r="B20" s="1538" t="s">
        <v>697</v>
      </c>
      <c r="C20" s="1538"/>
      <c r="D20" s="1538"/>
      <c r="E20" s="1538"/>
      <c r="F20" s="1538"/>
      <c r="G20" s="1787"/>
      <c r="H20" s="1518"/>
      <c r="I20" s="1516"/>
      <c r="J20" s="1538" t="s">
        <v>698</v>
      </c>
      <c r="K20" s="1538"/>
      <c r="L20" s="1538"/>
      <c r="M20" s="1538"/>
      <c r="N20" s="1538"/>
      <c r="O20" s="1538"/>
      <c r="P20" s="1538"/>
      <c r="Q20" s="1518"/>
    </row>
    <row r="21" spans="1:17">
      <c r="A21" s="1516"/>
      <c r="B21" s="1538" t="s">
        <v>699</v>
      </c>
      <c r="C21" s="1538"/>
      <c r="D21" s="1538"/>
      <c r="E21" s="1538"/>
      <c r="F21" s="1538"/>
      <c r="G21" s="1787"/>
      <c r="H21" s="1518"/>
      <c r="I21" s="1516"/>
      <c r="J21" s="1538" t="s">
        <v>700</v>
      </c>
      <c r="K21" s="1538"/>
      <c r="L21" s="1538"/>
      <c r="M21" s="1538"/>
      <c r="N21" s="1538"/>
      <c r="O21" s="1538"/>
      <c r="P21" s="1538"/>
      <c r="Q21" s="1518"/>
    </row>
    <row r="22" spans="1:17">
      <c r="A22" s="1516"/>
      <c r="B22" s="1538" t="s">
        <v>701</v>
      </c>
      <c r="C22" s="1538"/>
      <c r="D22" s="1538"/>
      <c r="E22" s="1538"/>
      <c r="F22" s="1538"/>
      <c r="G22" s="1787"/>
      <c r="H22" s="1518"/>
      <c r="I22" s="1516" t="s">
        <v>702</v>
      </c>
      <c r="J22" s="1538" t="s">
        <v>703</v>
      </c>
      <c r="K22" s="1538"/>
      <c r="L22" s="1538"/>
      <c r="M22" s="1538"/>
      <c r="N22" s="1538"/>
      <c r="O22" s="1538"/>
      <c r="P22" s="1538"/>
      <c r="Q22" s="1518"/>
    </row>
    <row r="23" spans="1:17">
      <c r="A23" s="1516"/>
      <c r="B23" s="1538" t="s">
        <v>704</v>
      </c>
      <c r="C23" s="1538"/>
      <c r="D23" s="1538"/>
      <c r="E23" s="1538"/>
      <c r="F23" s="1538"/>
      <c r="G23" s="1787"/>
      <c r="H23" s="1518"/>
      <c r="I23" s="1516"/>
      <c r="J23" s="1538" t="s">
        <v>705</v>
      </c>
      <c r="K23" s="1538"/>
      <c r="L23" s="1538"/>
      <c r="M23" s="1538"/>
      <c r="N23" s="1538"/>
      <c r="O23" s="1538"/>
      <c r="P23" s="1538"/>
      <c r="Q23" s="1518"/>
    </row>
    <row r="24" spans="1:17">
      <c r="A24" s="1516"/>
      <c r="B24" s="1538" t="s">
        <v>706</v>
      </c>
      <c r="C24" s="1538"/>
      <c r="D24" s="1538"/>
      <c r="E24" s="1538"/>
      <c r="F24" s="1538"/>
      <c r="G24" s="1787"/>
      <c r="H24" s="1518"/>
      <c r="I24" s="2244"/>
      <c r="J24" s="1538" t="s">
        <v>707</v>
      </c>
      <c r="K24" s="1538"/>
      <c r="L24" s="1538"/>
      <c r="M24" s="1538"/>
      <c r="N24" s="1538"/>
      <c r="O24" s="1538"/>
      <c r="P24" s="1538"/>
      <c r="Q24" s="1518"/>
    </row>
    <row r="25" spans="1:17">
      <c r="A25" s="1516"/>
      <c r="B25" s="1538" t="s">
        <v>2652</v>
      </c>
      <c r="C25" s="1538"/>
      <c r="D25" s="1538"/>
      <c r="E25" s="1538"/>
      <c r="F25" s="1538"/>
      <c r="G25" s="1787"/>
      <c r="H25" s="1518"/>
      <c r="I25" s="1516" t="s">
        <v>708</v>
      </c>
      <c r="J25" s="1538" t="s">
        <v>709</v>
      </c>
      <c r="K25" s="1538"/>
      <c r="L25" s="1538"/>
      <c r="M25" s="1538"/>
      <c r="N25" s="1538"/>
      <c r="O25" s="1538"/>
      <c r="P25" s="1538"/>
      <c r="Q25" s="1518"/>
    </row>
    <row r="26" spans="1:17">
      <c r="A26" s="1516"/>
      <c r="B26" s="1538" t="s">
        <v>710</v>
      </c>
      <c r="C26" s="1538"/>
      <c r="D26" s="1538"/>
      <c r="E26" s="1538"/>
      <c r="F26" s="1538"/>
      <c r="G26" s="1787"/>
      <c r="H26" s="1518"/>
      <c r="I26" s="1516"/>
      <c r="J26" s="1538" t="s">
        <v>711</v>
      </c>
      <c r="K26" s="1538"/>
      <c r="L26" s="1538"/>
      <c r="M26" s="1538"/>
      <c r="N26" s="1538"/>
      <c r="O26" s="1538"/>
      <c r="P26" s="1538"/>
      <c r="Q26" s="1518"/>
    </row>
    <row r="27" spans="1:17">
      <c r="A27" s="1516"/>
      <c r="B27" s="1538" t="s">
        <v>3381</v>
      </c>
      <c r="C27" s="1538"/>
      <c r="D27" s="1538"/>
      <c r="E27" s="1538"/>
      <c r="F27" s="1538"/>
      <c r="G27" s="1787"/>
      <c r="H27" s="1518"/>
      <c r="I27" s="1516"/>
      <c r="J27" s="1538" t="s">
        <v>712</v>
      </c>
      <c r="K27" s="1538"/>
      <c r="L27" s="1538"/>
      <c r="M27" s="1538"/>
      <c r="N27" s="1538"/>
      <c r="O27" s="1538"/>
      <c r="P27" s="1538"/>
      <c r="Q27" s="1518"/>
    </row>
    <row r="28" spans="1:17">
      <c r="A28" s="1516"/>
      <c r="B28" s="1538" t="s">
        <v>713</v>
      </c>
      <c r="C28" s="1538"/>
      <c r="D28" s="1538"/>
      <c r="E28" s="1538"/>
      <c r="F28" s="1538"/>
      <c r="G28" s="1787"/>
      <c r="H28" s="1518"/>
      <c r="I28" s="1516"/>
      <c r="J28" s="1538" t="s">
        <v>714</v>
      </c>
      <c r="K28" s="1538"/>
      <c r="L28" s="1538"/>
      <c r="M28" s="1538"/>
      <c r="N28" s="1538"/>
      <c r="O28" s="1538"/>
      <c r="P28" s="1538"/>
      <c r="Q28" s="1518"/>
    </row>
    <row r="29" spans="1:17">
      <c r="A29" s="2244"/>
      <c r="B29" s="1538" t="s">
        <v>3579</v>
      </c>
      <c r="C29" s="1538"/>
      <c r="D29" s="1538"/>
      <c r="E29" s="1538"/>
      <c r="F29" s="1538"/>
      <c r="G29" s="1787"/>
      <c r="H29" s="1518"/>
      <c r="I29" s="1516"/>
      <c r="J29" s="1538" t="s">
        <v>715</v>
      </c>
      <c r="K29" s="1538"/>
      <c r="L29" s="1538"/>
      <c r="M29" s="1538"/>
      <c r="N29" s="1538"/>
      <c r="O29" s="1538"/>
      <c r="P29" s="1538"/>
      <c r="Q29" s="1518"/>
    </row>
    <row r="30" spans="1:17">
      <c r="A30" s="2244"/>
      <c r="B30" s="2245" t="s">
        <v>3581</v>
      </c>
      <c r="C30" s="1538"/>
      <c r="D30" s="1538"/>
      <c r="E30" s="1538"/>
      <c r="F30" s="1538"/>
      <c r="G30" s="1787"/>
      <c r="H30" s="1518"/>
      <c r="I30" s="1516"/>
      <c r="J30" s="1538" t="s">
        <v>1947</v>
      </c>
      <c r="K30" s="1538"/>
      <c r="L30" s="1538"/>
      <c r="M30" s="1538"/>
      <c r="N30" s="1538"/>
      <c r="O30" s="1538"/>
      <c r="P30" s="1538"/>
      <c r="Q30" s="1518"/>
    </row>
    <row r="31" spans="1:17">
      <c r="A31" s="2244"/>
      <c r="B31" s="2245" t="s">
        <v>1948</v>
      </c>
      <c r="C31" s="1538"/>
      <c r="D31" s="1538"/>
      <c r="E31" s="1538"/>
      <c r="F31" s="1538"/>
      <c r="G31" s="1787"/>
      <c r="H31" s="1518"/>
      <c r="I31" s="1516"/>
      <c r="J31" s="1538" t="s">
        <v>1949</v>
      </c>
      <c r="K31" s="1538"/>
      <c r="L31" s="1538"/>
      <c r="M31" s="1538"/>
      <c r="N31" s="1538"/>
      <c r="O31" s="1538"/>
      <c r="P31" s="1538"/>
      <c r="Q31" s="1518"/>
    </row>
    <row r="32" spans="1:17">
      <c r="A32" s="2244"/>
      <c r="B32" s="2246" t="s">
        <v>3584</v>
      </c>
      <c r="C32" s="1538"/>
      <c r="D32" s="1538"/>
      <c r="E32" s="1538"/>
      <c r="F32" s="1538"/>
      <c r="G32" s="1787"/>
      <c r="H32" s="1518"/>
      <c r="I32" s="1516" t="s">
        <v>1950</v>
      </c>
      <c r="J32" s="1538" t="s">
        <v>1951</v>
      </c>
      <c r="K32" s="1538"/>
      <c r="L32" s="1538"/>
      <c r="M32" s="1538"/>
      <c r="N32" s="1538"/>
      <c r="O32" s="1538"/>
      <c r="P32" s="1538"/>
      <c r="Q32" s="1518"/>
    </row>
    <row r="33" spans="1:17">
      <c r="A33" s="2244"/>
      <c r="B33" s="2245" t="s">
        <v>1952</v>
      </c>
      <c r="C33" s="1538"/>
      <c r="D33" s="1538"/>
      <c r="E33" s="1538"/>
      <c r="F33" s="1538"/>
      <c r="G33" s="1787"/>
      <c r="H33" s="1518"/>
      <c r="I33" s="1516"/>
      <c r="J33" s="1538" t="s">
        <v>1953</v>
      </c>
      <c r="K33" s="1538"/>
      <c r="L33" s="1538"/>
      <c r="M33" s="1538"/>
      <c r="N33" s="1538"/>
      <c r="O33" s="1538"/>
      <c r="P33" s="1808"/>
      <c r="Q33" s="1518"/>
    </row>
    <row r="34" spans="1:17">
      <c r="A34" s="2244"/>
      <c r="B34" s="2245" t="s">
        <v>1954</v>
      </c>
      <c r="C34" s="1538"/>
      <c r="D34" s="1538"/>
      <c r="E34" s="1538"/>
      <c r="F34" s="1538"/>
      <c r="G34" s="1787"/>
      <c r="H34" s="1518"/>
      <c r="I34" s="1516"/>
      <c r="J34" s="1538" t="s">
        <v>1955</v>
      </c>
      <c r="K34" s="1538"/>
      <c r="L34" s="1538"/>
      <c r="M34" s="1538"/>
      <c r="N34" s="1538"/>
      <c r="O34" s="1538"/>
      <c r="P34" s="1808"/>
      <c r="Q34" s="1518"/>
    </row>
    <row r="35" spans="1:17">
      <c r="A35" s="2244"/>
      <c r="B35" s="1538" t="s">
        <v>1956</v>
      </c>
      <c r="C35" s="1538"/>
      <c r="D35" s="1538"/>
      <c r="E35" s="1538"/>
      <c r="F35" s="1538"/>
      <c r="G35" s="1787"/>
      <c r="H35" s="1518"/>
      <c r="I35" s="1516"/>
      <c r="J35" s="1538" t="s">
        <v>1957</v>
      </c>
      <c r="K35" s="1538"/>
      <c r="L35" s="1538"/>
      <c r="M35" s="1538"/>
      <c r="N35" s="1538"/>
      <c r="O35" s="1538"/>
      <c r="P35" s="1808"/>
      <c r="Q35" s="1518"/>
    </row>
    <row r="36" spans="1:17">
      <c r="A36" s="2244"/>
      <c r="B36" s="1538"/>
      <c r="C36" s="1538"/>
      <c r="D36" s="1538"/>
      <c r="E36" s="1538"/>
      <c r="F36" s="1538"/>
      <c r="G36" s="1787"/>
      <c r="H36" s="1518"/>
      <c r="I36" s="2247" t="s">
        <v>1958</v>
      </c>
      <c r="J36" s="2248" t="s">
        <v>1959</v>
      </c>
      <c r="K36" s="1538"/>
      <c r="L36" s="1538"/>
      <c r="M36" s="1538"/>
      <c r="N36" s="1538"/>
      <c r="O36" s="1538"/>
      <c r="P36" s="1538"/>
      <c r="Q36" s="1518"/>
    </row>
    <row r="37" spans="1:17">
      <c r="A37" s="2146"/>
      <c r="B37" s="1554"/>
      <c r="C37" s="2139"/>
      <c r="D37" s="1896"/>
      <c r="E37" s="1896"/>
      <c r="F37" s="3586" t="s">
        <v>4626</v>
      </c>
      <c r="G37" s="3587"/>
      <c r="H37" s="2461" t="s">
        <v>3595</v>
      </c>
      <c r="I37" s="2523" t="s">
        <v>3595</v>
      </c>
      <c r="J37" s="2670"/>
      <c r="K37" s="1795" t="s">
        <v>1960</v>
      </c>
      <c r="L37" s="2249"/>
      <c r="M37" s="1795" t="s">
        <v>1961</v>
      </c>
      <c r="N37" s="1795"/>
      <c r="O37" s="1795"/>
      <c r="P37" s="1795"/>
      <c r="Q37" s="1951"/>
    </row>
    <row r="38" spans="1:17">
      <c r="A38" s="2147"/>
      <c r="B38" s="1971" t="s">
        <v>1962</v>
      </c>
      <c r="C38" s="1517"/>
      <c r="D38" s="1971" t="s">
        <v>1963</v>
      </c>
      <c r="E38" s="1971" t="s">
        <v>3589</v>
      </c>
      <c r="F38" s="1971" t="s">
        <v>3589</v>
      </c>
      <c r="G38" s="2250" t="s">
        <v>3589</v>
      </c>
      <c r="H38" s="2665" t="s">
        <v>4231</v>
      </c>
      <c r="I38" s="2523" t="s">
        <v>4231</v>
      </c>
      <c r="J38" s="2670"/>
      <c r="K38" s="1517" t="s">
        <v>1789</v>
      </c>
      <c r="L38" s="1517"/>
      <c r="M38" s="1971" t="s">
        <v>1964</v>
      </c>
      <c r="N38" s="1971" t="s">
        <v>1965</v>
      </c>
      <c r="O38" s="1532" t="s">
        <v>2330</v>
      </c>
      <c r="P38" s="1790"/>
      <c r="Q38" s="1947"/>
    </row>
    <row r="39" spans="1:17">
      <c r="A39" s="2147"/>
      <c r="B39" s="1971" t="s">
        <v>1966</v>
      </c>
      <c r="C39" s="1971" t="s">
        <v>3591</v>
      </c>
      <c r="D39" s="1971" t="s">
        <v>3592</v>
      </c>
      <c r="E39" s="1971" t="s">
        <v>3593</v>
      </c>
      <c r="F39" s="1971" t="s">
        <v>3594</v>
      </c>
      <c r="G39" s="2251" t="s">
        <v>3594</v>
      </c>
      <c r="H39" s="2665" t="s">
        <v>4233</v>
      </c>
      <c r="I39" s="2523" t="s">
        <v>4235</v>
      </c>
      <c r="J39" s="2670"/>
      <c r="K39" s="1971" t="s">
        <v>3595</v>
      </c>
      <c r="L39" s="1971" t="s">
        <v>3595</v>
      </c>
      <c r="M39" s="1971" t="s">
        <v>530</v>
      </c>
      <c r="N39" s="1971" t="s">
        <v>530</v>
      </c>
      <c r="O39" s="1532" t="s">
        <v>530</v>
      </c>
      <c r="P39" s="1809" t="s">
        <v>1967</v>
      </c>
      <c r="Q39" s="1897" t="s">
        <v>1968</v>
      </c>
    </row>
    <row r="40" spans="1:17">
      <c r="A40" s="2147" t="s">
        <v>1729</v>
      </c>
      <c r="B40" s="1971" t="s">
        <v>1969</v>
      </c>
      <c r="C40" s="1971" t="s">
        <v>3601</v>
      </c>
      <c r="D40" s="1971" t="s">
        <v>3602</v>
      </c>
      <c r="E40" s="1971" t="s">
        <v>1964</v>
      </c>
      <c r="F40" s="1971" t="s">
        <v>3604</v>
      </c>
      <c r="G40" s="2251" t="s">
        <v>3605</v>
      </c>
      <c r="H40" s="2665" t="s">
        <v>4232</v>
      </c>
      <c r="I40" s="2523" t="s">
        <v>4236</v>
      </c>
      <c r="J40" s="2670"/>
      <c r="K40" s="1971" t="s">
        <v>1397</v>
      </c>
      <c r="L40" s="1971" t="s">
        <v>1971</v>
      </c>
      <c r="M40" s="1971" t="s">
        <v>3607</v>
      </c>
      <c r="N40" s="1971" t="s">
        <v>3607</v>
      </c>
      <c r="O40" s="1532" t="s">
        <v>3607</v>
      </c>
      <c r="P40" s="1809" t="s">
        <v>1972</v>
      </c>
      <c r="Q40" s="1897" t="s">
        <v>1732</v>
      </c>
    </row>
    <row r="41" spans="1:17">
      <c r="A41" s="2149" t="s">
        <v>1732</v>
      </c>
      <c r="B41" s="1534" t="s">
        <v>3020</v>
      </c>
      <c r="C41" s="1534" t="s">
        <v>3021</v>
      </c>
      <c r="D41" s="1534" t="s">
        <v>3022</v>
      </c>
      <c r="E41" s="1534" t="s">
        <v>3023</v>
      </c>
      <c r="F41" s="1534" t="s">
        <v>2346</v>
      </c>
      <c r="G41" s="2252" t="s">
        <v>2347</v>
      </c>
      <c r="H41" s="2666" t="s">
        <v>2348</v>
      </c>
      <c r="I41" s="2671"/>
      <c r="J41" s="2569" t="s">
        <v>4234</v>
      </c>
      <c r="K41" s="1534" t="s">
        <v>2349</v>
      </c>
      <c r="L41" s="1534" t="s">
        <v>2350</v>
      </c>
      <c r="M41" s="1534" t="s">
        <v>2351</v>
      </c>
      <c r="N41" s="1534" t="s">
        <v>2352</v>
      </c>
      <c r="O41" s="1535" t="s">
        <v>2353</v>
      </c>
      <c r="P41" s="1899" t="s">
        <v>180</v>
      </c>
      <c r="Q41" s="1900"/>
    </row>
    <row r="42" spans="1:17">
      <c r="A42" s="2149">
        <v>1</v>
      </c>
      <c r="B42" s="1520" t="s">
        <v>5219</v>
      </c>
      <c r="C42" s="1520" t="s">
        <v>1789</v>
      </c>
      <c r="D42" s="1520" t="s">
        <v>1789</v>
      </c>
      <c r="E42" s="1520" t="s">
        <v>1789</v>
      </c>
      <c r="F42" s="1520" t="s">
        <v>1789</v>
      </c>
      <c r="G42" s="2253" t="s">
        <v>1789</v>
      </c>
      <c r="H42" s="1900"/>
      <c r="I42" s="2672" t="s">
        <v>1789</v>
      </c>
      <c r="J42" s="1868"/>
      <c r="K42" s="1860" t="s">
        <v>1789</v>
      </c>
      <c r="L42" s="1860"/>
      <c r="M42" s="1839" t="s">
        <v>1789</v>
      </c>
      <c r="N42" s="1839" t="s">
        <v>1789</v>
      </c>
      <c r="O42" s="1839" t="s">
        <v>1789</v>
      </c>
      <c r="P42" s="2254">
        <f t="shared" ref="P42:P54" si="0">SUM(M42:O42)</f>
        <v>0</v>
      </c>
      <c r="Q42" s="1900">
        <v>1</v>
      </c>
    </row>
    <row r="43" spans="1:17">
      <c r="A43" s="2149">
        <v>2</v>
      </c>
      <c r="B43" s="1520" t="s">
        <v>5220</v>
      </c>
      <c r="C43" s="1520" t="s">
        <v>5207</v>
      </c>
      <c r="D43" s="1520"/>
      <c r="E43" s="1520"/>
      <c r="F43" s="1520"/>
      <c r="G43" s="2253"/>
      <c r="H43" s="1900"/>
      <c r="I43" s="2672"/>
      <c r="J43" s="1868"/>
      <c r="K43" s="1860"/>
      <c r="L43" s="1860"/>
      <c r="M43" s="1860" t="s">
        <v>1789</v>
      </c>
      <c r="N43" s="1860"/>
      <c r="O43" s="1860"/>
      <c r="P43" s="2255">
        <f t="shared" si="0"/>
        <v>0</v>
      </c>
      <c r="Q43" s="1900">
        <v>2</v>
      </c>
    </row>
    <row r="44" spans="1:17">
      <c r="A44" s="2149">
        <v>3</v>
      </c>
      <c r="B44" s="1520" t="s">
        <v>5221</v>
      </c>
      <c r="C44" s="1520" t="s">
        <v>5199</v>
      </c>
      <c r="D44" s="1520"/>
      <c r="E44" s="1520"/>
      <c r="F44" s="1520"/>
      <c r="G44" s="2253"/>
      <c r="H44" s="3306">
        <v>3134</v>
      </c>
      <c r="I44" s="2672"/>
      <c r="J44" s="1868"/>
      <c r="K44" s="1860"/>
      <c r="L44" s="1860"/>
      <c r="M44" s="1860"/>
      <c r="N44" s="1860">
        <v>256884</v>
      </c>
      <c r="O44" s="1860"/>
      <c r="P44" s="2255">
        <f t="shared" si="0"/>
        <v>256884</v>
      </c>
      <c r="Q44" s="1900">
        <v>3</v>
      </c>
    </row>
    <row r="45" spans="1:17">
      <c r="A45" s="2149">
        <v>4</v>
      </c>
      <c r="B45" s="1520" t="s">
        <v>5222</v>
      </c>
      <c r="C45" s="1520" t="s">
        <v>5207</v>
      </c>
      <c r="D45" s="1520"/>
      <c r="E45" s="1520"/>
      <c r="F45" s="1520"/>
      <c r="G45" s="2253"/>
      <c r="H45" s="3306"/>
      <c r="I45" s="2672"/>
      <c r="J45" s="1868"/>
      <c r="K45" s="1860"/>
      <c r="L45" s="1860"/>
      <c r="M45" s="1860"/>
      <c r="N45" s="1860"/>
      <c r="O45" s="1860"/>
      <c r="P45" s="2255">
        <f t="shared" si="0"/>
        <v>0</v>
      </c>
      <c r="Q45" s="1955">
        <v>4</v>
      </c>
    </row>
    <row r="46" spans="1:17">
      <c r="A46" s="2149">
        <v>5</v>
      </c>
      <c r="B46" s="1520" t="s">
        <v>5223</v>
      </c>
      <c r="C46" s="1520" t="s">
        <v>5199</v>
      </c>
      <c r="D46" s="1520"/>
      <c r="E46" s="1520"/>
      <c r="F46" s="1520"/>
      <c r="G46" s="2253"/>
      <c r="H46" s="3306">
        <v>182</v>
      </c>
      <c r="I46" s="2672"/>
      <c r="J46" s="1868"/>
      <c r="K46" s="1860"/>
      <c r="L46" s="1860"/>
      <c r="M46" s="1860"/>
      <c r="N46" s="1860">
        <v>24264</v>
      </c>
      <c r="O46" s="1860"/>
      <c r="P46" s="2255">
        <f t="shared" si="0"/>
        <v>24264</v>
      </c>
      <c r="Q46" s="1900">
        <v>5</v>
      </c>
    </row>
    <row r="47" spans="1:17">
      <c r="A47" s="2149">
        <v>6</v>
      </c>
      <c r="B47" s="1520" t="s">
        <v>5224</v>
      </c>
      <c r="C47" s="1520" t="s">
        <v>5207</v>
      </c>
      <c r="D47" s="1520"/>
      <c r="E47" s="1520"/>
      <c r="F47" s="1520"/>
      <c r="G47" s="2253"/>
      <c r="H47" s="3306">
        <v>33</v>
      </c>
      <c r="I47" s="2672"/>
      <c r="J47" s="1868"/>
      <c r="K47" s="1860"/>
      <c r="L47" s="1860"/>
      <c r="M47" s="1860"/>
      <c r="N47" s="1860">
        <v>4682</v>
      </c>
      <c r="O47" s="1860"/>
      <c r="P47" s="2255">
        <f t="shared" si="0"/>
        <v>4682</v>
      </c>
      <c r="Q47" s="1900">
        <v>6</v>
      </c>
    </row>
    <row r="48" spans="1:17">
      <c r="A48" s="2149">
        <v>7</v>
      </c>
      <c r="B48" s="1520" t="s">
        <v>5225</v>
      </c>
      <c r="C48" s="1520" t="s">
        <v>5199</v>
      </c>
      <c r="D48" s="1520"/>
      <c r="E48" s="1520"/>
      <c r="F48" s="1520"/>
      <c r="G48" s="2253"/>
      <c r="H48" s="3306">
        <v>20</v>
      </c>
      <c r="I48" s="2672"/>
      <c r="J48" s="1868"/>
      <c r="K48" s="1860"/>
      <c r="L48" s="1860"/>
      <c r="M48" s="1860"/>
      <c r="N48" s="1860">
        <v>206</v>
      </c>
      <c r="O48" s="1860"/>
      <c r="P48" s="2255">
        <f t="shared" si="0"/>
        <v>206</v>
      </c>
      <c r="Q48" s="1900">
        <v>7</v>
      </c>
    </row>
    <row r="49" spans="1:17">
      <c r="A49" s="2149">
        <v>8</v>
      </c>
      <c r="B49" s="1520"/>
      <c r="C49" s="1520"/>
      <c r="D49" s="1520"/>
      <c r="E49" s="1520"/>
      <c r="F49" s="1520"/>
      <c r="G49" s="2253"/>
      <c r="H49" s="1900"/>
      <c r="I49" s="2672"/>
      <c r="J49" s="1868"/>
      <c r="K49" s="1860"/>
      <c r="L49" s="1860"/>
      <c r="M49" s="1860"/>
      <c r="N49" s="1860"/>
      <c r="O49" s="1860"/>
      <c r="P49" s="2255">
        <f t="shared" si="0"/>
        <v>0</v>
      </c>
      <c r="Q49" s="1900">
        <v>8</v>
      </c>
    </row>
    <row r="50" spans="1:17">
      <c r="A50" s="2149">
        <v>9</v>
      </c>
      <c r="B50" s="1520"/>
      <c r="C50" s="1520"/>
      <c r="D50" s="1520"/>
      <c r="E50" s="1520"/>
      <c r="F50" s="1520"/>
      <c r="G50" s="2253"/>
      <c r="H50" s="1900"/>
      <c r="I50" s="2672"/>
      <c r="J50" s="1868"/>
      <c r="K50" s="1860"/>
      <c r="L50" s="1860"/>
      <c r="M50" s="1860"/>
      <c r="N50" s="1860"/>
      <c r="O50" s="1860"/>
      <c r="P50" s="2255">
        <f t="shared" si="0"/>
        <v>0</v>
      </c>
      <c r="Q50" s="1900">
        <v>9</v>
      </c>
    </row>
    <row r="51" spans="1:17">
      <c r="A51" s="2149">
        <v>10</v>
      </c>
      <c r="B51" s="1520"/>
      <c r="C51" s="1520"/>
      <c r="D51" s="1520"/>
      <c r="E51" s="1520"/>
      <c r="F51" s="1520"/>
      <c r="G51" s="2253"/>
      <c r="H51" s="1900"/>
      <c r="I51" s="2672"/>
      <c r="J51" s="1868"/>
      <c r="K51" s="1860"/>
      <c r="L51" s="1860"/>
      <c r="M51" s="1860"/>
      <c r="N51" s="1860"/>
      <c r="O51" s="1860"/>
      <c r="P51" s="2255">
        <f t="shared" si="0"/>
        <v>0</v>
      </c>
      <c r="Q51" s="1900">
        <v>10</v>
      </c>
    </row>
    <row r="52" spans="1:17">
      <c r="A52" s="2149">
        <v>11</v>
      </c>
      <c r="B52" s="1520"/>
      <c r="C52" s="1520"/>
      <c r="D52" s="1520"/>
      <c r="E52" s="1520"/>
      <c r="F52" s="1520"/>
      <c r="G52" s="2253"/>
      <c r="H52" s="1900"/>
      <c r="I52" s="2672"/>
      <c r="J52" s="1868"/>
      <c r="K52" s="1860"/>
      <c r="L52" s="1860"/>
      <c r="M52" s="1860"/>
      <c r="N52" s="1860"/>
      <c r="O52" s="1860"/>
      <c r="P52" s="2255">
        <f t="shared" si="0"/>
        <v>0</v>
      </c>
      <c r="Q52" s="1900">
        <v>11</v>
      </c>
    </row>
    <row r="53" spans="1:17">
      <c r="A53" s="2149">
        <v>12</v>
      </c>
      <c r="B53" s="1520"/>
      <c r="C53" s="1520"/>
      <c r="D53" s="1520"/>
      <c r="E53" s="1520"/>
      <c r="F53" s="1520"/>
      <c r="G53" s="2253"/>
      <c r="H53" s="1900"/>
      <c r="I53" s="2672"/>
      <c r="J53" s="1868"/>
      <c r="K53" s="1860"/>
      <c r="L53" s="1860"/>
      <c r="M53" s="1860"/>
      <c r="N53" s="1860"/>
      <c r="O53" s="1860"/>
      <c r="P53" s="2255">
        <f t="shared" si="0"/>
        <v>0</v>
      </c>
      <c r="Q53" s="1900">
        <v>12</v>
      </c>
    </row>
    <row r="54" spans="1:17" ht="15.75" thickBot="1">
      <c r="A54" s="2149">
        <v>13</v>
      </c>
      <c r="B54" s="1520" t="s">
        <v>1190</v>
      </c>
      <c r="C54" s="1520"/>
      <c r="D54" s="1520"/>
      <c r="E54" s="1520"/>
      <c r="F54" s="1520"/>
      <c r="G54" s="2253"/>
      <c r="H54" s="3308">
        <f>H120</f>
        <v>2608697</v>
      </c>
      <c r="I54" s="2672"/>
      <c r="J54" s="1868">
        <f>J120</f>
        <v>0</v>
      </c>
      <c r="K54" s="1860"/>
      <c r="L54" s="1860"/>
      <c r="M54" s="1860"/>
      <c r="N54" s="1860">
        <f>N120</f>
        <v>155424954</v>
      </c>
      <c r="O54" s="1860">
        <f>O100</f>
        <v>-2838516</v>
      </c>
      <c r="P54" s="2255">
        <f t="shared" si="0"/>
        <v>152586438</v>
      </c>
      <c r="Q54" s="1900">
        <v>13</v>
      </c>
    </row>
    <row r="55" spans="1:17" ht="15.75" thickBot="1">
      <c r="A55" s="2145">
        <v>14</v>
      </c>
      <c r="B55" s="2256" t="s">
        <v>2331</v>
      </c>
      <c r="C55" s="2257"/>
      <c r="D55" s="2257"/>
      <c r="E55" s="2257"/>
      <c r="F55" s="2257"/>
      <c r="G55" s="2258"/>
      <c r="H55" s="3307">
        <f>SUM(H42:H54)</f>
        <v>2612066</v>
      </c>
      <c r="I55" s="2673"/>
      <c r="J55" s="2674">
        <f t="shared" ref="J55:P55" si="1">SUM(J42:J54)</f>
        <v>0</v>
      </c>
      <c r="K55" s="2259">
        <f t="shared" si="1"/>
        <v>0</v>
      </c>
      <c r="L55" s="2259">
        <f t="shared" si="1"/>
        <v>0</v>
      </c>
      <c r="M55" s="2260">
        <f t="shared" si="1"/>
        <v>0</v>
      </c>
      <c r="N55" s="2260">
        <f t="shared" si="1"/>
        <v>155710990</v>
      </c>
      <c r="O55" s="2260">
        <f t="shared" si="1"/>
        <v>-2838516</v>
      </c>
      <c r="P55" s="2260">
        <f t="shared" si="1"/>
        <v>152872474</v>
      </c>
      <c r="Q55" s="2261">
        <v>14</v>
      </c>
    </row>
    <row r="56" spans="1:17">
      <c r="A56" s="1553"/>
      <c r="B56" s="1553"/>
      <c r="C56" s="1553"/>
      <c r="D56" s="1553"/>
      <c r="E56" s="1553"/>
      <c r="F56" s="1553"/>
      <c r="G56" s="1882"/>
      <c r="H56" s="1553"/>
      <c r="I56" s="1930"/>
      <c r="J56" s="1930"/>
    </row>
    <row r="57" spans="1:17">
      <c r="A57" s="2738" t="s">
        <v>4676</v>
      </c>
      <c r="B57" s="2598"/>
      <c r="C57" s="2517"/>
      <c r="D57" s="2517"/>
      <c r="E57" s="1553"/>
      <c r="F57" s="1553"/>
      <c r="G57" s="1882"/>
      <c r="H57" s="1553"/>
      <c r="I57" s="2738" t="s">
        <v>4676</v>
      </c>
      <c r="J57" s="2598"/>
      <c r="K57" s="2517"/>
      <c r="L57" s="2517"/>
    </row>
    <row r="58" spans="1:17">
      <c r="A58" s="1553" t="s">
        <v>1973</v>
      </c>
      <c r="B58" s="1553"/>
      <c r="C58" s="1553"/>
      <c r="D58" s="1553"/>
      <c r="E58" s="1553"/>
      <c r="F58" s="1553"/>
      <c r="G58" s="1882"/>
      <c r="H58" s="1553"/>
      <c r="I58" s="2517" t="s">
        <v>1974</v>
      </c>
      <c r="J58" s="2517"/>
      <c r="K58" s="1553"/>
      <c r="L58" s="1553"/>
      <c r="M58" s="1553"/>
      <c r="N58" s="1553"/>
      <c r="O58" s="1553"/>
      <c r="P58" s="1553"/>
      <c r="Q58" s="1553"/>
    </row>
    <row r="59" spans="1:17" ht="18">
      <c r="A59" s="2262" t="s">
        <v>418</v>
      </c>
      <c r="B59" s="2227"/>
      <c r="C59" s="2227"/>
      <c r="D59" s="2227"/>
      <c r="E59" s="2227"/>
      <c r="F59" s="2227"/>
      <c r="G59" s="2242"/>
      <c r="H59" s="2227"/>
      <c r="I59" s="1930"/>
      <c r="J59" s="1930"/>
    </row>
    <row r="60" spans="1:17" ht="15.75">
      <c r="A60" s="2226"/>
      <c r="B60" s="1978"/>
      <c r="G60" s="1880"/>
      <c r="I60" s="1930"/>
      <c r="J60" s="1930"/>
    </row>
    <row r="61" spans="1:17" ht="16.5" thickBot="1">
      <c r="A61" s="2263" t="str">
        <f>'Data Sheet'!$C$25</f>
        <v>CENTRAL HUDSON GAS &amp; ELECTRIC CORPORATION</v>
      </c>
      <c r="B61" s="2226"/>
      <c r="C61" s="2226"/>
      <c r="D61" s="2226"/>
      <c r="E61" s="2264" t="str">
        <f>'Data Sheet'!$C$40</f>
        <v>4/18/2018</v>
      </c>
      <c r="F61" s="2226"/>
      <c r="G61" s="2265" t="str">
        <f>'Data Sheet'!$C$38</f>
        <v>12/31/2017</v>
      </c>
      <c r="H61" s="2226"/>
      <c r="I61" s="2667" t="str">
        <f>'Data Sheet'!$C$25</f>
        <v>CENTRAL HUDSON GAS &amp; ELECTRIC CORPORATION</v>
      </c>
      <c r="J61" s="2448"/>
      <c r="K61" s="2226"/>
      <c r="L61" s="2226"/>
      <c r="M61" s="2226"/>
      <c r="N61" s="2226"/>
      <c r="O61" s="2264" t="str">
        <f>'Data Sheet'!$C$40</f>
        <v>4/18/2018</v>
      </c>
      <c r="P61" s="1560" t="str">
        <f>'Data Sheet'!$C$38</f>
        <v>12/31/2017</v>
      </c>
    </row>
    <row r="62" spans="1:17">
      <c r="A62" s="2266"/>
      <c r="B62" s="2267"/>
      <c r="C62" s="2267"/>
      <c r="D62" s="2267"/>
      <c r="E62" s="2267"/>
      <c r="F62" s="2267"/>
      <c r="G62" s="2267"/>
      <c r="H62" s="2267"/>
      <c r="I62" s="2442"/>
      <c r="J62" s="2443"/>
      <c r="K62" s="2267"/>
      <c r="L62" s="2267"/>
      <c r="M62" s="2267"/>
      <c r="N62" s="2267"/>
      <c r="O62" s="2267"/>
      <c r="P62" s="2267"/>
      <c r="Q62" s="2268"/>
    </row>
    <row r="63" spans="1:17">
      <c r="A63" s="2003" t="s">
        <v>3696</v>
      </c>
      <c r="B63" s="1553"/>
      <c r="C63" s="1553"/>
      <c r="D63" s="1553"/>
      <c r="E63" s="1553"/>
      <c r="F63" s="1553"/>
      <c r="G63" s="2242"/>
      <c r="H63" s="2242"/>
      <c r="I63" s="2523" t="s">
        <v>3697</v>
      </c>
      <c r="J63" s="2517"/>
      <c r="K63" s="1553"/>
      <c r="L63" s="1553"/>
      <c r="M63" s="1553"/>
      <c r="N63" s="1553"/>
      <c r="O63" s="1553"/>
      <c r="P63" s="1553"/>
      <c r="Q63" s="1518"/>
    </row>
    <row r="64" spans="1:17">
      <c r="A64" s="2003" t="s">
        <v>3698</v>
      </c>
      <c r="B64" s="1553"/>
      <c r="C64" s="1553"/>
      <c r="D64" s="1553"/>
      <c r="E64" s="1553"/>
      <c r="F64" s="1553"/>
      <c r="G64" s="2242"/>
      <c r="H64" s="2242"/>
      <c r="I64" s="2523" t="s">
        <v>3699</v>
      </c>
      <c r="J64" s="2517"/>
      <c r="K64" s="1553"/>
      <c r="L64" s="1553"/>
      <c r="M64" s="1553"/>
      <c r="N64" s="1553"/>
      <c r="O64" s="1553"/>
      <c r="P64" s="1553"/>
      <c r="Q64" s="1518"/>
    </row>
    <row r="65" spans="1:17">
      <c r="A65" s="2269"/>
      <c r="B65" s="2238"/>
      <c r="C65" s="2238"/>
      <c r="D65" s="2238"/>
      <c r="E65" s="2238"/>
      <c r="F65" s="2238"/>
      <c r="G65" s="2238"/>
      <c r="H65" s="2265"/>
      <c r="I65" s="2669"/>
      <c r="J65" s="2453"/>
      <c r="K65" s="2238"/>
      <c r="L65" s="2238"/>
      <c r="M65" s="2238"/>
      <c r="N65" s="2238"/>
      <c r="O65" s="2238"/>
      <c r="P65" s="2238"/>
      <c r="Q65" s="2270"/>
    </row>
    <row r="66" spans="1:17">
      <c r="A66" s="2146"/>
      <c r="B66" s="1554"/>
      <c r="C66" s="2139"/>
      <c r="D66" s="1896"/>
      <c r="E66" s="1896"/>
      <c r="F66" s="3586" t="s">
        <v>4626</v>
      </c>
      <c r="G66" s="3587"/>
      <c r="H66" s="2461" t="s">
        <v>3595</v>
      </c>
      <c r="I66" s="2523" t="s">
        <v>3595</v>
      </c>
      <c r="J66" s="2670"/>
      <c r="K66" s="1795" t="s">
        <v>1960</v>
      </c>
      <c r="L66" s="2249"/>
      <c r="M66" s="1795" t="s">
        <v>1961</v>
      </c>
      <c r="N66" s="1795"/>
      <c r="O66" s="1795"/>
      <c r="P66" s="1795"/>
      <c r="Q66" s="1951"/>
    </row>
    <row r="67" spans="1:17">
      <c r="A67" s="2147"/>
      <c r="B67" s="1971" t="s">
        <v>1962</v>
      </c>
      <c r="C67" s="1517"/>
      <c r="D67" s="1971" t="s">
        <v>1963</v>
      </c>
      <c r="E67" s="1971" t="s">
        <v>3589</v>
      </c>
      <c r="F67" s="1971" t="s">
        <v>3589</v>
      </c>
      <c r="G67" s="2250" t="s">
        <v>3589</v>
      </c>
      <c r="H67" s="2665" t="s">
        <v>4231</v>
      </c>
      <c r="I67" s="2523" t="s">
        <v>4231</v>
      </c>
      <c r="J67" s="2670"/>
      <c r="K67" s="1517" t="s">
        <v>1789</v>
      </c>
      <c r="L67" s="1517"/>
      <c r="M67" s="1971" t="s">
        <v>1964</v>
      </c>
      <c r="N67" s="1971" t="s">
        <v>1965</v>
      </c>
      <c r="O67" s="1532" t="s">
        <v>2330</v>
      </c>
      <c r="P67" s="1790"/>
      <c r="Q67" s="1947"/>
    </row>
    <row r="68" spans="1:17">
      <c r="A68" s="2147"/>
      <c r="B68" s="1971" t="s">
        <v>1966</v>
      </c>
      <c r="C68" s="1971" t="s">
        <v>3591</v>
      </c>
      <c r="D68" s="1971" t="s">
        <v>3592</v>
      </c>
      <c r="E68" s="1971" t="s">
        <v>3593</v>
      </c>
      <c r="F68" s="1971" t="s">
        <v>3594</v>
      </c>
      <c r="G68" s="2250" t="s">
        <v>3594</v>
      </c>
      <c r="H68" s="2665" t="s">
        <v>4233</v>
      </c>
      <c r="I68" s="2523" t="s">
        <v>4235</v>
      </c>
      <c r="J68" s="2670"/>
      <c r="K68" s="1971" t="s">
        <v>3595</v>
      </c>
      <c r="L68" s="1971" t="s">
        <v>3595</v>
      </c>
      <c r="M68" s="1971" t="s">
        <v>530</v>
      </c>
      <c r="N68" s="1971" t="s">
        <v>530</v>
      </c>
      <c r="O68" s="1532" t="s">
        <v>530</v>
      </c>
      <c r="P68" s="1809" t="s">
        <v>1967</v>
      </c>
      <c r="Q68" s="1897" t="s">
        <v>1968</v>
      </c>
    </row>
    <row r="69" spans="1:17">
      <c r="A69" s="2147" t="s">
        <v>1729</v>
      </c>
      <c r="B69" s="1971" t="s">
        <v>1969</v>
      </c>
      <c r="C69" s="1971" t="s">
        <v>3601</v>
      </c>
      <c r="D69" s="1971" t="s">
        <v>3602</v>
      </c>
      <c r="E69" s="1971" t="s">
        <v>1964</v>
      </c>
      <c r="F69" s="1971" t="s">
        <v>3604</v>
      </c>
      <c r="G69" s="2250" t="s">
        <v>3605</v>
      </c>
      <c r="H69" s="2665" t="s">
        <v>4232</v>
      </c>
      <c r="I69" s="2523" t="s">
        <v>4236</v>
      </c>
      <c r="J69" s="2670"/>
      <c r="K69" s="1971" t="s">
        <v>1397</v>
      </c>
      <c r="L69" s="1971" t="s">
        <v>1971</v>
      </c>
      <c r="M69" s="1971" t="s">
        <v>3607</v>
      </c>
      <c r="N69" s="1971" t="s">
        <v>3607</v>
      </c>
      <c r="O69" s="1532" t="s">
        <v>3607</v>
      </c>
      <c r="P69" s="1809" t="s">
        <v>1972</v>
      </c>
      <c r="Q69" s="1897" t="s">
        <v>1732</v>
      </c>
    </row>
    <row r="70" spans="1:17">
      <c r="A70" s="2149" t="s">
        <v>1732</v>
      </c>
      <c r="B70" s="1534" t="s">
        <v>3020</v>
      </c>
      <c r="C70" s="1534" t="s">
        <v>3021</v>
      </c>
      <c r="D70" s="1534" t="s">
        <v>3022</v>
      </c>
      <c r="E70" s="1534" t="s">
        <v>3023</v>
      </c>
      <c r="F70" s="1534" t="s">
        <v>2346</v>
      </c>
      <c r="G70" s="2252" t="s">
        <v>2347</v>
      </c>
      <c r="H70" s="2666" t="s">
        <v>2348</v>
      </c>
      <c r="I70" s="2671"/>
      <c r="J70" s="2569" t="s">
        <v>4234</v>
      </c>
      <c r="K70" s="1534" t="s">
        <v>2349</v>
      </c>
      <c r="L70" s="1534" t="s">
        <v>2350</v>
      </c>
      <c r="M70" s="1534" t="s">
        <v>2351</v>
      </c>
      <c r="N70" s="1534" t="s">
        <v>2352</v>
      </c>
      <c r="O70" s="1535" t="s">
        <v>2353</v>
      </c>
      <c r="P70" s="1899" t="s">
        <v>180</v>
      </c>
      <c r="Q70" s="1900"/>
    </row>
    <row r="71" spans="1:17" ht="15.75">
      <c r="A71" s="2149">
        <v>1</v>
      </c>
      <c r="B71" s="3052" t="s">
        <v>5226</v>
      </c>
      <c r="C71" s="1520" t="s">
        <v>1789</v>
      </c>
      <c r="D71" s="1520" t="s">
        <v>1789</v>
      </c>
      <c r="E71" s="1520" t="s">
        <v>1789</v>
      </c>
      <c r="F71" s="1520" t="s">
        <v>1789</v>
      </c>
      <c r="G71" s="2253" t="s">
        <v>1789</v>
      </c>
      <c r="H71" s="1683"/>
      <c r="I71" s="2672" t="s">
        <v>1789</v>
      </c>
      <c r="J71" s="1868"/>
      <c r="K71" s="1860" t="s">
        <v>1789</v>
      </c>
      <c r="L71" s="1860"/>
      <c r="M71" s="1839" t="s">
        <v>1789</v>
      </c>
      <c r="N71" s="1839" t="s">
        <v>1789</v>
      </c>
      <c r="O71" s="1839" t="s">
        <v>1789</v>
      </c>
      <c r="P71" s="2254">
        <f t="shared" ref="P71:P119" si="2">SUM(M71:O71)</f>
        <v>0</v>
      </c>
      <c r="Q71" s="1900">
        <v>1</v>
      </c>
    </row>
    <row r="72" spans="1:17">
      <c r="A72" s="2149">
        <v>2</v>
      </c>
      <c r="B72" s="1520"/>
      <c r="C72" s="1520"/>
      <c r="D72" s="1520"/>
      <c r="E72" s="1520"/>
      <c r="F72" s="1520"/>
      <c r="G72" s="2253"/>
      <c r="H72" s="1683"/>
      <c r="I72" s="2672"/>
      <c r="J72" s="1868"/>
      <c r="K72" s="1860"/>
      <c r="L72" s="1860"/>
      <c r="M72" s="1860" t="s">
        <v>1789</v>
      </c>
      <c r="N72" s="1860"/>
      <c r="O72" s="1860"/>
      <c r="P72" s="2255">
        <f t="shared" si="2"/>
        <v>0</v>
      </c>
      <c r="Q72" s="1900">
        <v>2</v>
      </c>
    </row>
    <row r="73" spans="1:17">
      <c r="A73" s="2149">
        <v>3</v>
      </c>
      <c r="B73" s="1520" t="s">
        <v>5228</v>
      </c>
      <c r="C73" s="1520" t="s">
        <v>5238</v>
      </c>
      <c r="D73" s="1520"/>
      <c r="E73" s="1520"/>
      <c r="F73" s="1520"/>
      <c r="G73" s="2253"/>
      <c r="H73" s="1860">
        <v>45200</v>
      </c>
      <c r="I73" s="2672"/>
      <c r="J73" s="1868"/>
      <c r="K73" s="1860"/>
      <c r="L73" s="1860"/>
      <c r="M73" s="1860"/>
      <c r="N73" s="1860">
        <v>2872332</v>
      </c>
      <c r="O73" s="1860"/>
      <c r="P73" s="2255">
        <f t="shared" si="2"/>
        <v>2872332</v>
      </c>
      <c r="Q73" s="1900">
        <v>3</v>
      </c>
    </row>
    <row r="74" spans="1:17">
      <c r="A74" s="2149">
        <v>4</v>
      </c>
      <c r="B74" s="1520" t="s">
        <v>5229</v>
      </c>
      <c r="C74" s="1520" t="s">
        <v>5238</v>
      </c>
      <c r="D74" s="1520"/>
      <c r="E74" s="1520"/>
      <c r="F74" s="1520"/>
      <c r="G74" s="2253"/>
      <c r="H74" s="1860"/>
      <c r="I74" s="2672"/>
      <c r="J74" s="1868"/>
      <c r="K74" s="1860"/>
      <c r="L74" s="1860"/>
      <c r="M74" s="1860"/>
      <c r="N74" s="1860">
        <v>3438836</v>
      </c>
      <c r="O74" s="1860"/>
      <c r="P74" s="2255">
        <f t="shared" si="2"/>
        <v>3438836</v>
      </c>
      <c r="Q74" s="1900">
        <v>4</v>
      </c>
    </row>
    <row r="75" spans="1:17">
      <c r="A75" s="2149">
        <v>5</v>
      </c>
      <c r="B75" s="1520" t="s">
        <v>5230</v>
      </c>
      <c r="C75" s="1520" t="s">
        <v>5238</v>
      </c>
      <c r="D75" s="1520"/>
      <c r="E75" s="1520"/>
      <c r="F75" s="1520"/>
      <c r="G75" s="2253"/>
      <c r="H75" s="1860"/>
      <c r="I75" s="2672"/>
      <c r="J75" s="1868"/>
      <c r="K75" s="1860"/>
      <c r="L75" s="1860"/>
      <c r="M75" s="1860"/>
      <c r="N75" s="1860">
        <v>5622096</v>
      </c>
      <c r="O75" s="1860"/>
      <c r="P75" s="2255">
        <f t="shared" si="2"/>
        <v>5622096</v>
      </c>
      <c r="Q75" s="1900">
        <v>5</v>
      </c>
    </row>
    <row r="76" spans="1:17">
      <c r="A76" s="2149">
        <v>6</v>
      </c>
      <c r="B76" s="1520" t="s">
        <v>5231</v>
      </c>
      <c r="C76" s="1520" t="s">
        <v>5238</v>
      </c>
      <c r="D76" s="1520"/>
      <c r="E76" s="1520"/>
      <c r="F76" s="1520"/>
      <c r="G76" s="2253"/>
      <c r="H76" s="1860"/>
      <c r="I76" s="2672"/>
      <c r="J76" s="1868"/>
      <c r="K76" s="1860"/>
      <c r="L76" s="1860"/>
      <c r="M76" s="1860"/>
      <c r="N76" s="1860">
        <v>3285</v>
      </c>
      <c r="O76" s="1860"/>
      <c r="P76" s="2255">
        <f t="shared" si="2"/>
        <v>3285</v>
      </c>
      <c r="Q76" s="1900">
        <v>6</v>
      </c>
    </row>
    <row r="77" spans="1:17">
      <c r="A77" s="2149">
        <v>7</v>
      </c>
      <c r="B77" s="1520" t="s">
        <v>5232</v>
      </c>
      <c r="C77" s="1520" t="s">
        <v>5238</v>
      </c>
      <c r="D77" s="1520"/>
      <c r="E77" s="1520"/>
      <c r="F77" s="1520"/>
      <c r="G77" s="2253"/>
      <c r="H77" s="1860">
        <v>2504389</v>
      </c>
      <c r="I77" s="2672"/>
      <c r="J77" s="1868"/>
      <c r="K77" s="1860"/>
      <c r="L77" s="1860"/>
      <c r="M77" s="1860"/>
      <c r="N77" s="1860">
        <v>96184824</v>
      </c>
      <c r="O77" s="1860"/>
      <c r="P77" s="2255">
        <f t="shared" si="2"/>
        <v>96184824</v>
      </c>
      <c r="Q77" s="1900">
        <v>7</v>
      </c>
    </row>
    <row r="78" spans="1:17">
      <c r="A78" s="2149">
        <v>8</v>
      </c>
      <c r="B78" s="1520" t="s">
        <v>5233</v>
      </c>
      <c r="C78" s="1520" t="s">
        <v>5238</v>
      </c>
      <c r="D78" s="1520"/>
      <c r="E78" s="1520"/>
      <c r="F78" s="1520"/>
      <c r="G78" s="2253"/>
      <c r="H78" s="1860"/>
      <c r="I78" s="2672"/>
      <c r="J78" s="1868"/>
      <c r="K78" s="1860"/>
      <c r="L78" s="1860"/>
      <c r="M78" s="1860"/>
      <c r="N78" s="1860">
        <v>1018001</v>
      </c>
      <c r="O78" s="1860"/>
      <c r="P78" s="2255">
        <f t="shared" si="2"/>
        <v>1018001</v>
      </c>
      <c r="Q78" s="1900">
        <v>8</v>
      </c>
    </row>
    <row r="79" spans="1:17">
      <c r="A79" s="2149">
        <v>9</v>
      </c>
      <c r="B79" s="1520" t="s">
        <v>5234</v>
      </c>
      <c r="C79" s="1520" t="s">
        <v>5238</v>
      </c>
      <c r="D79" s="1520"/>
      <c r="E79" s="1520"/>
      <c r="F79" s="1520"/>
      <c r="G79" s="2253"/>
      <c r="H79" s="1860"/>
      <c r="I79" s="2672"/>
      <c r="J79" s="1868"/>
      <c r="K79" s="1860"/>
      <c r="L79" s="1860"/>
      <c r="M79" s="1860"/>
      <c r="N79" s="1860">
        <v>19701</v>
      </c>
      <c r="O79" s="1860"/>
      <c r="P79" s="2255">
        <f t="shared" si="2"/>
        <v>19701</v>
      </c>
      <c r="Q79" s="1900">
        <v>9</v>
      </c>
    </row>
    <row r="80" spans="1:17">
      <c r="A80" s="2149">
        <v>10</v>
      </c>
      <c r="B80" s="1520" t="s">
        <v>5235</v>
      </c>
      <c r="C80" s="1520" t="s">
        <v>5238</v>
      </c>
      <c r="D80" s="1520"/>
      <c r="E80" s="1520"/>
      <c r="F80" s="1520"/>
      <c r="G80" s="2253"/>
      <c r="H80" s="1860"/>
      <c r="I80" s="2672"/>
      <c r="J80" s="1868"/>
      <c r="K80" s="1860"/>
      <c r="L80" s="1860"/>
      <c r="M80" s="1860"/>
      <c r="N80" s="1860">
        <v>5265391</v>
      </c>
      <c r="O80" s="1860"/>
      <c r="P80" s="2255">
        <f t="shared" si="2"/>
        <v>5265391</v>
      </c>
      <c r="Q80" s="1900">
        <v>10</v>
      </c>
    </row>
    <row r="81" spans="1:17">
      <c r="A81" s="2149">
        <v>11</v>
      </c>
      <c r="B81" s="1520" t="s">
        <v>5236</v>
      </c>
      <c r="C81" s="1520" t="s">
        <v>5238</v>
      </c>
      <c r="D81" s="1520"/>
      <c r="E81" s="1520"/>
      <c r="F81" s="1520"/>
      <c r="G81" s="2253"/>
      <c r="H81" s="1860"/>
      <c r="I81" s="2672"/>
      <c r="J81" s="1868"/>
      <c r="K81" s="1860"/>
      <c r="L81" s="1860"/>
      <c r="M81" s="1860"/>
      <c r="N81" s="1860">
        <v>31416500</v>
      </c>
      <c r="O81" s="1860"/>
      <c r="P81" s="2255">
        <f t="shared" si="2"/>
        <v>31416500</v>
      </c>
      <c r="Q81" s="1900">
        <v>11</v>
      </c>
    </row>
    <row r="82" spans="1:17">
      <c r="A82" s="2149">
        <v>12</v>
      </c>
      <c r="B82" s="1520" t="s">
        <v>5237</v>
      </c>
      <c r="C82" s="1520" t="s">
        <v>5238</v>
      </c>
      <c r="D82" s="1520"/>
      <c r="E82" s="1520"/>
      <c r="F82" s="1520"/>
      <c r="G82" s="2253"/>
      <c r="H82" s="1860"/>
      <c r="I82" s="2672"/>
      <c r="J82" s="1868"/>
      <c r="K82" s="1860"/>
      <c r="L82" s="1860"/>
      <c r="M82" s="1860"/>
      <c r="N82" s="1860">
        <v>175000</v>
      </c>
      <c r="O82" s="1860"/>
      <c r="P82" s="2255">
        <f t="shared" si="2"/>
        <v>175000</v>
      </c>
      <c r="Q82" s="1900">
        <v>12</v>
      </c>
    </row>
    <row r="83" spans="1:17">
      <c r="A83" s="2149">
        <v>13</v>
      </c>
      <c r="B83" s="1520"/>
      <c r="C83" s="1520"/>
      <c r="D83" s="1520"/>
      <c r="E83" s="1520"/>
      <c r="F83" s="1520"/>
      <c r="G83" s="2253"/>
      <c r="H83" s="1860"/>
      <c r="I83" s="2672"/>
      <c r="J83" s="1868"/>
      <c r="K83" s="1860"/>
      <c r="L83" s="1860"/>
      <c r="M83" s="1860"/>
      <c r="N83" s="1860"/>
      <c r="O83" s="1860"/>
      <c r="P83" s="2255">
        <f t="shared" si="2"/>
        <v>0</v>
      </c>
      <c r="Q83" s="1900">
        <v>13</v>
      </c>
    </row>
    <row r="84" spans="1:17" ht="15.75">
      <c r="A84" s="2149">
        <v>14</v>
      </c>
      <c r="B84" s="3052" t="s">
        <v>5239</v>
      </c>
      <c r="C84" s="1520" t="s">
        <v>5238</v>
      </c>
      <c r="D84" s="1520"/>
      <c r="E84" s="1520"/>
      <c r="F84" s="1520"/>
      <c r="G84" s="2253"/>
      <c r="H84" s="1860"/>
      <c r="I84" s="2672"/>
      <c r="J84" s="1868"/>
      <c r="K84" s="1860"/>
      <c r="L84" s="1860"/>
      <c r="M84" s="1860"/>
      <c r="N84" s="1860"/>
      <c r="O84" s="1860"/>
      <c r="P84" s="2255">
        <f t="shared" si="2"/>
        <v>0</v>
      </c>
      <c r="Q84" s="1900">
        <v>14</v>
      </c>
    </row>
    <row r="85" spans="1:17">
      <c r="A85" s="2149">
        <v>15</v>
      </c>
      <c r="B85" s="1520" t="s">
        <v>5240</v>
      </c>
      <c r="C85" s="3044" t="s">
        <v>5238</v>
      </c>
      <c r="D85" s="1520"/>
      <c r="E85" s="1520"/>
      <c r="F85" s="1520"/>
      <c r="G85" s="2253"/>
      <c r="H85" s="1860">
        <v>32939</v>
      </c>
      <c r="I85" s="2672"/>
      <c r="J85" s="1868"/>
      <c r="K85" s="1860"/>
      <c r="L85" s="1860"/>
      <c r="M85" s="1860"/>
      <c r="N85" s="1860">
        <v>1976310</v>
      </c>
      <c r="O85" s="1860"/>
      <c r="P85" s="2255">
        <f t="shared" si="2"/>
        <v>1976310</v>
      </c>
      <c r="Q85" s="1900">
        <v>15</v>
      </c>
    </row>
    <row r="86" spans="1:17">
      <c r="A86" s="2149">
        <v>16</v>
      </c>
      <c r="B86" s="1520" t="s">
        <v>5227</v>
      </c>
      <c r="C86" s="3044" t="s">
        <v>5238</v>
      </c>
      <c r="D86" s="1520"/>
      <c r="E86" s="1520"/>
      <c r="F86" s="1520"/>
      <c r="G86" s="2253"/>
      <c r="H86" s="1860">
        <v>16</v>
      </c>
      <c r="I86" s="2672"/>
      <c r="J86" s="1868"/>
      <c r="K86" s="1860"/>
      <c r="L86" s="1860"/>
      <c r="M86" s="1860"/>
      <c r="N86" s="1860">
        <v>-139113</v>
      </c>
      <c r="O86" s="1860"/>
      <c r="P86" s="2255">
        <f t="shared" si="2"/>
        <v>-139113</v>
      </c>
      <c r="Q86" s="1900">
        <v>16</v>
      </c>
    </row>
    <row r="87" spans="1:17">
      <c r="A87" s="2149">
        <v>17</v>
      </c>
      <c r="B87" s="1520" t="s">
        <v>5241</v>
      </c>
      <c r="C87" s="3044" t="s">
        <v>5238</v>
      </c>
      <c r="D87" s="1520"/>
      <c r="E87" s="1520"/>
      <c r="F87" s="1520"/>
      <c r="G87" s="2253"/>
      <c r="H87" s="1860">
        <v>2124</v>
      </c>
      <c r="I87" s="2672"/>
      <c r="J87" s="1868"/>
      <c r="K87" s="1860"/>
      <c r="L87" s="1860"/>
      <c r="M87" s="1860"/>
      <c r="N87" s="1860">
        <v>92599</v>
      </c>
      <c r="O87" s="1860"/>
      <c r="P87" s="2255">
        <f t="shared" si="2"/>
        <v>92599</v>
      </c>
      <c r="Q87" s="1900">
        <v>17</v>
      </c>
    </row>
    <row r="88" spans="1:17">
      <c r="A88" s="2149">
        <v>18</v>
      </c>
      <c r="B88" s="1520" t="s">
        <v>5242</v>
      </c>
      <c r="C88" s="3044" t="s">
        <v>5238</v>
      </c>
      <c r="D88" s="1520"/>
      <c r="E88" s="1520"/>
      <c r="F88" s="1520"/>
      <c r="G88" s="2253"/>
      <c r="H88" s="1860">
        <v>2513</v>
      </c>
      <c r="I88" s="2672"/>
      <c r="J88" s="1868"/>
      <c r="K88" s="1860"/>
      <c r="L88" s="1860"/>
      <c r="M88" s="1860"/>
      <c r="N88" s="1860">
        <v>150789</v>
      </c>
      <c r="O88" s="1860"/>
      <c r="P88" s="2255">
        <f t="shared" si="2"/>
        <v>150789</v>
      </c>
      <c r="Q88" s="1900">
        <v>18</v>
      </c>
    </row>
    <row r="89" spans="1:17">
      <c r="A89" s="2149">
        <v>19</v>
      </c>
      <c r="B89" s="1520" t="s">
        <v>5243</v>
      </c>
      <c r="C89" s="3044" t="s">
        <v>5238</v>
      </c>
      <c r="D89" s="1520"/>
      <c r="E89" s="1520"/>
      <c r="F89" s="1520"/>
      <c r="G89" s="2253"/>
      <c r="H89" s="1860">
        <v>1112</v>
      </c>
      <c r="I89" s="2672"/>
      <c r="J89" s="1868"/>
      <c r="K89" s="1860"/>
      <c r="L89" s="1860"/>
      <c r="M89" s="1860"/>
      <c r="N89" s="1860">
        <v>66740</v>
      </c>
      <c r="O89" s="1860"/>
      <c r="P89" s="2255">
        <f t="shared" si="2"/>
        <v>66740</v>
      </c>
      <c r="Q89" s="1900">
        <v>19</v>
      </c>
    </row>
    <row r="90" spans="1:17">
      <c r="A90" s="2149">
        <v>20</v>
      </c>
      <c r="B90" s="1520" t="s">
        <v>5244</v>
      </c>
      <c r="C90" s="1520" t="s">
        <v>5238</v>
      </c>
      <c r="D90" s="1520"/>
      <c r="E90" s="1520"/>
      <c r="F90" s="1520"/>
      <c r="G90" s="2253"/>
      <c r="H90" s="1860">
        <v>728</v>
      </c>
      <c r="I90" s="2672"/>
      <c r="J90" s="1868"/>
      <c r="K90" s="1860"/>
      <c r="L90" s="1860"/>
      <c r="M90" s="1860"/>
      <c r="N90" s="1860">
        <v>43661</v>
      </c>
      <c r="O90" s="1860"/>
      <c r="P90" s="2255">
        <f t="shared" si="2"/>
        <v>43661</v>
      </c>
      <c r="Q90" s="1900">
        <v>20</v>
      </c>
    </row>
    <row r="91" spans="1:17">
      <c r="A91" s="2149">
        <v>21</v>
      </c>
      <c r="B91" s="1520" t="s">
        <v>5245</v>
      </c>
      <c r="C91" s="1520" t="s">
        <v>5238</v>
      </c>
      <c r="D91" s="1520"/>
      <c r="E91" s="1520"/>
      <c r="F91" s="1520"/>
      <c r="G91" s="2253"/>
      <c r="H91" s="1860">
        <v>7558</v>
      </c>
      <c r="I91" s="2672"/>
      <c r="J91" s="1868"/>
      <c r="K91" s="1860"/>
      <c r="L91" s="1860"/>
      <c r="M91" s="1860"/>
      <c r="N91" s="1860">
        <v>453505</v>
      </c>
      <c r="O91" s="1860"/>
      <c r="P91" s="2255">
        <f t="shared" si="2"/>
        <v>453505</v>
      </c>
      <c r="Q91" s="1900">
        <v>21</v>
      </c>
    </row>
    <row r="92" spans="1:17">
      <c r="A92" s="2149">
        <v>22</v>
      </c>
      <c r="B92" s="1520"/>
      <c r="C92" s="1520"/>
      <c r="D92" s="1520"/>
      <c r="E92" s="1520"/>
      <c r="F92" s="1520"/>
      <c r="G92" s="2253"/>
      <c r="H92" s="1860"/>
      <c r="I92" s="2672"/>
      <c r="J92" s="1868"/>
      <c r="K92" s="1860"/>
      <c r="L92" s="1860"/>
      <c r="M92" s="1860"/>
      <c r="N92" s="1860"/>
      <c r="O92" s="1860"/>
      <c r="P92" s="2255">
        <f t="shared" si="2"/>
        <v>0</v>
      </c>
      <c r="Q92" s="1900">
        <v>22</v>
      </c>
    </row>
    <row r="93" spans="1:17">
      <c r="A93" s="2149">
        <v>23</v>
      </c>
      <c r="B93" s="1520" t="s">
        <v>5246</v>
      </c>
      <c r="C93" s="1520" t="s">
        <v>5238</v>
      </c>
      <c r="D93" s="1520"/>
      <c r="E93" s="1520"/>
      <c r="F93" s="1520"/>
      <c r="G93" s="2253"/>
      <c r="H93" s="1860">
        <v>12118</v>
      </c>
      <c r="I93" s="2672"/>
      <c r="J93" s="1868"/>
      <c r="K93" s="1860"/>
      <c r="L93" s="1860"/>
      <c r="M93" s="1860"/>
      <c r="N93" s="1860">
        <v>945664</v>
      </c>
      <c r="O93" s="1860"/>
      <c r="P93" s="2255">
        <f t="shared" si="2"/>
        <v>945664</v>
      </c>
      <c r="Q93" s="1900">
        <v>23</v>
      </c>
    </row>
    <row r="94" spans="1:17">
      <c r="A94" s="2149">
        <v>24</v>
      </c>
      <c r="B94" s="1520"/>
      <c r="C94" s="1520"/>
      <c r="D94" s="1520"/>
      <c r="E94" s="1520"/>
      <c r="F94" s="1520"/>
      <c r="G94" s="2253"/>
      <c r="H94" s="1860"/>
      <c r="I94" s="2672"/>
      <c r="J94" s="1868"/>
      <c r="K94" s="1860"/>
      <c r="L94" s="1860"/>
      <c r="M94" s="1860"/>
      <c r="N94" s="1860"/>
      <c r="O94" s="1860"/>
      <c r="P94" s="2255">
        <f t="shared" si="2"/>
        <v>0</v>
      </c>
      <c r="Q94" s="1900">
        <v>24</v>
      </c>
    </row>
    <row r="95" spans="1:17">
      <c r="A95" s="2149">
        <v>25</v>
      </c>
      <c r="B95" s="1520" t="s">
        <v>5247</v>
      </c>
      <c r="C95" s="1520"/>
      <c r="D95" s="1520"/>
      <c r="E95" s="1520"/>
      <c r="F95" s="1520"/>
      <c r="G95" s="2253"/>
      <c r="H95" s="1860"/>
      <c r="I95" s="2672"/>
      <c r="J95" s="1868"/>
      <c r="K95" s="1860"/>
      <c r="L95" s="1860"/>
      <c r="M95" s="1860"/>
      <c r="N95" s="1860">
        <f>-399750+337500</f>
        <v>-62250</v>
      </c>
      <c r="O95" s="1860"/>
      <c r="P95" s="2255">
        <f t="shared" si="2"/>
        <v>-62250</v>
      </c>
      <c r="Q95" s="1900">
        <v>25</v>
      </c>
    </row>
    <row r="96" spans="1:17">
      <c r="A96" s="2149">
        <v>26</v>
      </c>
      <c r="B96" s="1520" t="s">
        <v>5248</v>
      </c>
      <c r="C96" s="1520"/>
      <c r="D96" s="1520"/>
      <c r="E96" s="1520"/>
      <c r="F96" s="1520"/>
      <c r="G96" s="2253"/>
      <c r="H96" s="1860"/>
      <c r="I96" s="2672"/>
      <c r="J96" s="1868"/>
      <c r="K96" s="1860"/>
      <c r="L96" s="1860"/>
      <c r="M96" s="1860"/>
      <c r="N96" s="1860"/>
      <c r="O96" s="1860"/>
      <c r="P96" s="2255">
        <f t="shared" si="2"/>
        <v>0</v>
      </c>
      <c r="Q96" s="1900">
        <v>26</v>
      </c>
    </row>
    <row r="97" spans="1:17">
      <c r="A97" s="2149">
        <v>27</v>
      </c>
      <c r="B97" s="1520" t="s">
        <v>5249</v>
      </c>
      <c r="C97" s="1520"/>
      <c r="D97" s="1520"/>
      <c r="E97" s="1520"/>
      <c r="F97" s="1520"/>
      <c r="G97" s="2253"/>
      <c r="H97" s="1860"/>
      <c r="I97" s="2672"/>
      <c r="J97" s="1868"/>
      <c r="K97" s="1860"/>
      <c r="L97" s="1860"/>
      <c r="M97" s="1860"/>
      <c r="N97" s="1860">
        <v>5881083</v>
      </c>
      <c r="O97" s="1860"/>
      <c r="P97" s="2255">
        <f t="shared" si="2"/>
        <v>5881083</v>
      </c>
      <c r="Q97" s="1900">
        <v>27</v>
      </c>
    </row>
    <row r="98" spans="1:17">
      <c r="A98" s="2149">
        <v>28</v>
      </c>
      <c r="B98" s="1520"/>
      <c r="C98" s="1520"/>
      <c r="D98" s="1520"/>
      <c r="E98" s="1520"/>
      <c r="F98" s="1520"/>
      <c r="G98" s="2253"/>
      <c r="H98" s="1860"/>
      <c r="I98" s="2672"/>
      <c r="J98" s="1868"/>
      <c r="K98" s="1860"/>
      <c r="L98" s="1860"/>
      <c r="M98" s="1860"/>
      <c r="N98" s="1860"/>
      <c r="O98" s="1860"/>
      <c r="P98" s="2255">
        <f t="shared" si="2"/>
        <v>0</v>
      </c>
      <c r="Q98" s="1900">
        <v>28</v>
      </c>
    </row>
    <row r="99" spans="1:17">
      <c r="A99" s="2149">
        <v>29</v>
      </c>
      <c r="B99" s="1520"/>
      <c r="C99" s="1520"/>
      <c r="D99" s="1520"/>
      <c r="E99" s="1520"/>
      <c r="F99" s="1520"/>
      <c r="G99" s="2253"/>
      <c r="H99" s="1860"/>
      <c r="I99" s="2672"/>
      <c r="J99" s="1868"/>
      <c r="K99" s="1860"/>
      <c r="L99" s="1860"/>
      <c r="M99" s="1860"/>
      <c r="N99" s="1860"/>
      <c r="O99" s="1860"/>
      <c r="P99" s="2255">
        <f t="shared" si="2"/>
        <v>0</v>
      </c>
      <c r="Q99" s="1900">
        <v>29</v>
      </c>
    </row>
    <row r="100" spans="1:17">
      <c r="A100" s="2149">
        <v>30</v>
      </c>
      <c r="B100" s="1520" t="s">
        <v>5250</v>
      </c>
      <c r="C100" s="1520"/>
      <c r="D100" s="1520"/>
      <c r="E100" s="1520"/>
      <c r="F100" s="1520"/>
      <c r="G100" s="2253"/>
      <c r="H100" s="1860"/>
      <c r="I100" s="2672"/>
      <c r="J100" s="1868"/>
      <c r="K100" s="1860"/>
      <c r="L100" s="1860"/>
      <c r="M100" s="1860"/>
      <c r="N100" s="1860"/>
      <c r="O100" s="1860">
        <v>-2838516</v>
      </c>
      <c r="P100" s="2255">
        <f t="shared" si="2"/>
        <v>-2838516</v>
      </c>
      <c r="Q100" s="1900">
        <v>30</v>
      </c>
    </row>
    <row r="101" spans="1:17">
      <c r="A101" s="2149">
        <v>31</v>
      </c>
      <c r="B101" s="1520"/>
      <c r="C101" s="1520"/>
      <c r="D101" s="1520"/>
      <c r="E101" s="1520"/>
      <c r="F101" s="1520"/>
      <c r="G101" s="2253"/>
      <c r="H101" s="1860"/>
      <c r="I101" s="2672"/>
      <c r="J101" s="1868"/>
      <c r="K101" s="1860"/>
      <c r="L101" s="1860"/>
      <c r="M101" s="1860"/>
      <c r="N101" s="1860"/>
      <c r="O101" s="1860"/>
      <c r="P101" s="2255">
        <f t="shared" si="2"/>
        <v>0</v>
      </c>
      <c r="Q101" s="1900">
        <v>31</v>
      </c>
    </row>
    <row r="102" spans="1:17">
      <c r="A102" s="2149">
        <v>32</v>
      </c>
      <c r="B102" s="1520"/>
      <c r="C102" s="1520"/>
      <c r="D102" s="1520"/>
      <c r="E102" s="1520"/>
      <c r="F102" s="1520"/>
      <c r="G102" s="2253"/>
      <c r="H102" s="1683"/>
      <c r="I102" s="2672"/>
      <c r="J102" s="1868"/>
      <c r="K102" s="1860"/>
      <c r="L102" s="1860"/>
      <c r="M102" s="1860"/>
      <c r="N102" s="1860"/>
      <c r="O102" s="1860"/>
      <c r="P102" s="2255">
        <f t="shared" si="2"/>
        <v>0</v>
      </c>
      <c r="Q102" s="1900">
        <v>32</v>
      </c>
    </row>
    <row r="103" spans="1:17">
      <c r="A103" s="2149">
        <v>33</v>
      </c>
      <c r="B103" s="1520"/>
      <c r="C103" s="1520"/>
      <c r="D103" s="1520"/>
      <c r="E103" s="1520"/>
      <c r="F103" s="1520"/>
      <c r="G103" s="2253"/>
      <c r="H103" s="1683"/>
      <c r="I103" s="2672"/>
      <c r="J103" s="1868"/>
      <c r="K103" s="1860"/>
      <c r="L103" s="1860"/>
      <c r="M103" s="1860"/>
      <c r="N103" s="1860"/>
      <c r="O103" s="1860"/>
      <c r="P103" s="2255">
        <f t="shared" si="2"/>
        <v>0</v>
      </c>
      <c r="Q103" s="1900">
        <v>33</v>
      </c>
    </row>
    <row r="104" spans="1:17">
      <c r="A104" s="2149">
        <v>34</v>
      </c>
      <c r="B104" s="1520"/>
      <c r="C104" s="1520"/>
      <c r="D104" s="1520"/>
      <c r="E104" s="1520"/>
      <c r="F104" s="1520"/>
      <c r="G104" s="2253"/>
      <c r="H104" s="1683"/>
      <c r="I104" s="2672"/>
      <c r="J104" s="1868"/>
      <c r="K104" s="1860"/>
      <c r="L104" s="1860"/>
      <c r="M104" s="1860"/>
      <c r="N104" s="1860"/>
      <c r="O104" s="1860"/>
      <c r="P104" s="2255">
        <f t="shared" si="2"/>
        <v>0</v>
      </c>
      <c r="Q104" s="1900">
        <v>34</v>
      </c>
    </row>
    <row r="105" spans="1:17">
      <c r="A105" s="2149">
        <v>35</v>
      </c>
      <c r="B105" s="1520"/>
      <c r="C105" s="1520"/>
      <c r="D105" s="1520"/>
      <c r="E105" s="1520"/>
      <c r="F105" s="1520"/>
      <c r="G105" s="2253"/>
      <c r="H105" s="1683"/>
      <c r="I105" s="2672"/>
      <c r="J105" s="1868"/>
      <c r="K105" s="1860"/>
      <c r="L105" s="1860"/>
      <c r="M105" s="1860"/>
      <c r="N105" s="1860"/>
      <c r="O105" s="1860"/>
      <c r="P105" s="2255">
        <f t="shared" si="2"/>
        <v>0</v>
      </c>
      <c r="Q105" s="1900">
        <v>35</v>
      </c>
    </row>
    <row r="106" spans="1:17">
      <c r="A106" s="2149">
        <v>36</v>
      </c>
      <c r="B106" s="1520"/>
      <c r="C106" s="1520"/>
      <c r="D106" s="1520"/>
      <c r="E106" s="1520"/>
      <c r="F106" s="1520"/>
      <c r="G106" s="2253"/>
      <c r="H106" s="1683"/>
      <c r="I106" s="2672"/>
      <c r="J106" s="1868"/>
      <c r="K106" s="1860"/>
      <c r="L106" s="1860"/>
      <c r="M106" s="1860"/>
      <c r="N106" s="1860"/>
      <c r="O106" s="1860"/>
      <c r="P106" s="2255">
        <f t="shared" si="2"/>
        <v>0</v>
      </c>
      <c r="Q106" s="1900">
        <v>36</v>
      </c>
    </row>
    <row r="107" spans="1:17">
      <c r="A107" s="2149">
        <v>37</v>
      </c>
      <c r="B107" s="1520"/>
      <c r="C107" s="1520"/>
      <c r="D107" s="1520"/>
      <c r="E107" s="1520"/>
      <c r="F107" s="1520"/>
      <c r="G107" s="2253"/>
      <c r="H107" s="1683"/>
      <c r="I107" s="2672"/>
      <c r="J107" s="1868"/>
      <c r="K107" s="1860"/>
      <c r="L107" s="1860"/>
      <c r="M107" s="1860"/>
      <c r="N107" s="1860"/>
      <c r="O107" s="1860"/>
      <c r="P107" s="2255">
        <f t="shared" si="2"/>
        <v>0</v>
      </c>
      <c r="Q107" s="1900">
        <v>37</v>
      </c>
    </row>
    <row r="108" spans="1:17">
      <c r="A108" s="2149">
        <v>38</v>
      </c>
      <c r="B108" s="1520"/>
      <c r="C108" s="1520"/>
      <c r="D108" s="1520"/>
      <c r="E108" s="1520"/>
      <c r="F108" s="1520"/>
      <c r="G108" s="2253"/>
      <c r="H108" s="1683"/>
      <c r="I108" s="2672"/>
      <c r="J108" s="1868"/>
      <c r="K108" s="1860"/>
      <c r="L108" s="1860"/>
      <c r="M108" s="1860"/>
      <c r="N108" s="1860"/>
      <c r="O108" s="1860"/>
      <c r="P108" s="2255">
        <f t="shared" si="2"/>
        <v>0</v>
      </c>
      <c r="Q108" s="1900">
        <v>38</v>
      </c>
    </row>
    <row r="109" spans="1:17">
      <c r="A109" s="2149">
        <v>39</v>
      </c>
      <c r="B109" s="1520"/>
      <c r="C109" s="1520"/>
      <c r="D109" s="1520"/>
      <c r="E109" s="1520"/>
      <c r="F109" s="1520"/>
      <c r="G109" s="2253"/>
      <c r="H109" s="1683"/>
      <c r="I109" s="2672"/>
      <c r="J109" s="1868"/>
      <c r="K109" s="1860"/>
      <c r="L109" s="1860"/>
      <c r="M109" s="1860"/>
      <c r="N109" s="1860"/>
      <c r="O109" s="1860"/>
      <c r="P109" s="2255">
        <f t="shared" si="2"/>
        <v>0</v>
      </c>
      <c r="Q109" s="1900">
        <v>39</v>
      </c>
    </row>
    <row r="110" spans="1:17">
      <c r="A110" s="2149">
        <v>40</v>
      </c>
      <c r="B110" s="1520"/>
      <c r="C110" s="1520"/>
      <c r="D110" s="1520"/>
      <c r="E110" s="1520"/>
      <c r="F110" s="1520"/>
      <c r="G110" s="2253"/>
      <c r="H110" s="1683"/>
      <c r="I110" s="2672"/>
      <c r="J110" s="1868"/>
      <c r="K110" s="1860"/>
      <c r="L110" s="1860"/>
      <c r="M110" s="1860"/>
      <c r="N110" s="1860"/>
      <c r="O110" s="1860"/>
      <c r="P110" s="2255">
        <f t="shared" si="2"/>
        <v>0</v>
      </c>
      <c r="Q110" s="1900">
        <v>40</v>
      </c>
    </row>
    <row r="111" spans="1:17">
      <c r="A111" s="2149">
        <v>41</v>
      </c>
      <c r="B111" s="1520"/>
      <c r="C111" s="1520"/>
      <c r="D111" s="1520"/>
      <c r="E111" s="1520"/>
      <c r="F111" s="1520"/>
      <c r="G111" s="2253"/>
      <c r="H111" s="1683"/>
      <c r="I111" s="2672"/>
      <c r="J111" s="1868"/>
      <c r="K111" s="1860"/>
      <c r="L111" s="1860"/>
      <c r="M111" s="1860"/>
      <c r="N111" s="1860"/>
      <c r="O111" s="1860"/>
      <c r="P111" s="2255">
        <f t="shared" si="2"/>
        <v>0</v>
      </c>
      <c r="Q111" s="1900">
        <v>41</v>
      </c>
    </row>
    <row r="112" spans="1:17">
      <c r="A112" s="2149">
        <v>42</v>
      </c>
      <c r="B112" s="1520"/>
      <c r="C112" s="1520"/>
      <c r="D112" s="1520"/>
      <c r="E112" s="1520"/>
      <c r="F112" s="1520"/>
      <c r="G112" s="2253"/>
      <c r="H112" s="1683"/>
      <c r="I112" s="2672"/>
      <c r="J112" s="1868"/>
      <c r="K112" s="1860"/>
      <c r="L112" s="1860"/>
      <c r="M112" s="1860"/>
      <c r="N112" s="1860"/>
      <c r="O112" s="1860"/>
      <c r="P112" s="2255">
        <f t="shared" si="2"/>
        <v>0</v>
      </c>
      <c r="Q112" s="1900">
        <v>42</v>
      </c>
    </row>
    <row r="113" spans="1:17">
      <c r="A113" s="2149">
        <v>43</v>
      </c>
      <c r="B113" s="1520"/>
      <c r="C113" s="1520"/>
      <c r="D113" s="1520"/>
      <c r="E113" s="1520"/>
      <c r="F113" s="1520"/>
      <c r="G113" s="2253"/>
      <c r="H113" s="1683"/>
      <c r="I113" s="2672"/>
      <c r="J113" s="1868"/>
      <c r="K113" s="1860"/>
      <c r="L113" s="1860"/>
      <c r="M113" s="1860"/>
      <c r="N113" s="1860"/>
      <c r="O113" s="1860"/>
      <c r="P113" s="2255">
        <f t="shared" si="2"/>
        <v>0</v>
      </c>
      <c r="Q113" s="1900">
        <v>43</v>
      </c>
    </row>
    <row r="114" spans="1:17">
      <c r="A114" s="2149">
        <v>44</v>
      </c>
      <c r="B114" s="1520"/>
      <c r="C114" s="1520"/>
      <c r="D114" s="1520"/>
      <c r="E114" s="1520"/>
      <c r="F114" s="1520"/>
      <c r="G114" s="2253"/>
      <c r="H114" s="1683"/>
      <c r="I114" s="2672"/>
      <c r="J114" s="1868"/>
      <c r="K114" s="1860"/>
      <c r="L114" s="1860"/>
      <c r="M114" s="1860"/>
      <c r="N114" s="1860"/>
      <c r="O114" s="1860"/>
      <c r="P114" s="2255">
        <f t="shared" si="2"/>
        <v>0</v>
      </c>
      <c r="Q114" s="1900">
        <v>44</v>
      </c>
    </row>
    <row r="115" spans="1:17">
      <c r="A115" s="2149">
        <v>45</v>
      </c>
      <c r="B115" s="1520"/>
      <c r="C115" s="1520"/>
      <c r="D115" s="1520"/>
      <c r="E115" s="1520"/>
      <c r="F115" s="1520"/>
      <c r="G115" s="2253"/>
      <c r="H115" s="1683"/>
      <c r="I115" s="2672"/>
      <c r="J115" s="1868"/>
      <c r="K115" s="1860"/>
      <c r="L115" s="1860"/>
      <c r="M115" s="1860"/>
      <c r="N115" s="1860"/>
      <c r="O115" s="1860"/>
      <c r="P115" s="2255">
        <f t="shared" si="2"/>
        <v>0</v>
      </c>
      <c r="Q115" s="1900">
        <v>45</v>
      </c>
    </row>
    <row r="116" spans="1:17">
      <c r="A116" s="2149">
        <v>46</v>
      </c>
      <c r="B116" s="1520"/>
      <c r="C116" s="1520"/>
      <c r="D116" s="1520"/>
      <c r="E116" s="1520"/>
      <c r="F116" s="1520"/>
      <c r="G116" s="2253"/>
      <c r="H116" s="1683"/>
      <c r="I116" s="2672"/>
      <c r="J116" s="1868"/>
      <c r="K116" s="1860"/>
      <c r="L116" s="1860"/>
      <c r="M116" s="1860"/>
      <c r="N116" s="1860"/>
      <c r="O116" s="1860"/>
      <c r="P116" s="2255">
        <f t="shared" si="2"/>
        <v>0</v>
      </c>
      <c r="Q116" s="1900">
        <v>46</v>
      </c>
    </row>
    <row r="117" spans="1:17">
      <c r="A117" s="2149">
        <v>47</v>
      </c>
      <c r="B117" s="1520"/>
      <c r="C117" s="1520"/>
      <c r="D117" s="1520"/>
      <c r="E117" s="1520"/>
      <c r="F117" s="1520"/>
      <c r="G117" s="2253"/>
      <c r="H117" s="1683"/>
      <c r="I117" s="2672"/>
      <c r="J117" s="1868"/>
      <c r="K117" s="1860"/>
      <c r="L117" s="1860"/>
      <c r="M117" s="1860"/>
      <c r="N117" s="1860"/>
      <c r="O117" s="1860"/>
      <c r="P117" s="2255">
        <f t="shared" si="2"/>
        <v>0</v>
      </c>
      <c r="Q117" s="1900">
        <v>47</v>
      </c>
    </row>
    <row r="118" spans="1:17">
      <c r="A118" s="2149">
        <v>48</v>
      </c>
      <c r="B118" s="1520"/>
      <c r="C118" s="1520"/>
      <c r="D118" s="1520"/>
      <c r="E118" s="1520"/>
      <c r="F118" s="1520"/>
      <c r="G118" s="2253"/>
      <c r="H118" s="1683"/>
      <c r="I118" s="2672"/>
      <c r="J118" s="1868"/>
      <c r="K118" s="1860"/>
      <c r="L118" s="1860"/>
      <c r="M118" s="1860"/>
      <c r="N118" s="1860"/>
      <c r="O118" s="1860"/>
      <c r="P118" s="2255">
        <f t="shared" si="2"/>
        <v>0</v>
      </c>
      <c r="Q118" s="1900">
        <v>48</v>
      </c>
    </row>
    <row r="119" spans="1:17">
      <c r="A119" s="2149">
        <v>49</v>
      </c>
      <c r="B119" s="1520"/>
      <c r="C119" s="1520"/>
      <c r="D119" s="1520"/>
      <c r="E119" s="1520"/>
      <c r="F119" s="1520"/>
      <c r="G119" s="2253"/>
      <c r="H119" s="1683"/>
      <c r="I119" s="2672"/>
      <c r="J119" s="1868"/>
      <c r="K119" s="1860"/>
      <c r="L119" s="1860"/>
      <c r="M119" s="1860"/>
      <c r="N119" s="1860"/>
      <c r="O119" s="1860"/>
      <c r="P119" s="2255">
        <f t="shared" si="2"/>
        <v>0</v>
      </c>
      <c r="Q119" s="1900">
        <v>49</v>
      </c>
    </row>
    <row r="120" spans="1:17" ht="15.75" thickBot="1">
      <c r="A120" s="2145">
        <v>50</v>
      </c>
      <c r="B120" s="2256" t="s">
        <v>2331</v>
      </c>
      <c r="C120" s="2271"/>
      <c r="D120" s="2271"/>
      <c r="E120" s="2271"/>
      <c r="F120" s="2271"/>
      <c r="G120" s="2272"/>
      <c r="H120" s="1868">
        <f>SUM(H71:H97)</f>
        <v>2608697</v>
      </c>
      <c r="I120" s="2673"/>
      <c r="J120" s="2674">
        <f>SUM(J71:J119)</f>
        <v>0</v>
      </c>
      <c r="K120" s="2259">
        <f t="shared" ref="K120:P120" si="3">SUM(K71:K119)</f>
        <v>0</v>
      </c>
      <c r="L120" s="2259">
        <f t="shared" si="3"/>
        <v>0</v>
      </c>
      <c r="M120" s="2260">
        <f t="shared" si="3"/>
        <v>0</v>
      </c>
      <c r="N120" s="2260">
        <f>SUM(N71:N119)</f>
        <v>155424954</v>
      </c>
      <c r="O120" s="2260">
        <f t="shared" si="3"/>
        <v>-2838516</v>
      </c>
      <c r="P120" s="2260">
        <f t="shared" si="3"/>
        <v>152586438</v>
      </c>
      <c r="Q120" s="2261">
        <v>50</v>
      </c>
    </row>
    <row r="121" spans="1:17">
      <c r="A121" s="1808"/>
      <c r="B121" s="1808"/>
      <c r="C121" s="2274"/>
      <c r="D121" s="2274"/>
      <c r="E121" s="2274"/>
      <c r="F121" s="2274"/>
      <c r="G121" s="2274"/>
      <c r="H121" s="2274"/>
      <c r="I121" s="2220"/>
      <c r="J121" s="2220"/>
      <c r="K121" s="1879"/>
      <c r="L121" s="1879"/>
      <c r="M121" s="2275"/>
      <c r="N121" s="2275"/>
      <c r="O121" s="2275"/>
      <c r="P121" s="2275"/>
      <c r="Q121" s="1808"/>
    </row>
    <row r="122" spans="1:17">
      <c r="A122" s="2738" t="s">
        <v>4676</v>
      </c>
      <c r="B122" s="2598"/>
      <c r="C122" s="2517"/>
      <c r="D122" s="2517"/>
      <c r="E122" s="2226"/>
      <c r="F122" s="2226"/>
      <c r="G122" s="2265"/>
      <c r="H122" s="2226"/>
      <c r="I122" s="2738" t="s">
        <v>4676</v>
      </c>
      <c r="J122" s="2598"/>
      <c r="K122" s="2517"/>
      <c r="L122" s="2517"/>
      <c r="M122" s="2226"/>
      <c r="N122" s="2276"/>
    </row>
    <row r="123" spans="1:17">
      <c r="A123" s="1553" t="s">
        <v>1975</v>
      </c>
      <c r="B123" s="1553"/>
      <c r="C123" s="1553"/>
      <c r="D123" s="1553"/>
      <c r="E123" s="1553"/>
      <c r="F123" s="1553"/>
      <c r="G123" s="1882"/>
      <c r="H123" s="1553"/>
      <c r="I123" s="2517" t="s">
        <v>1976</v>
      </c>
      <c r="J123" s="2517"/>
      <c r="K123" s="1553"/>
      <c r="L123" s="1553"/>
      <c r="M123" s="1553"/>
      <c r="N123" s="1553"/>
      <c r="O123" s="1553"/>
      <c r="P123" s="1553"/>
      <c r="Q123" s="1553"/>
    </row>
    <row r="124" spans="1:17" ht="16.5" thickBot="1">
      <c r="A124" s="2263" t="str">
        <f>'Data Sheet'!$C$25</f>
        <v>CENTRAL HUDSON GAS &amp; ELECTRIC CORPORATION</v>
      </c>
      <c r="B124" s="2226"/>
      <c r="C124" s="2226"/>
      <c r="D124" s="2226"/>
      <c r="E124" s="2264" t="str">
        <f>'Data Sheet'!$C$40</f>
        <v>4/18/2018</v>
      </c>
      <c r="F124" s="2226"/>
      <c r="G124" s="2265" t="str">
        <f>'Data Sheet'!$C$38</f>
        <v>12/31/2017</v>
      </c>
      <c r="H124" s="2226"/>
      <c r="I124" s="2667" t="str">
        <f>'Data Sheet'!$C$25</f>
        <v>CENTRAL HUDSON GAS &amp; ELECTRIC CORPORATION</v>
      </c>
      <c r="J124" s="2448"/>
      <c r="K124" s="2226"/>
      <c r="L124" s="2226"/>
      <c r="M124" s="2226"/>
      <c r="N124" s="2226"/>
      <c r="O124" s="2264" t="str">
        <f>'Data Sheet'!$C$40</f>
        <v>4/18/2018</v>
      </c>
      <c r="P124" s="1560" t="str">
        <f>'Data Sheet'!$C$38</f>
        <v>12/31/2017</v>
      </c>
    </row>
    <row r="125" spans="1:17">
      <c r="A125" s="2266"/>
      <c r="B125" s="2267"/>
      <c r="C125" s="2267"/>
      <c r="D125" s="2267"/>
      <c r="E125" s="2267"/>
      <c r="F125" s="2267"/>
      <c r="G125" s="2267"/>
      <c r="H125" s="2267"/>
      <c r="I125" s="2442"/>
      <c r="J125" s="2443"/>
      <c r="K125" s="2267"/>
      <c r="L125" s="2267"/>
      <c r="M125" s="2267"/>
      <c r="N125" s="2267"/>
      <c r="O125" s="2267"/>
      <c r="P125" s="2267"/>
      <c r="Q125" s="2268"/>
    </row>
    <row r="126" spans="1:17">
      <c r="A126" s="2003" t="s">
        <v>3696</v>
      </c>
      <c r="B126" s="1553"/>
      <c r="C126" s="1553"/>
      <c r="D126" s="1553"/>
      <c r="E126" s="1553"/>
      <c r="F126" s="1553"/>
      <c r="G126" s="2242"/>
      <c r="H126" s="2242"/>
      <c r="I126" s="2523" t="s">
        <v>3697</v>
      </c>
      <c r="J126" s="2517"/>
      <c r="K126" s="1553"/>
      <c r="L126" s="1553"/>
      <c r="M126" s="1553"/>
      <c r="N126" s="1553"/>
      <c r="O126" s="1553"/>
      <c r="P126" s="1553"/>
      <c r="Q126" s="1518"/>
    </row>
    <row r="127" spans="1:17">
      <c r="A127" s="2003" t="s">
        <v>3698</v>
      </c>
      <c r="B127" s="1553"/>
      <c r="C127" s="1553"/>
      <c r="D127" s="1553"/>
      <c r="E127" s="1553"/>
      <c r="F127" s="1553"/>
      <c r="G127" s="2242"/>
      <c r="H127" s="2242"/>
      <c r="I127" s="2523" t="s">
        <v>3699</v>
      </c>
      <c r="J127" s="2517"/>
      <c r="K127" s="1553"/>
      <c r="L127" s="1553"/>
      <c r="M127" s="1553"/>
      <c r="N127" s="1553"/>
      <c r="O127" s="1553"/>
      <c r="P127" s="1553"/>
      <c r="Q127" s="1518"/>
    </row>
    <row r="128" spans="1:17">
      <c r="A128" s="2269"/>
      <c r="B128" s="2238"/>
      <c r="C128" s="2238"/>
      <c r="D128" s="2238"/>
      <c r="E128" s="2238"/>
      <c r="F128" s="2238"/>
      <c r="G128" s="2238"/>
      <c r="H128" s="2265"/>
      <c r="I128" s="2669"/>
      <c r="J128" s="2453"/>
      <c r="K128" s="2238"/>
      <c r="L128" s="2238"/>
      <c r="M128" s="2238"/>
      <c r="N128" s="2238"/>
      <c r="O128" s="2238"/>
      <c r="P128" s="2238"/>
      <c r="Q128" s="2270"/>
    </row>
    <row r="129" spans="1:17">
      <c r="A129" s="2146"/>
      <c r="B129" s="1554"/>
      <c r="C129" s="2139"/>
      <c r="D129" s="1896"/>
      <c r="E129" s="1896"/>
      <c r="F129" s="3586" t="s">
        <v>4626</v>
      </c>
      <c r="G129" s="3587"/>
      <c r="H129" s="2461" t="s">
        <v>3595</v>
      </c>
      <c r="I129" s="2523" t="s">
        <v>3595</v>
      </c>
      <c r="J129" s="2670"/>
      <c r="K129" s="1795" t="s">
        <v>1960</v>
      </c>
      <c r="L129" s="2249"/>
      <c r="M129" s="1795" t="s">
        <v>1961</v>
      </c>
      <c r="N129" s="1795"/>
      <c r="O129" s="1795"/>
      <c r="P129" s="1795"/>
      <c r="Q129" s="1951"/>
    </row>
    <row r="130" spans="1:17">
      <c r="A130" s="2147"/>
      <c r="B130" s="1971" t="s">
        <v>1962</v>
      </c>
      <c r="C130" s="1517"/>
      <c r="D130" s="1971" t="s">
        <v>1963</v>
      </c>
      <c r="E130" s="1971" t="s">
        <v>3589</v>
      </c>
      <c r="F130" s="1971" t="s">
        <v>3589</v>
      </c>
      <c r="G130" s="2250" t="s">
        <v>3589</v>
      </c>
      <c r="H130" s="2665" t="s">
        <v>4231</v>
      </c>
      <c r="I130" s="2523" t="s">
        <v>4231</v>
      </c>
      <c r="J130" s="2670"/>
      <c r="K130" s="1517" t="s">
        <v>1789</v>
      </c>
      <c r="L130" s="1517"/>
      <c r="M130" s="1971" t="s">
        <v>1964</v>
      </c>
      <c r="N130" s="1971" t="s">
        <v>1965</v>
      </c>
      <c r="O130" s="1532" t="s">
        <v>2330</v>
      </c>
      <c r="P130" s="1790"/>
      <c r="Q130" s="1947"/>
    </row>
    <row r="131" spans="1:17">
      <c r="A131" s="2147"/>
      <c r="B131" s="1971" t="s">
        <v>1966</v>
      </c>
      <c r="C131" s="1971" t="s">
        <v>3591</v>
      </c>
      <c r="D131" s="1971" t="s">
        <v>3592</v>
      </c>
      <c r="E131" s="1971" t="s">
        <v>3593</v>
      </c>
      <c r="F131" s="1971" t="s">
        <v>3594</v>
      </c>
      <c r="G131" s="2250" t="s">
        <v>3594</v>
      </c>
      <c r="H131" s="2665" t="s">
        <v>4233</v>
      </c>
      <c r="I131" s="2523" t="s">
        <v>4235</v>
      </c>
      <c r="J131" s="2670"/>
      <c r="K131" s="1971" t="s">
        <v>3595</v>
      </c>
      <c r="L131" s="1971" t="s">
        <v>3595</v>
      </c>
      <c r="M131" s="1971" t="s">
        <v>530</v>
      </c>
      <c r="N131" s="1971" t="s">
        <v>530</v>
      </c>
      <c r="O131" s="1532" t="s">
        <v>530</v>
      </c>
      <c r="P131" s="1809" t="s">
        <v>1967</v>
      </c>
      <c r="Q131" s="1897" t="s">
        <v>1968</v>
      </c>
    </row>
    <row r="132" spans="1:17">
      <c r="A132" s="2147" t="s">
        <v>1729</v>
      </c>
      <c r="B132" s="1971" t="s">
        <v>1969</v>
      </c>
      <c r="C132" s="1971" t="s">
        <v>3601</v>
      </c>
      <c r="D132" s="1971" t="s">
        <v>3602</v>
      </c>
      <c r="E132" s="1971" t="s">
        <v>1964</v>
      </c>
      <c r="F132" s="1971" t="s">
        <v>3604</v>
      </c>
      <c r="G132" s="2250" t="s">
        <v>3605</v>
      </c>
      <c r="H132" s="2665" t="s">
        <v>4232</v>
      </c>
      <c r="I132" s="2523" t="s">
        <v>4236</v>
      </c>
      <c r="J132" s="2670"/>
      <c r="K132" s="1971" t="s">
        <v>1397</v>
      </c>
      <c r="L132" s="1971" t="s">
        <v>1971</v>
      </c>
      <c r="M132" s="1971" t="s">
        <v>3607</v>
      </c>
      <c r="N132" s="1971" t="s">
        <v>3607</v>
      </c>
      <c r="O132" s="1532" t="s">
        <v>3607</v>
      </c>
      <c r="P132" s="1809" t="s">
        <v>1972</v>
      </c>
      <c r="Q132" s="1897" t="s">
        <v>1732</v>
      </c>
    </row>
    <row r="133" spans="1:17">
      <c r="A133" s="2149" t="s">
        <v>1732</v>
      </c>
      <c r="B133" s="1534" t="s">
        <v>3020</v>
      </c>
      <c r="C133" s="1534" t="s">
        <v>3021</v>
      </c>
      <c r="D133" s="1534" t="s">
        <v>3022</v>
      </c>
      <c r="E133" s="1534" t="s">
        <v>3023</v>
      </c>
      <c r="F133" s="1534" t="s">
        <v>2346</v>
      </c>
      <c r="G133" s="2252" t="s">
        <v>2347</v>
      </c>
      <c r="H133" s="2666" t="s">
        <v>2348</v>
      </c>
      <c r="I133" s="2671"/>
      <c r="J133" s="2569" t="s">
        <v>4234</v>
      </c>
      <c r="K133" s="1534" t="s">
        <v>2349</v>
      </c>
      <c r="L133" s="1534" t="s">
        <v>2350</v>
      </c>
      <c r="M133" s="1534" t="s">
        <v>2351</v>
      </c>
      <c r="N133" s="1534" t="s">
        <v>2352</v>
      </c>
      <c r="O133" s="1535" t="s">
        <v>2353</v>
      </c>
      <c r="P133" s="1899" t="s">
        <v>180</v>
      </c>
      <c r="Q133" s="1900"/>
    </row>
    <row r="134" spans="1:17">
      <c r="A134" s="2149">
        <v>1</v>
      </c>
      <c r="B134" s="1520" t="s">
        <v>1789</v>
      </c>
      <c r="C134" s="1520" t="s">
        <v>1789</v>
      </c>
      <c r="D134" s="1520" t="s">
        <v>1789</v>
      </c>
      <c r="E134" s="1520" t="s">
        <v>1789</v>
      </c>
      <c r="F134" s="1520" t="s">
        <v>1789</v>
      </c>
      <c r="G134" s="2253" t="s">
        <v>1789</v>
      </c>
      <c r="H134" s="1683"/>
      <c r="I134" s="2672" t="s">
        <v>1789</v>
      </c>
      <c r="J134" s="1868"/>
      <c r="K134" s="1860" t="s">
        <v>1789</v>
      </c>
      <c r="L134" s="1860"/>
      <c r="M134" s="1839" t="s">
        <v>1789</v>
      </c>
      <c r="N134" s="1839" t="s">
        <v>1789</v>
      </c>
      <c r="O134" s="1839" t="s">
        <v>1789</v>
      </c>
      <c r="P134" s="2254">
        <f t="shared" ref="P134:P182" si="4">SUM(M134:O134)</f>
        <v>0</v>
      </c>
      <c r="Q134" s="1900">
        <v>1</v>
      </c>
    </row>
    <row r="135" spans="1:17">
      <c r="A135" s="2149">
        <v>2</v>
      </c>
      <c r="B135" s="1520"/>
      <c r="C135" s="1520"/>
      <c r="D135" s="1520"/>
      <c r="E135" s="1520"/>
      <c r="F135" s="1520"/>
      <c r="G135" s="2253"/>
      <c r="H135" s="1683"/>
      <c r="I135" s="2672"/>
      <c r="J135" s="1868"/>
      <c r="K135" s="1860"/>
      <c r="L135" s="1860"/>
      <c r="M135" s="1860" t="s">
        <v>1789</v>
      </c>
      <c r="N135" s="1860"/>
      <c r="O135" s="1860"/>
      <c r="P135" s="2255">
        <f t="shared" si="4"/>
        <v>0</v>
      </c>
      <c r="Q135" s="1900">
        <v>2</v>
      </c>
    </row>
    <row r="136" spans="1:17">
      <c r="A136" s="2149">
        <v>3</v>
      </c>
      <c r="B136" s="1520"/>
      <c r="C136" s="1520"/>
      <c r="D136" s="1520"/>
      <c r="E136" s="1520"/>
      <c r="F136" s="1520"/>
      <c r="G136" s="2253"/>
      <c r="H136" s="1683"/>
      <c r="I136" s="2672"/>
      <c r="J136" s="1868"/>
      <c r="K136" s="1860"/>
      <c r="L136" s="1860"/>
      <c r="M136" s="1860"/>
      <c r="N136" s="1860"/>
      <c r="O136" s="1860"/>
      <c r="P136" s="2255">
        <f t="shared" si="4"/>
        <v>0</v>
      </c>
      <c r="Q136" s="1900">
        <v>3</v>
      </c>
    </row>
    <row r="137" spans="1:17">
      <c r="A137" s="2149">
        <v>4</v>
      </c>
      <c r="B137" s="1520"/>
      <c r="C137" s="1520"/>
      <c r="D137" s="1520"/>
      <c r="E137" s="1520"/>
      <c r="F137" s="1520"/>
      <c r="G137" s="2253"/>
      <c r="H137" s="1683"/>
      <c r="I137" s="2672"/>
      <c r="J137" s="1868"/>
      <c r="K137" s="1860"/>
      <c r="L137" s="1860"/>
      <c r="M137" s="1860"/>
      <c r="N137" s="1860"/>
      <c r="O137" s="1860"/>
      <c r="P137" s="2255">
        <f t="shared" si="4"/>
        <v>0</v>
      </c>
      <c r="Q137" s="1900">
        <v>4</v>
      </c>
    </row>
    <row r="138" spans="1:17">
      <c r="A138" s="2149">
        <v>5</v>
      </c>
      <c r="B138" s="1520"/>
      <c r="C138" s="1520"/>
      <c r="D138" s="1520"/>
      <c r="E138" s="1520"/>
      <c r="F138" s="1520"/>
      <c r="G138" s="2253"/>
      <c r="H138" s="1683"/>
      <c r="I138" s="2672"/>
      <c r="J138" s="1868"/>
      <c r="K138" s="1860"/>
      <c r="L138" s="1860"/>
      <c r="M138" s="1860"/>
      <c r="N138" s="1860"/>
      <c r="O138" s="1860"/>
      <c r="P138" s="2255">
        <f t="shared" si="4"/>
        <v>0</v>
      </c>
      <c r="Q138" s="1900">
        <v>5</v>
      </c>
    </row>
    <row r="139" spans="1:17">
      <c r="A139" s="2149">
        <v>6</v>
      </c>
      <c r="B139" s="1520"/>
      <c r="C139" s="1520"/>
      <c r="D139" s="1520"/>
      <c r="E139" s="1520"/>
      <c r="F139" s="1520"/>
      <c r="G139" s="2253"/>
      <c r="H139" s="1683"/>
      <c r="I139" s="2672"/>
      <c r="J139" s="1868"/>
      <c r="K139" s="1860"/>
      <c r="L139" s="1860"/>
      <c r="M139" s="1860"/>
      <c r="N139" s="1860"/>
      <c r="O139" s="1860"/>
      <c r="P139" s="2255">
        <f t="shared" si="4"/>
        <v>0</v>
      </c>
      <c r="Q139" s="1900">
        <v>6</v>
      </c>
    </row>
    <row r="140" spans="1:17">
      <c r="A140" s="2149">
        <v>7</v>
      </c>
      <c r="B140" s="1520"/>
      <c r="C140" s="1520"/>
      <c r="D140" s="1520"/>
      <c r="E140" s="1520"/>
      <c r="F140" s="1520"/>
      <c r="G140" s="2253"/>
      <c r="H140" s="1683"/>
      <c r="I140" s="2672"/>
      <c r="J140" s="1868"/>
      <c r="K140" s="1860"/>
      <c r="L140" s="1860"/>
      <c r="M140" s="1860"/>
      <c r="N140" s="1860"/>
      <c r="O140" s="1860"/>
      <c r="P140" s="2255">
        <f t="shared" si="4"/>
        <v>0</v>
      </c>
      <c r="Q140" s="1900">
        <v>7</v>
      </c>
    </row>
    <row r="141" spans="1:17">
      <c r="A141" s="2149">
        <v>8</v>
      </c>
      <c r="B141" s="1520"/>
      <c r="C141" s="1520"/>
      <c r="D141" s="1520"/>
      <c r="E141" s="1520"/>
      <c r="F141" s="1520"/>
      <c r="G141" s="2253"/>
      <c r="H141" s="1683"/>
      <c r="I141" s="2672"/>
      <c r="J141" s="1868"/>
      <c r="K141" s="1860"/>
      <c r="L141" s="1860"/>
      <c r="M141" s="1860"/>
      <c r="N141" s="1860"/>
      <c r="O141" s="1860"/>
      <c r="P141" s="2255">
        <f t="shared" si="4"/>
        <v>0</v>
      </c>
      <c r="Q141" s="1900">
        <v>8</v>
      </c>
    </row>
    <row r="142" spans="1:17">
      <c r="A142" s="2149">
        <v>9</v>
      </c>
      <c r="B142" s="1520"/>
      <c r="C142" s="1520"/>
      <c r="D142" s="1520"/>
      <c r="E142" s="1520"/>
      <c r="F142" s="1520"/>
      <c r="G142" s="2253"/>
      <c r="H142" s="1683"/>
      <c r="I142" s="2672"/>
      <c r="J142" s="1868"/>
      <c r="K142" s="1860"/>
      <c r="L142" s="1860"/>
      <c r="M142" s="1860"/>
      <c r="N142" s="1860"/>
      <c r="O142" s="1860"/>
      <c r="P142" s="2255">
        <f t="shared" si="4"/>
        <v>0</v>
      </c>
      <c r="Q142" s="1900">
        <v>9</v>
      </c>
    </row>
    <row r="143" spans="1:17">
      <c r="A143" s="2149">
        <v>10</v>
      </c>
      <c r="B143" s="1520"/>
      <c r="C143" s="1520"/>
      <c r="D143" s="1520"/>
      <c r="E143" s="1520"/>
      <c r="F143" s="1520"/>
      <c r="G143" s="2253"/>
      <c r="H143" s="1683"/>
      <c r="I143" s="2672"/>
      <c r="J143" s="1868"/>
      <c r="K143" s="1860"/>
      <c r="L143" s="1860"/>
      <c r="M143" s="1860"/>
      <c r="N143" s="1860"/>
      <c r="O143" s="1860"/>
      <c r="P143" s="2255">
        <f t="shared" si="4"/>
        <v>0</v>
      </c>
      <c r="Q143" s="1900">
        <v>10</v>
      </c>
    </row>
    <row r="144" spans="1:17">
      <c r="A144" s="2149">
        <v>11</v>
      </c>
      <c r="B144" s="1520"/>
      <c r="C144" s="1520"/>
      <c r="D144" s="1520"/>
      <c r="E144" s="1520"/>
      <c r="F144" s="1520"/>
      <c r="G144" s="2253"/>
      <c r="H144" s="1683"/>
      <c r="I144" s="2672"/>
      <c r="J144" s="1868"/>
      <c r="K144" s="1860"/>
      <c r="L144" s="1860"/>
      <c r="M144" s="1860"/>
      <c r="N144" s="1860"/>
      <c r="O144" s="1860"/>
      <c r="P144" s="2255">
        <f t="shared" si="4"/>
        <v>0</v>
      </c>
      <c r="Q144" s="1900">
        <v>11</v>
      </c>
    </row>
    <row r="145" spans="1:17">
      <c r="A145" s="2149">
        <v>12</v>
      </c>
      <c r="B145" s="1520"/>
      <c r="C145" s="1520"/>
      <c r="D145" s="1520"/>
      <c r="E145" s="1520"/>
      <c r="F145" s="1520"/>
      <c r="G145" s="2253"/>
      <c r="H145" s="1683"/>
      <c r="I145" s="2672"/>
      <c r="J145" s="1868"/>
      <c r="K145" s="1860"/>
      <c r="L145" s="1860"/>
      <c r="M145" s="1860"/>
      <c r="N145" s="1860"/>
      <c r="O145" s="1860"/>
      <c r="P145" s="2255">
        <f t="shared" si="4"/>
        <v>0</v>
      </c>
      <c r="Q145" s="1900">
        <v>12</v>
      </c>
    </row>
    <row r="146" spans="1:17">
      <c r="A146" s="2149">
        <v>13</v>
      </c>
      <c r="B146" s="1520"/>
      <c r="C146" s="1520"/>
      <c r="D146" s="1520"/>
      <c r="E146" s="1520"/>
      <c r="F146" s="1520"/>
      <c r="G146" s="2253"/>
      <c r="H146" s="1683"/>
      <c r="I146" s="2672"/>
      <c r="J146" s="1868"/>
      <c r="K146" s="1860"/>
      <c r="L146" s="1860"/>
      <c r="M146" s="1860"/>
      <c r="N146" s="1860"/>
      <c r="O146" s="1860"/>
      <c r="P146" s="2255">
        <f t="shared" si="4"/>
        <v>0</v>
      </c>
      <c r="Q146" s="1900">
        <v>13</v>
      </c>
    </row>
    <row r="147" spans="1:17">
      <c r="A147" s="2149">
        <v>14</v>
      </c>
      <c r="B147" s="1520"/>
      <c r="C147" s="1520"/>
      <c r="D147" s="1520"/>
      <c r="E147" s="1520"/>
      <c r="F147" s="1520"/>
      <c r="G147" s="2253"/>
      <c r="H147" s="1683"/>
      <c r="I147" s="2672"/>
      <c r="J147" s="1868"/>
      <c r="K147" s="1860"/>
      <c r="L147" s="1860"/>
      <c r="M147" s="1860"/>
      <c r="N147" s="1860"/>
      <c r="O147" s="1860"/>
      <c r="P147" s="2255">
        <f t="shared" si="4"/>
        <v>0</v>
      </c>
      <c r="Q147" s="1900">
        <v>14</v>
      </c>
    </row>
    <row r="148" spans="1:17">
      <c r="A148" s="2149">
        <v>15</v>
      </c>
      <c r="B148" s="1520"/>
      <c r="C148" s="1520"/>
      <c r="D148" s="1520"/>
      <c r="E148" s="1520"/>
      <c r="F148" s="1520"/>
      <c r="G148" s="2253"/>
      <c r="H148" s="1683"/>
      <c r="I148" s="2672"/>
      <c r="J148" s="1868"/>
      <c r="K148" s="1860"/>
      <c r="L148" s="1860"/>
      <c r="M148" s="1860"/>
      <c r="N148" s="1860"/>
      <c r="O148" s="1860"/>
      <c r="P148" s="2255">
        <f t="shared" si="4"/>
        <v>0</v>
      </c>
      <c r="Q148" s="1900">
        <v>15</v>
      </c>
    </row>
    <row r="149" spans="1:17">
      <c r="A149" s="2149">
        <v>16</v>
      </c>
      <c r="B149" s="1520"/>
      <c r="C149" s="1520"/>
      <c r="D149" s="1520"/>
      <c r="E149" s="1520"/>
      <c r="F149" s="1520"/>
      <c r="G149" s="2253"/>
      <c r="H149" s="1683"/>
      <c r="I149" s="2672"/>
      <c r="J149" s="1868"/>
      <c r="K149" s="1860"/>
      <c r="L149" s="1860"/>
      <c r="M149" s="1860"/>
      <c r="N149" s="1860"/>
      <c r="O149" s="1860"/>
      <c r="P149" s="2255">
        <f t="shared" si="4"/>
        <v>0</v>
      </c>
      <c r="Q149" s="1900">
        <v>16</v>
      </c>
    </row>
    <row r="150" spans="1:17">
      <c r="A150" s="2149">
        <v>17</v>
      </c>
      <c r="B150" s="1520"/>
      <c r="C150" s="1520"/>
      <c r="D150" s="1520"/>
      <c r="E150" s="1520"/>
      <c r="F150" s="1520"/>
      <c r="G150" s="2253"/>
      <c r="H150" s="1683"/>
      <c r="I150" s="2672"/>
      <c r="J150" s="1868"/>
      <c r="K150" s="1860"/>
      <c r="L150" s="1860"/>
      <c r="M150" s="1860"/>
      <c r="N150" s="1860"/>
      <c r="O150" s="1860"/>
      <c r="P150" s="2255">
        <f t="shared" si="4"/>
        <v>0</v>
      </c>
      <c r="Q150" s="1900">
        <v>17</v>
      </c>
    </row>
    <row r="151" spans="1:17">
      <c r="A151" s="2149">
        <v>18</v>
      </c>
      <c r="B151" s="1520"/>
      <c r="C151" s="1520"/>
      <c r="D151" s="1520"/>
      <c r="E151" s="1520"/>
      <c r="F151" s="1520"/>
      <c r="G151" s="2253"/>
      <c r="H151" s="1683"/>
      <c r="I151" s="2672"/>
      <c r="J151" s="1868"/>
      <c r="K151" s="1860"/>
      <c r="L151" s="1860"/>
      <c r="M151" s="1860"/>
      <c r="N151" s="1860"/>
      <c r="O151" s="1860"/>
      <c r="P151" s="2255">
        <f t="shared" si="4"/>
        <v>0</v>
      </c>
      <c r="Q151" s="1900">
        <v>18</v>
      </c>
    </row>
    <row r="152" spans="1:17">
      <c r="A152" s="2149">
        <v>19</v>
      </c>
      <c r="B152" s="1520"/>
      <c r="C152" s="1520"/>
      <c r="D152" s="1520"/>
      <c r="E152" s="1520"/>
      <c r="F152" s="1520"/>
      <c r="G152" s="2253"/>
      <c r="H152" s="1683"/>
      <c r="I152" s="2672"/>
      <c r="J152" s="1868"/>
      <c r="K152" s="1860"/>
      <c r="L152" s="1860"/>
      <c r="M152" s="1860"/>
      <c r="N152" s="1860"/>
      <c r="O152" s="1860"/>
      <c r="P152" s="2255">
        <f t="shared" si="4"/>
        <v>0</v>
      </c>
      <c r="Q152" s="1900">
        <v>19</v>
      </c>
    </row>
    <row r="153" spans="1:17">
      <c r="A153" s="2149">
        <v>20</v>
      </c>
      <c r="B153" s="1520"/>
      <c r="C153" s="1520"/>
      <c r="D153" s="1520"/>
      <c r="E153" s="1520"/>
      <c r="F153" s="1520"/>
      <c r="G153" s="2253"/>
      <c r="H153" s="1683"/>
      <c r="I153" s="2672"/>
      <c r="J153" s="1868"/>
      <c r="K153" s="1860"/>
      <c r="L153" s="1860"/>
      <c r="M153" s="1860"/>
      <c r="N153" s="1860"/>
      <c r="O153" s="1860"/>
      <c r="P153" s="2255">
        <f t="shared" si="4"/>
        <v>0</v>
      </c>
      <c r="Q153" s="1900">
        <v>20</v>
      </c>
    </row>
    <row r="154" spans="1:17">
      <c r="A154" s="2149">
        <v>21</v>
      </c>
      <c r="B154" s="1520"/>
      <c r="C154" s="1520"/>
      <c r="D154" s="1520"/>
      <c r="E154" s="1520"/>
      <c r="F154" s="1520"/>
      <c r="G154" s="2253"/>
      <c r="H154" s="1683"/>
      <c r="I154" s="2672"/>
      <c r="J154" s="1868"/>
      <c r="K154" s="1860"/>
      <c r="L154" s="1860"/>
      <c r="M154" s="1860"/>
      <c r="N154" s="1860"/>
      <c r="O154" s="1860"/>
      <c r="P154" s="2255">
        <f t="shared" si="4"/>
        <v>0</v>
      </c>
      <c r="Q154" s="1900">
        <v>21</v>
      </c>
    </row>
    <row r="155" spans="1:17">
      <c r="A155" s="2149">
        <v>22</v>
      </c>
      <c r="B155" s="1520"/>
      <c r="C155" s="1520"/>
      <c r="D155" s="1520"/>
      <c r="E155" s="1520"/>
      <c r="F155" s="1520"/>
      <c r="G155" s="2253"/>
      <c r="H155" s="1683"/>
      <c r="I155" s="2672"/>
      <c r="J155" s="1868"/>
      <c r="K155" s="1860"/>
      <c r="L155" s="1860"/>
      <c r="M155" s="1860"/>
      <c r="N155" s="1860"/>
      <c r="O155" s="1860"/>
      <c r="P155" s="2255">
        <f t="shared" si="4"/>
        <v>0</v>
      </c>
      <c r="Q155" s="1900">
        <v>22</v>
      </c>
    </row>
    <row r="156" spans="1:17">
      <c r="A156" s="2149">
        <v>23</v>
      </c>
      <c r="B156" s="1520"/>
      <c r="C156" s="1520"/>
      <c r="D156" s="1520"/>
      <c r="E156" s="1520"/>
      <c r="F156" s="1520"/>
      <c r="G156" s="2253"/>
      <c r="H156" s="1683"/>
      <c r="I156" s="2672"/>
      <c r="J156" s="1868"/>
      <c r="K156" s="1860"/>
      <c r="L156" s="1860"/>
      <c r="M156" s="1860"/>
      <c r="N156" s="1860"/>
      <c r="O156" s="1860"/>
      <c r="P156" s="2255">
        <f t="shared" si="4"/>
        <v>0</v>
      </c>
      <c r="Q156" s="1900">
        <v>23</v>
      </c>
    </row>
    <row r="157" spans="1:17">
      <c r="A157" s="2149">
        <v>24</v>
      </c>
      <c r="B157" s="1520"/>
      <c r="C157" s="1520"/>
      <c r="D157" s="1520"/>
      <c r="E157" s="1520"/>
      <c r="F157" s="1520"/>
      <c r="G157" s="2253"/>
      <c r="H157" s="1683"/>
      <c r="I157" s="2672"/>
      <c r="J157" s="1868"/>
      <c r="K157" s="1860"/>
      <c r="L157" s="1860"/>
      <c r="M157" s="1860"/>
      <c r="N157" s="1860"/>
      <c r="O157" s="1860"/>
      <c r="P157" s="2255">
        <f t="shared" si="4"/>
        <v>0</v>
      </c>
      <c r="Q157" s="1900">
        <v>24</v>
      </c>
    </row>
    <row r="158" spans="1:17">
      <c r="A158" s="2149">
        <v>25</v>
      </c>
      <c r="B158" s="1520"/>
      <c r="C158" s="1520"/>
      <c r="D158" s="1520"/>
      <c r="E158" s="1520"/>
      <c r="F158" s="1520"/>
      <c r="G158" s="2253"/>
      <c r="H158" s="1683"/>
      <c r="I158" s="2672"/>
      <c r="J158" s="1868"/>
      <c r="K158" s="1860"/>
      <c r="L158" s="1860"/>
      <c r="M158" s="1860"/>
      <c r="N158" s="1860"/>
      <c r="O158" s="1860"/>
      <c r="P158" s="2255">
        <f t="shared" si="4"/>
        <v>0</v>
      </c>
      <c r="Q158" s="1900">
        <v>25</v>
      </c>
    </row>
    <row r="159" spans="1:17">
      <c r="A159" s="2149">
        <v>26</v>
      </c>
      <c r="B159" s="1520"/>
      <c r="C159" s="1520"/>
      <c r="D159" s="1520"/>
      <c r="E159" s="1520"/>
      <c r="F159" s="1520"/>
      <c r="G159" s="2253"/>
      <c r="H159" s="1683"/>
      <c r="I159" s="2672"/>
      <c r="J159" s="1868"/>
      <c r="K159" s="1860"/>
      <c r="L159" s="1860"/>
      <c r="M159" s="1860"/>
      <c r="N159" s="1860"/>
      <c r="O159" s="1860"/>
      <c r="P159" s="2255">
        <f t="shared" si="4"/>
        <v>0</v>
      </c>
      <c r="Q159" s="1900">
        <v>26</v>
      </c>
    </row>
    <row r="160" spans="1:17">
      <c r="A160" s="2149">
        <v>27</v>
      </c>
      <c r="B160" s="1520"/>
      <c r="C160" s="1520"/>
      <c r="D160" s="1520"/>
      <c r="E160" s="1520"/>
      <c r="F160" s="1520"/>
      <c r="G160" s="2253"/>
      <c r="H160" s="1683"/>
      <c r="I160" s="2672"/>
      <c r="J160" s="1868"/>
      <c r="K160" s="1860"/>
      <c r="L160" s="1860"/>
      <c r="M160" s="1860"/>
      <c r="N160" s="1860"/>
      <c r="O160" s="1860"/>
      <c r="P160" s="2255">
        <f t="shared" si="4"/>
        <v>0</v>
      </c>
      <c r="Q160" s="1900">
        <v>27</v>
      </c>
    </row>
    <row r="161" spans="1:17">
      <c r="A161" s="2149">
        <v>28</v>
      </c>
      <c r="B161" s="1520"/>
      <c r="C161" s="1520"/>
      <c r="D161" s="1520"/>
      <c r="E161" s="1520"/>
      <c r="F161" s="1520"/>
      <c r="G161" s="2253"/>
      <c r="H161" s="1683"/>
      <c r="I161" s="2672"/>
      <c r="J161" s="1868"/>
      <c r="K161" s="1860"/>
      <c r="L161" s="1860"/>
      <c r="M161" s="1860"/>
      <c r="N161" s="1860"/>
      <c r="O161" s="1860"/>
      <c r="P161" s="2255">
        <f t="shared" si="4"/>
        <v>0</v>
      </c>
      <c r="Q161" s="1900">
        <v>28</v>
      </c>
    </row>
    <row r="162" spans="1:17">
      <c r="A162" s="2149">
        <v>29</v>
      </c>
      <c r="B162" s="1520"/>
      <c r="C162" s="1520"/>
      <c r="D162" s="1520"/>
      <c r="E162" s="1520"/>
      <c r="F162" s="1520"/>
      <c r="G162" s="2253"/>
      <c r="H162" s="1683"/>
      <c r="I162" s="2672"/>
      <c r="J162" s="1868"/>
      <c r="K162" s="1860"/>
      <c r="L162" s="1860"/>
      <c r="M162" s="1860"/>
      <c r="N162" s="1860"/>
      <c r="O162" s="1860"/>
      <c r="P162" s="2255">
        <f t="shared" si="4"/>
        <v>0</v>
      </c>
      <c r="Q162" s="1900">
        <v>29</v>
      </c>
    </row>
    <row r="163" spans="1:17">
      <c r="A163" s="2149">
        <v>30</v>
      </c>
      <c r="B163" s="1520"/>
      <c r="C163" s="1520"/>
      <c r="D163" s="1520"/>
      <c r="E163" s="1520"/>
      <c r="F163" s="1520"/>
      <c r="G163" s="2253"/>
      <c r="H163" s="1683"/>
      <c r="I163" s="2672"/>
      <c r="J163" s="1868"/>
      <c r="K163" s="1860"/>
      <c r="L163" s="1860"/>
      <c r="M163" s="1860"/>
      <c r="N163" s="1860"/>
      <c r="O163" s="1860"/>
      <c r="P163" s="2255">
        <f t="shared" si="4"/>
        <v>0</v>
      </c>
      <c r="Q163" s="1900">
        <v>30</v>
      </c>
    </row>
    <row r="164" spans="1:17">
      <c r="A164" s="2149">
        <v>31</v>
      </c>
      <c r="B164" s="1520"/>
      <c r="C164" s="1520"/>
      <c r="D164" s="1520"/>
      <c r="E164" s="1520"/>
      <c r="F164" s="1520"/>
      <c r="G164" s="2253"/>
      <c r="H164" s="1683"/>
      <c r="I164" s="2672"/>
      <c r="J164" s="1868"/>
      <c r="K164" s="1860"/>
      <c r="L164" s="1860"/>
      <c r="M164" s="1860"/>
      <c r="N164" s="1860"/>
      <c r="O164" s="1860"/>
      <c r="P164" s="2255">
        <f t="shared" si="4"/>
        <v>0</v>
      </c>
      <c r="Q164" s="1900">
        <v>31</v>
      </c>
    </row>
    <row r="165" spans="1:17">
      <c r="A165" s="2149">
        <v>32</v>
      </c>
      <c r="B165" s="1520"/>
      <c r="C165" s="1520"/>
      <c r="D165" s="1520"/>
      <c r="E165" s="1520"/>
      <c r="F165" s="1520"/>
      <c r="G165" s="2253"/>
      <c r="H165" s="1683"/>
      <c r="I165" s="2672"/>
      <c r="J165" s="1868"/>
      <c r="K165" s="1860"/>
      <c r="L165" s="1860"/>
      <c r="M165" s="1860"/>
      <c r="N165" s="1860"/>
      <c r="O165" s="1860"/>
      <c r="P165" s="2255">
        <f t="shared" si="4"/>
        <v>0</v>
      </c>
      <c r="Q165" s="1900">
        <v>32</v>
      </c>
    </row>
    <row r="166" spans="1:17">
      <c r="A166" s="2149">
        <v>33</v>
      </c>
      <c r="B166" s="1520"/>
      <c r="C166" s="1520"/>
      <c r="D166" s="1520"/>
      <c r="E166" s="1520"/>
      <c r="F166" s="1520"/>
      <c r="G166" s="2253"/>
      <c r="H166" s="1683"/>
      <c r="I166" s="2672"/>
      <c r="J166" s="1868"/>
      <c r="K166" s="1860"/>
      <c r="L166" s="1860"/>
      <c r="M166" s="1860"/>
      <c r="N166" s="1860"/>
      <c r="O166" s="1860"/>
      <c r="P166" s="2255">
        <f t="shared" si="4"/>
        <v>0</v>
      </c>
      <c r="Q166" s="1900">
        <v>33</v>
      </c>
    </row>
    <row r="167" spans="1:17">
      <c r="A167" s="2149">
        <v>34</v>
      </c>
      <c r="B167" s="1520"/>
      <c r="C167" s="1520"/>
      <c r="D167" s="1520"/>
      <c r="E167" s="1520"/>
      <c r="F167" s="1520"/>
      <c r="G167" s="2253"/>
      <c r="H167" s="1683"/>
      <c r="I167" s="2672"/>
      <c r="J167" s="1868"/>
      <c r="K167" s="1860"/>
      <c r="L167" s="1860"/>
      <c r="M167" s="1860"/>
      <c r="N167" s="1860"/>
      <c r="O167" s="1860"/>
      <c r="P167" s="2255">
        <f t="shared" si="4"/>
        <v>0</v>
      </c>
      <c r="Q167" s="1900">
        <v>34</v>
      </c>
    </row>
    <row r="168" spans="1:17">
      <c r="A168" s="2149">
        <v>35</v>
      </c>
      <c r="B168" s="1520"/>
      <c r="C168" s="1520"/>
      <c r="D168" s="1520"/>
      <c r="E168" s="1520"/>
      <c r="F168" s="1520"/>
      <c r="G168" s="2253"/>
      <c r="H168" s="1683"/>
      <c r="I168" s="2672"/>
      <c r="J168" s="1868"/>
      <c r="K168" s="1860"/>
      <c r="L168" s="1860"/>
      <c r="M168" s="1860"/>
      <c r="N168" s="1860"/>
      <c r="O168" s="1860"/>
      <c r="P168" s="2255">
        <f t="shared" si="4"/>
        <v>0</v>
      </c>
      <c r="Q168" s="1900">
        <v>35</v>
      </c>
    </row>
    <row r="169" spans="1:17">
      <c r="A169" s="2149">
        <v>36</v>
      </c>
      <c r="B169" s="1520"/>
      <c r="C169" s="1520"/>
      <c r="D169" s="1520"/>
      <c r="E169" s="1520"/>
      <c r="F169" s="1520"/>
      <c r="G169" s="2253"/>
      <c r="H169" s="1683"/>
      <c r="I169" s="2672"/>
      <c r="J169" s="1868"/>
      <c r="K169" s="1860"/>
      <c r="L169" s="1860"/>
      <c r="M169" s="1860"/>
      <c r="N169" s="1860"/>
      <c r="O169" s="1860"/>
      <c r="P169" s="2255">
        <f t="shared" si="4"/>
        <v>0</v>
      </c>
      <c r="Q169" s="1900">
        <v>36</v>
      </c>
    </row>
    <row r="170" spans="1:17">
      <c r="A170" s="2149">
        <v>37</v>
      </c>
      <c r="B170" s="1520"/>
      <c r="C170" s="1520"/>
      <c r="D170" s="1520"/>
      <c r="E170" s="1520"/>
      <c r="F170" s="1520"/>
      <c r="G170" s="2253"/>
      <c r="H170" s="1683"/>
      <c r="I170" s="2672"/>
      <c r="J170" s="1868"/>
      <c r="K170" s="1860"/>
      <c r="L170" s="1860"/>
      <c r="M170" s="1860"/>
      <c r="N170" s="1860"/>
      <c r="O170" s="1860"/>
      <c r="P170" s="2255">
        <f t="shared" si="4"/>
        <v>0</v>
      </c>
      <c r="Q170" s="1900">
        <v>37</v>
      </c>
    </row>
    <row r="171" spans="1:17">
      <c r="A171" s="2149">
        <v>38</v>
      </c>
      <c r="B171" s="1520"/>
      <c r="C171" s="1520"/>
      <c r="D171" s="1520"/>
      <c r="E171" s="1520"/>
      <c r="F171" s="1520"/>
      <c r="G171" s="2253"/>
      <c r="H171" s="1683"/>
      <c r="I171" s="2672"/>
      <c r="J171" s="1868"/>
      <c r="K171" s="1860"/>
      <c r="L171" s="1860"/>
      <c r="M171" s="1860"/>
      <c r="N171" s="1860"/>
      <c r="O171" s="1860"/>
      <c r="P171" s="2255">
        <f t="shared" si="4"/>
        <v>0</v>
      </c>
      <c r="Q171" s="1900">
        <v>38</v>
      </c>
    </row>
    <row r="172" spans="1:17">
      <c r="A172" s="2149">
        <v>39</v>
      </c>
      <c r="B172" s="1520"/>
      <c r="C172" s="1520"/>
      <c r="D172" s="1520"/>
      <c r="E172" s="1520"/>
      <c r="F172" s="1520"/>
      <c r="G172" s="2253"/>
      <c r="H172" s="1683"/>
      <c r="I172" s="2672"/>
      <c r="J172" s="1868"/>
      <c r="K172" s="1860"/>
      <c r="L172" s="1860"/>
      <c r="M172" s="1860"/>
      <c r="N172" s="1860"/>
      <c r="O172" s="1860"/>
      <c r="P172" s="2255">
        <f t="shared" si="4"/>
        <v>0</v>
      </c>
      <c r="Q172" s="1900">
        <v>39</v>
      </c>
    </row>
    <row r="173" spans="1:17">
      <c r="A173" s="2149">
        <v>40</v>
      </c>
      <c r="B173" s="1520"/>
      <c r="C173" s="1520"/>
      <c r="D173" s="1520"/>
      <c r="E173" s="1520"/>
      <c r="F173" s="1520"/>
      <c r="G173" s="2253"/>
      <c r="H173" s="1683"/>
      <c r="I173" s="2672"/>
      <c r="J173" s="1868"/>
      <c r="K173" s="1860"/>
      <c r="L173" s="1860"/>
      <c r="M173" s="1860"/>
      <c r="N173" s="1860"/>
      <c r="O173" s="1860"/>
      <c r="P173" s="2255">
        <f t="shared" si="4"/>
        <v>0</v>
      </c>
      <c r="Q173" s="1900">
        <v>40</v>
      </c>
    </row>
    <row r="174" spans="1:17">
      <c r="A174" s="2149">
        <v>41</v>
      </c>
      <c r="B174" s="1520"/>
      <c r="C174" s="1520"/>
      <c r="D174" s="1520"/>
      <c r="E174" s="1520"/>
      <c r="F174" s="1520"/>
      <c r="G174" s="2253"/>
      <c r="H174" s="1683"/>
      <c r="I174" s="2672"/>
      <c r="J174" s="1868"/>
      <c r="K174" s="1860"/>
      <c r="L174" s="1860"/>
      <c r="M174" s="1860"/>
      <c r="N174" s="1860"/>
      <c r="O174" s="1860"/>
      <c r="P174" s="2255">
        <f t="shared" si="4"/>
        <v>0</v>
      </c>
      <c r="Q174" s="1900">
        <v>41</v>
      </c>
    </row>
    <row r="175" spans="1:17">
      <c r="A175" s="2149">
        <v>42</v>
      </c>
      <c r="B175" s="1520"/>
      <c r="C175" s="1520"/>
      <c r="D175" s="1520"/>
      <c r="E175" s="1520"/>
      <c r="F175" s="1520"/>
      <c r="G175" s="2253"/>
      <c r="H175" s="1683"/>
      <c r="I175" s="2672"/>
      <c r="J175" s="1868"/>
      <c r="K175" s="1860"/>
      <c r="L175" s="1860"/>
      <c r="M175" s="1860"/>
      <c r="N175" s="1860"/>
      <c r="O175" s="1860"/>
      <c r="P175" s="2255">
        <f t="shared" si="4"/>
        <v>0</v>
      </c>
      <c r="Q175" s="1900">
        <v>42</v>
      </c>
    </row>
    <row r="176" spans="1:17">
      <c r="A176" s="2149">
        <v>43</v>
      </c>
      <c r="B176" s="1520"/>
      <c r="C176" s="1520"/>
      <c r="D176" s="1520"/>
      <c r="E176" s="1520"/>
      <c r="F176" s="1520"/>
      <c r="G176" s="2253"/>
      <c r="H176" s="1683"/>
      <c r="I176" s="2672"/>
      <c r="J176" s="1868"/>
      <c r="K176" s="1860"/>
      <c r="L176" s="1860"/>
      <c r="M176" s="1860"/>
      <c r="N176" s="1860"/>
      <c r="O176" s="1860"/>
      <c r="P176" s="2255">
        <f t="shared" si="4"/>
        <v>0</v>
      </c>
      <c r="Q176" s="1900">
        <v>43</v>
      </c>
    </row>
    <row r="177" spans="1:17">
      <c r="A177" s="2149">
        <v>44</v>
      </c>
      <c r="B177" s="1520"/>
      <c r="C177" s="1520"/>
      <c r="D177" s="1520"/>
      <c r="E177" s="1520"/>
      <c r="F177" s="1520"/>
      <c r="G177" s="2253"/>
      <c r="H177" s="1683"/>
      <c r="I177" s="2672"/>
      <c r="J177" s="1868"/>
      <c r="K177" s="1860"/>
      <c r="L177" s="1860"/>
      <c r="M177" s="1860"/>
      <c r="N177" s="1860"/>
      <c r="O177" s="1860"/>
      <c r="P177" s="2255">
        <f t="shared" si="4"/>
        <v>0</v>
      </c>
      <c r="Q177" s="1900">
        <v>44</v>
      </c>
    </row>
    <row r="178" spans="1:17">
      <c r="A178" s="2149">
        <v>45</v>
      </c>
      <c r="B178" s="1520"/>
      <c r="C178" s="1520"/>
      <c r="D178" s="1520"/>
      <c r="E178" s="1520"/>
      <c r="F178" s="1520"/>
      <c r="G178" s="2253"/>
      <c r="H178" s="1683"/>
      <c r="I178" s="2672"/>
      <c r="J178" s="1868"/>
      <c r="K178" s="1860"/>
      <c r="L178" s="1860"/>
      <c r="M178" s="1860"/>
      <c r="N178" s="1860"/>
      <c r="O178" s="1860"/>
      <c r="P178" s="2255">
        <f t="shared" si="4"/>
        <v>0</v>
      </c>
      <c r="Q178" s="1900">
        <v>45</v>
      </c>
    </row>
    <row r="179" spans="1:17">
      <c r="A179" s="2149">
        <v>46</v>
      </c>
      <c r="B179" s="1520"/>
      <c r="C179" s="1520"/>
      <c r="D179" s="1520"/>
      <c r="E179" s="1520"/>
      <c r="F179" s="1520"/>
      <c r="G179" s="2253"/>
      <c r="H179" s="1683"/>
      <c r="I179" s="2672"/>
      <c r="J179" s="1868"/>
      <c r="K179" s="1860"/>
      <c r="L179" s="1860"/>
      <c r="M179" s="1860"/>
      <c r="N179" s="1860"/>
      <c r="O179" s="1860"/>
      <c r="P179" s="2255">
        <f t="shared" si="4"/>
        <v>0</v>
      </c>
      <c r="Q179" s="1900">
        <v>46</v>
      </c>
    </row>
    <row r="180" spans="1:17">
      <c r="A180" s="2149">
        <v>47</v>
      </c>
      <c r="B180" s="1520"/>
      <c r="C180" s="1520"/>
      <c r="D180" s="1520"/>
      <c r="E180" s="1520"/>
      <c r="F180" s="1520"/>
      <c r="G180" s="2253"/>
      <c r="H180" s="1683"/>
      <c r="I180" s="2672"/>
      <c r="J180" s="1868"/>
      <c r="K180" s="1860"/>
      <c r="L180" s="1860"/>
      <c r="M180" s="1860"/>
      <c r="N180" s="1860"/>
      <c r="O180" s="1860"/>
      <c r="P180" s="2255">
        <f t="shared" si="4"/>
        <v>0</v>
      </c>
      <c r="Q180" s="1900">
        <v>47</v>
      </c>
    </row>
    <row r="181" spans="1:17">
      <c r="A181" s="2149">
        <v>48</v>
      </c>
      <c r="B181" s="1520"/>
      <c r="C181" s="1520"/>
      <c r="D181" s="1520"/>
      <c r="E181" s="1520"/>
      <c r="F181" s="1520"/>
      <c r="G181" s="2253"/>
      <c r="H181" s="1683"/>
      <c r="I181" s="2672"/>
      <c r="J181" s="1868"/>
      <c r="K181" s="1860"/>
      <c r="L181" s="1860"/>
      <c r="M181" s="1860"/>
      <c r="N181" s="1860"/>
      <c r="O181" s="1860"/>
      <c r="P181" s="2255">
        <f t="shared" si="4"/>
        <v>0</v>
      </c>
      <c r="Q181" s="1900">
        <v>48</v>
      </c>
    </row>
    <row r="182" spans="1:17">
      <c r="A182" s="2149">
        <v>49</v>
      </c>
      <c r="B182" s="1520"/>
      <c r="C182" s="1520"/>
      <c r="D182" s="1520"/>
      <c r="E182" s="1520"/>
      <c r="F182" s="1520"/>
      <c r="G182" s="2253"/>
      <c r="H182" s="1683"/>
      <c r="I182" s="2672"/>
      <c r="J182" s="1868"/>
      <c r="K182" s="1860"/>
      <c r="L182" s="1860"/>
      <c r="M182" s="1860"/>
      <c r="N182" s="1860"/>
      <c r="O182" s="1860"/>
      <c r="P182" s="2255">
        <f t="shared" si="4"/>
        <v>0</v>
      </c>
      <c r="Q182" s="1900">
        <v>49</v>
      </c>
    </row>
    <row r="183" spans="1:17" ht="15.75" thickBot="1">
      <c r="A183" s="2145">
        <v>50</v>
      </c>
      <c r="B183" s="2256" t="s">
        <v>2331</v>
      </c>
      <c r="C183" s="2271"/>
      <c r="D183" s="2271"/>
      <c r="E183" s="2271"/>
      <c r="F183" s="2271"/>
      <c r="G183" s="2272"/>
      <c r="H183" s="2273"/>
      <c r="I183" s="2673"/>
      <c r="J183" s="2674">
        <f t="shared" ref="J183:P183" si="5">SUM(J134:J182)</f>
        <v>0</v>
      </c>
      <c r="K183" s="2259">
        <f t="shared" si="5"/>
        <v>0</v>
      </c>
      <c r="L183" s="2259">
        <f t="shared" si="5"/>
        <v>0</v>
      </c>
      <c r="M183" s="2260">
        <f t="shared" si="5"/>
        <v>0</v>
      </c>
      <c r="N183" s="2260">
        <f t="shared" si="5"/>
        <v>0</v>
      </c>
      <c r="O183" s="2260">
        <f t="shared" si="5"/>
        <v>0</v>
      </c>
      <c r="P183" s="2260">
        <f t="shared" si="5"/>
        <v>0</v>
      </c>
      <c r="Q183" s="2261">
        <v>50</v>
      </c>
    </row>
    <row r="184" spans="1:17">
      <c r="A184" s="1808"/>
      <c r="B184" s="1808"/>
      <c r="I184" s="2220"/>
      <c r="J184" s="2220"/>
      <c r="K184" s="1879"/>
      <c r="L184" s="1879"/>
      <c r="M184" s="2275"/>
      <c r="N184" s="2275"/>
      <c r="O184" s="2275"/>
      <c r="P184" s="2275"/>
      <c r="Q184" s="1808"/>
    </row>
    <row r="185" spans="1:17">
      <c r="A185" s="2738" t="s">
        <v>4676</v>
      </c>
      <c r="B185" s="2598"/>
      <c r="C185" s="2517"/>
      <c r="D185" s="2517"/>
      <c r="E185" s="2226"/>
      <c r="F185" s="2226"/>
      <c r="G185" s="2226"/>
      <c r="H185" s="2226"/>
      <c r="I185" s="2738" t="s">
        <v>4676</v>
      </c>
      <c r="J185" s="2598"/>
      <c r="K185" s="2517"/>
      <c r="L185" s="2517"/>
      <c r="M185" s="2226"/>
      <c r="N185" s="2276"/>
    </row>
    <row r="186" spans="1:17">
      <c r="A186" s="1553" t="s">
        <v>1977</v>
      </c>
      <c r="B186" s="1553"/>
      <c r="C186" s="1553"/>
      <c r="D186" s="1553"/>
      <c r="E186" s="1553"/>
      <c r="F186" s="1553"/>
      <c r="G186" s="1553"/>
      <c r="H186" s="1553"/>
      <c r="I186" s="2517" t="s">
        <v>1978</v>
      </c>
      <c r="J186" s="2517"/>
      <c r="K186" s="1553"/>
      <c r="L186" s="1553"/>
      <c r="M186" s="1553"/>
      <c r="N186" s="1553"/>
      <c r="O186" s="1553"/>
      <c r="P186" s="1553"/>
      <c r="Q186" s="1553"/>
    </row>
    <row r="187" spans="1:17" ht="16.5" thickBot="1">
      <c r="A187" s="2263" t="str">
        <f>'Data Sheet'!$C$25</f>
        <v>CENTRAL HUDSON GAS &amp; ELECTRIC CORPORATION</v>
      </c>
      <c r="B187" s="2226"/>
      <c r="C187" s="2226"/>
      <c r="D187" s="2226"/>
      <c r="E187" s="2264" t="str">
        <f>'Data Sheet'!$C$40</f>
        <v>4/18/2018</v>
      </c>
      <c r="F187" s="2226"/>
      <c r="G187" s="2226" t="str">
        <f>'Data Sheet'!$C$38</f>
        <v>12/31/2017</v>
      </c>
      <c r="H187" s="2226"/>
      <c r="I187" s="2667" t="str">
        <f>'Data Sheet'!$C$25</f>
        <v>CENTRAL HUDSON GAS &amp; ELECTRIC CORPORATION</v>
      </c>
      <c r="J187" s="2448"/>
      <c r="K187" s="2226"/>
      <c r="L187" s="2226"/>
      <c r="M187" s="2226"/>
      <c r="N187" s="2226"/>
      <c r="O187" s="2264" t="str">
        <f>'Data Sheet'!$C$40</f>
        <v>4/18/2018</v>
      </c>
      <c r="P187" s="1560" t="str">
        <f>'Data Sheet'!$C$38</f>
        <v>12/31/2017</v>
      </c>
    </row>
    <row r="188" spans="1:17">
      <c r="A188" s="2266"/>
      <c r="B188" s="2267"/>
      <c r="C188" s="2267"/>
      <c r="D188" s="2267"/>
      <c r="E188" s="2267"/>
      <c r="F188" s="2267"/>
      <c r="G188" s="2267"/>
      <c r="H188" s="2267"/>
      <c r="I188" s="2442"/>
      <c r="J188" s="2443"/>
      <c r="K188" s="2267"/>
      <c r="L188" s="2267"/>
      <c r="M188" s="2267"/>
      <c r="N188" s="2267"/>
      <c r="O188" s="2267"/>
      <c r="P188" s="2267"/>
      <c r="Q188" s="2268"/>
    </row>
    <row r="189" spans="1:17">
      <c r="A189" s="2003" t="s">
        <v>3696</v>
      </c>
      <c r="B189" s="1553"/>
      <c r="C189" s="1553"/>
      <c r="D189" s="1553"/>
      <c r="E189" s="1553"/>
      <c r="F189" s="1553"/>
      <c r="G189" s="2242"/>
      <c r="H189" s="2242"/>
      <c r="I189" s="2523" t="s">
        <v>3697</v>
      </c>
      <c r="J189" s="2517"/>
      <c r="K189" s="1553"/>
      <c r="L189" s="1553"/>
      <c r="M189" s="1553"/>
      <c r="N189" s="1553"/>
      <c r="O189" s="1553"/>
      <c r="P189" s="1553"/>
      <c r="Q189" s="1518"/>
    </row>
    <row r="190" spans="1:17">
      <c r="A190" s="2003" t="s">
        <v>3698</v>
      </c>
      <c r="B190" s="1553"/>
      <c r="C190" s="1553"/>
      <c r="D190" s="1553"/>
      <c r="E190" s="1553"/>
      <c r="F190" s="1553"/>
      <c r="G190" s="2242"/>
      <c r="H190" s="2242"/>
      <c r="I190" s="2523" t="s">
        <v>3699</v>
      </c>
      <c r="J190" s="2517"/>
      <c r="K190" s="1553"/>
      <c r="L190" s="1553"/>
      <c r="M190" s="1553"/>
      <c r="N190" s="1553"/>
      <c r="O190" s="1553"/>
      <c r="P190" s="1553"/>
      <c r="Q190" s="1518"/>
    </row>
    <row r="191" spans="1:17">
      <c r="A191" s="2269"/>
      <c r="B191" s="2238"/>
      <c r="C191" s="2238"/>
      <c r="D191" s="2238"/>
      <c r="E191" s="2238"/>
      <c r="F191" s="2238"/>
      <c r="G191" s="2238"/>
      <c r="H191" s="2265"/>
      <c r="I191" s="2669"/>
      <c r="J191" s="2453"/>
      <c r="K191" s="2238"/>
      <c r="L191" s="2238"/>
      <c r="M191" s="2238"/>
      <c r="N191" s="2238"/>
      <c r="O191" s="2238"/>
      <c r="P191" s="2238"/>
      <c r="Q191" s="2270"/>
    </row>
    <row r="192" spans="1:17">
      <c r="A192" s="2146"/>
      <c r="B192" s="1554"/>
      <c r="C192" s="2139"/>
      <c r="D192" s="1896"/>
      <c r="E192" s="1896"/>
      <c r="F192" s="3586" t="s">
        <v>4626</v>
      </c>
      <c r="G192" s="3587"/>
      <c r="H192" s="2461" t="s">
        <v>3595</v>
      </c>
      <c r="I192" s="2523" t="s">
        <v>3595</v>
      </c>
      <c r="J192" s="2670"/>
      <c r="K192" s="1795" t="s">
        <v>1960</v>
      </c>
      <c r="L192" s="2249"/>
      <c r="M192" s="1795" t="s">
        <v>1961</v>
      </c>
      <c r="N192" s="1795"/>
      <c r="O192" s="1795"/>
      <c r="P192" s="1795"/>
      <c r="Q192" s="1951"/>
    </row>
    <row r="193" spans="1:17">
      <c r="A193" s="2147"/>
      <c r="B193" s="1971" t="s">
        <v>1962</v>
      </c>
      <c r="C193" s="1517"/>
      <c r="D193" s="1971" t="s">
        <v>1963</v>
      </c>
      <c r="E193" s="1971" t="s">
        <v>3589</v>
      </c>
      <c r="F193" s="1971" t="s">
        <v>3589</v>
      </c>
      <c r="G193" s="2250" t="s">
        <v>3589</v>
      </c>
      <c r="H193" s="2665" t="s">
        <v>4231</v>
      </c>
      <c r="I193" s="2523" t="s">
        <v>4231</v>
      </c>
      <c r="J193" s="2670"/>
      <c r="K193" s="1517" t="s">
        <v>1789</v>
      </c>
      <c r="L193" s="1517"/>
      <c r="M193" s="1971" t="s">
        <v>1964</v>
      </c>
      <c r="N193" s="1971" t="s">
        <v>1965</v>
      </c>
      <c r="O193" s="1532" t="s">
        <v>2330</v>
      </c>
      <c r="P193" s="1790"/>
      <c r="Q193" s="1947"/>
    </row>
    <row r="194" spans="1:17">
      <c r="A194" s="2147"/>
      <c r="B194" s="1971" t="s">
        <v>1966</v>
      </c>
      <c r="C194" s="1971" t="s">
        <v>3591</v>
      </c>
      <c r="D194" s="1971" t="s">
        <v>3592</v>
      </c>
      <c r="E194" s="1971" t="s">
        <v>3593</v>
      </c>
      <c r="F194" s="1971" t="s">
        <v>3594</v>
      </c>
      <c r="G194" s="2250" t="s">
        <v>3594</v>
      </c>
      <c r="H194" s="2665" t="s">
        <v>4233</v>
      </c>
      <c r="I194" s="2523" t="s">
        <v>4235</v>
      </c>
      <c r="J194" s="2670"/>
      <c r="K194" s="1971" t="s">
        <v>3595</v>
      </c>
      <c r="L194" s="1971" t="s">
        <v>3595</v>
      </c>
      <c r="M194" s="1971" t="s">
        <v>530</v>
      </c>
      <c r="N194" s="1971" t="s">
        <v>530</v>
      </c>
      <c r="O194" s="1532" t="s">
        <v>530</v>
      </c>
      <c r="P194" s="1809" t="s">
        <v>1967</v>
      </c>
      <c r="Q194" s="1897" t="s">
        <v>1968</v>
      </c>
    </row>
    <row r="195" spans="1:17">
      <c r="A195" s="2147" t="s">
        <v>1729</v>
      </c>
      <c r="B195" s="1971" t="s">
        <v>1969</v>
      </c>
      <c r="C195" s="1971" t="s">
        <v>3601</v>
      </c>
      <c r="D195" s="1971" t="s">
        <v>3602</v>
      </c>
      <c r="E195" s="1971" t="s">
        <v>1964</v>
      </c>
      <c r="F195" s="1971" t="s">
        <v>3604</v>
      </c>
      <c r="G195" s="2250" t="s">
        <v>3605</v>
      </c>
      <c r="H195" s="2665" t="s">
        <v>4232</v>
      </c>
      <c r="I195" s="2523" t="s">
        <v>4236</v>
      </c>
      <c r="J195" s="2670"/>
      <c r="K195" s="1971" t="s">
        <v>1397</v>
      </c>
      <c r="L195" s="1971" t="s">
        <v>1971</v>
      </c>
      <c r="M195" s="1971" t="s">
        <v>3607</v>
      </c>
      <c r="N195" s="1971" t="s">
        <v>3607</v>
      </c>
      <c r="O195" s="1532" t="s">
        <v>3607</v>
      </c>
      <c r="P195" s="1809" t="s">
        <v>1972</v>
      </c>
      <c r="Q195" s="1897" t="s">
        <v>1732</v>
      </c>
    </row>
    <row r="196" spans="1:17">
      <c r="A196" s="2149" t="s">
        <v>1732</v>
      </c>
      <c r="B196" s="1534" t="s">
        <v>3020</v>
      </c>
      <c r="C196" s="1534" t="s">
        <v>3021</v>
      </c>
      <c r="D196" s="1534" t="s">
        <v>3022</v>
      </c>
      <c r="E196" s="1534" t="s">
        <v>3023</v>
      </c>
      <c r="F196" s="1534" t="s">
        <v>2346</v>
      </c>
      <c r="G196" s="2252" t="s">
        <v>2347</v>
      </c>
      <c r="H196" s="2666" t="s">
        <v>2348</v>
      </c>
      <c r="I196" s="2671"/>
      <c r="J196" s="2569" t="s">
        <v>4234</v>
      </c>
      <c r="K196" s="1534" t="s">
        <v>2349</v>
      </c>
      <c r="L196" s="1534" t="s">
        <v>2350</v>
      </c>
      <c r="M196" s="1534" t="s">
        <v>2351</v>
      </c>
      <c r="N196" s="1534" t="s">
        <v>2352</v>
      </c>
      <c r="O196" s="1535" t="s">
        <v>2353</v>
      </c>
      <c r="P196" s="1899" t="s">
        <v>180</v>
      </c>
      <c r="Q196" s="1900"/>
    </row>
    <row r="197" spans="1:17">
      <c r="A197" s="2149">
        <v>1</v>
      </c>
      <c r="B197" s="1520" t="s">
        <v>1789</v>
      </c>
      <c r="C197" s="1520" t="s">
        <v>1789</v>
      </c>
      <c r="D197" s="1520" t="s">
        <v>1789</v>
      </c>
      <c r="E197" s="1520" t="s">
        <v>1789</v>
      </c>
      <c r="F197" s="1520" t="s">
        <v>1789</v>
      </c>
      <c r="G197" s="2253" t="s">
        <v>1789</v>
      </c>
      <c r="H197" s="1683"/>
      <c r="I197" s="2672" t="s">
        <v>1789</v>
      </c>
      <c r="J197" s="1868"/>
      <c r="K197" s="1860" t="s">
        <v>1789</v>
      </c>
      <c r="L197" s="1860"/>
      <c r="M197" s="1839" t="s">
        <v>1789</v>
      </c>
      <c r="N197" s="1839" t="s">
        <v>1789</v>
      </c>
      <c r="O197" s="1839" t="s">
        <v>1789</v>
      </c>
      <c r="P197" s="2254">
        <f t="shared" ref="P197:P245" si="6">SUM(M197:O197)</f>
        <v>0</v>
      </c>
      <c r="Q197" s="1900">
        <v>1</v>
      </c>
    </row>
    <row r="198" spans="1:17">
      <c r="A198" s="2149">
        <v>2</v>
      </c>
      <c r="B198" s="1520"/>
      <c r="C198" s="1520"/>
      <c r="D198" s="1520"/>
      <c r="E198" s="1520"/>
      <c r="F198" s="1520"/>
      <c r="G198" s="2253"/>
      <c r="H198" s="1683"/>
      <c r="I198" s="2672"/>
      <c r="J198" s="1868"/>
      <c r="K198" s="1860"/>
      <c r="L198" s="1860"/>
      <c r="M198" s="1860" t="s">
        <v>1789</v>
      </c>
      <c r="N198" s="1860"/>
      <c r="O198" s="1860"/>
      <c r="P198" s="2255">
        <f t="shared" si="6"/>
        <v>0</v>
      </c>
      <c r="Q198" s="1900">
        <v>2</v>
      </c>
    </row>
    <row r="199" spans="1:17">
      <c r="A199" s="2149">
        <v>3</v>
      </c>
      <c r="B199" s="1520"/>
      <c r="C199" s="1520"/>
      <c r="D199" s="1520"/>
      <c r="E199" s="1520"/>
      <c r="F199" s="1520"/>
      <c r="G199" s="2253"/>
      <c r="H199" s="1683"/>
      <c r="I199" s="2672"/>
      <c r="J199" s="1868"/>
      <c r="K199" s="1860"/>
      <c r="L199" s="1860"/>
      <c r="M199" s="1860"/>
      <c r="N199" s="1860"/>
      <c r="O199" s="1860"/>
      <c r="P199" s="2255">
        <f t="shared" si="6"/>
        <v>0</v>
      </c>
      <c r="Q199" s="1900">
        <v>3</v>
      </c>
    </row>
    <row r="200" spans="1:17">
      <c r="A200" s="2149">
        <v>4</v>
      </c>
      <c r="B200" s="1520"/>
      <c r="C200" s="1520"/>
      <c r="D200" s="1520"/>
      <c r="E200" s="1520"/>
      <c r="F200" s="1520"/>
      <c r="G200" s="2253"/>
      <c r="H200" s="1683"/>
      <c r="I200" s="2672"/>
      <c r="J200" s="1868"/>
      <c r="K200" s="1860"/>
      <c r="L200" s="1860"/>
      <c r="M200" s="1860"/>
      <c r="N200" s="1860"/>
      <c r="O200" s="1860"/>
      <c r="P200" s="2255">
        <f t="shared" si="6"/>
        <v>0</v>
      </c>
      <c r="Q200" s="1900">
        <v>4</v>
      </c>
    </row>
    <row r="201" spans="1:17">
      <c r="A201" s="2149">
        <v>5</v>
      </c>
      <c r="B201" s="1520"/>
      <c r="C201" s="1520"/>
      <c r="D201" s="1520"/>
      <c r="E201" s="1520"/>
      <c r="F201" s="1520"/>
      <c r="G201" s="2253"/>
      <c r="H201" s="1683"/>
      <c r="I201" s="2672"/>
      <c r="J201" s="1868"/>
      <c r="K201" s="1860"/>
      <c r="L201" s="1860"/>
      <c r="M201" s="1860"/>
      <c r="N201" s="1860"/>
      <c r="O201" s="1860"/>
      <c r="P201" s="2255">
        <f t="shared" si="6"/>
        <v>0</v>
      </c>
      <c r="Q201" s="1900">
        <v>5</v>
      </c>
    </row>
    <row r="202" spans="1:17">
      <c r="A202" s="2149">
        <v>6</v>
      </c>
      <c r="B202" s="1520"/>
      <c r="C202" s="1520"/>
      <c r="D202" s="1520"/>
      <c r="E202" s="1520"/>
      <c r="F202" s="1520"/>
      <c r="G202" s="2253"/>
      <c r="H202" s="1683"/>
      <c r="I202" s="2672"/>
      <c r="J202" s="1868"/>
      <c r="K202" s="1860"/>
      <c r="L202" s="1860"/>
      <c r="M202" s="1860"/>
      <c r="N202" s="1860"/>
      <c r="O202" s="1860"/>
      <c r="P202" s="2255">
        <f t="shared" si="6"/>
        <v>0</v>
      </c>
      <c r="Q202" s="1900">
        <v>6</v>
      </c>
    </row>
    <row r="203" spans="1:17">
      <c r="A203" s="2149">
        <v>7</v>
      </c>
      <c r="B203" s="1520"/>
      <c r="C203" s="1520"/>
      <c r="D203" s="1520"/>
      <c r="E203" s="1520"/>
      <c r="F203" s="1520"/>
      <c r="G203" s="2253"/>
      <c r="H203" s="1683"/>
      <c r="I203" s="2672"/>
      <c r="J203" s="1868"/>
      <c r="K203" s="1860"/>
      <c r="L203" s="1860"/>
      <c r="M203" s="1860"/>
      <c r="N203" s="1860"/>
      <c r="O203" s="1860"/>
      <c r="P203" s="2255">
        <f t="shared" si="6"/>
        <v>0</v>
      </c>
      <c r="Q203" s="1900">
        <v>7</v>
      </c>
    </row>
    <row r="204" spans="1:17">
      <c r="A204" s="2149">
        <v>8</v>
      </c>
      <c r="B204" s="1520"/>
      <c r="C204" s="1520"/>
      <c r="D204" s="1520"/>
      <c r="E204" s="1520"/>
      <c r="F204" s="1520"/>
      <c r="G204" s="2253"/>
      <c r="H204" s="1683"/>
      <c r="I204" s="2672"/>
      <c r="J204" s="1868"/>
      <c r="K204" s="1860"/>
      <c r="L204" s="1860"/>
      <c r="M204" s="1860"/>
      <c r="N204" s="1860"/>
      <c r="O204" s="1860"/>
      <c r="P204" s="2255">
        <f t="shared" si="6"/>
        <v>0</v>
      </c>
      <c r="Q204" s="1900">
        <v>8</v>
      </c>
    </row>
    <row r="205" spans="1:17">
      <c r="A205" s="2149">
        <v>9</v>
      </c>
      <c r="B205" s="1520"/>
      <c r="C205" s="1520"/>
      <c r="D205" s="1520"/>
      <c r="E205" s="1520"/>
      <c r="F205" s="1520"/>
      <c r="G205" s="2253"/>
      <c r="H205" s="1683"/>
      <c r="I205" s="2672"/>
      <c r="J205" s="1868"/>
      <c r="K205" s="1860"/>
      <c r="L205" s="1860"/>
      <c r="M205" s="1860"/>
      <c r="N205" s="1860"/>
      <c r="O205" s="1860"/>
      <c r="P205" s="2255">
        <f t="shared" si="6"/>
        <v>0</v>
      </c>
      <c r="Q205" s="1900">
        <v>9</v>
      </c>
    </row>
    <row r="206" spans="1:17">
      <c r="A206" s="2149">
        <v>10</v>
      </c>
      <c r="B206" s="1520"/>
      <c r="C206" s="1520"/>
      <c r="D206" s="1520"/>
      <c r="E206" s="1520"/>
      <c r="F206" s="1520"/>
      <c r="G206" s="2253"/>
      <c r="H206" s="1683"/>
      <c r="I206" s="2672"/>
      <c r="J206" s="1868"/>
      <c r="K206" s="1860"/>
      <c r="L206" s="1860"/>
      <c r="M206" s="1860"/>
      <c r="N206" s="1860"/>
      <c r="O206" s="1860"/>
      <c r="P206" s="2255">
        <f t="shared" si="6"/>
        <v>0</v>
      </c>
      <c r="Q206" s="1900">
        <v>10</v>
      </c>
    </row>
    <row r="207" spans="1:17">
      <c r="A207" s="2149">
        <v>11</v>
      </c>
      <c r="B207" s="1520"/>
      <c r="C207" s="1520"/>
      <c r="D207" s="1520"/>
      <c r="E207" s="1520"/>
      <c r="F207" s="1520"/>
      <c r="G207" s="2253"/>
      <c r="H207" s="1683"/>
      <c r="I207" s="2672"/>
      <c r="J207" s="1868"/>
      <c r="K207" s="1860"/>
      <c r="L207" s="1860"/>
      <c r="M207" s="1860"/>
      <c r="N207" s="1860"/>
      <c r="O207" s="1860"/>
      <c r="P207" s="2255">
        <f t="shared" si="6"/>
        <v>0</v>
      </c>
      <c r="Q207" s="1900">
        <v>11</v>
      </c>
    </row>
    <row r="208" spans="1:17">
      <c r="A208" s="2149">
        <v>12</v>
      </c>
      <c r="B208" s="1520"/>
      <c r="C208" s="1520"/>
      <c r="D208" s="1520"/>
      <c r="E208" s="1520"/>
      <c r="F208" s="1520"/>
      <c r="G208" s="2253"/>
      <c r="H208" s="1683"/>
      <c r="I208" s="2672"/>
      <c r="J208" s="1868"/>
      <c r="K208" s="1860"/>
      <c r="L208" s="1860"/>
      <c r="M208" s="1860"/>
      <c r="N208" s="1860"/>
      <c r="O208" s="1860"/>
      <c r="P208" s="2255">
        <f t="shared" si="6"/>
        <v>0</v>
      </c>
      <c r="Q208" s="1900">
        <v>12</v>
      </c>
    </row>
    <row r="209" spans="1:17">
      <c r="A209" s="2149">
        <v>13</v>
      </c>
      <c r="B209" s="1520"/>
      <c r="C209" s="1520"/>
      <c r="D209" s="1520"/>
      <c r="E209" s="1520"/>
      <c r="F209" s="1520"/>
      <c r="G209" s="2253"/>
      <c r="H209" s="1683"/>
      <c r="I209" s="2672"/>
      <c r="J209" s="1868"/>
      <c r="K209" s="1860"/>
      <c r="L209" s="1860"/>
      <c r="M209" s="1860"/>
      <c r="N209" s="1860"/>
      <c r="O209" s="1860"/>
      <c r="P209" s="2255">
        <f t="shared" si="6"/>
        <v>0</v>
      </c>
      <c r="Q209" s="1900">
        <v>13</v>
      </c>
    </row>
    <row r="210" spans="1:17">
      <c r="A210" s="2149">
        <v>14</v>
      </c>
      <c r="B210" s="1520"/>
      <c r="C210" s="1520"/>
      <c r="D210" s="1520"/>
      <c r="E210" s="1520"/>
      <c r="F210" s="1520"/>
      <c r="G210" s="2253"/>
      <c r="H210" s="1683"/>
      <c r="I210" s="2672"/>
      <c r="J210" s="1868"/>
      <c r="K210" s="1860"/>
      <c r="L210" s="1860"/>
      <c r="M210" s="1860"/>
      <c r="N210" s="1860"/>
      <c r="O210" s="1860"/>
      <c r="P210" s="2255">
        <f t="shared" si="6"/>
        <v>0</v>
      </c>
      <c r="Q210" s="1900">
        <v>14</v>
      </c>
    </row>
    <row r="211" spans="1:17">
      <c r="A211" s="2149">
        <v>15</v>
      </c>
      <c r="B211" s="1520"/>
      <c r="C211" s="1520"/>
      <c r="D211" s="1520"/>
      <c r="E211" s="1520"/>
      <c r="F211" s="1520"/>
      <c r="G211" s="2253"/>
      <c r="H211" s="1683"/>
      <c r="I211" s="2672"/>
      <c r="J211" s="1868"/>
      <c r="K211" s="1860"/>
      <c r="L211" s="1860"/>
      <c r="M211" s="1860"/>
      <c r="N211" s="1860"/>
      <c r="O211" s="1860"/>
      <c r="P211" s="2255">
        <f t="shared" si="6"/>
        <v>0</v>
      </c>
      <c r="Q211" s="1900">
        <v>15</v>
      </c>
    </row>
    <row r="212" spans="1:17">
      <c r="A212" s="2149">
        <v>16</v>
      </c>
      <c r="B212" s="1520"/>
      <c r="C212" s="1520"/>
      <c r="D212" s="1520"/>
      <c r="E212" s="1520"/>
      <c r="F212" s="1520"/>
      <c r="G212" s="2253"/>
      <c r="H212" s="1683"/>
      <c r="I212" s="2672"/>
      <c r="J212" s="1868"/>
      <c r="K212" s="1860"/>
      <c r="L212" s="1860"/>
      <c r="M212" s="1860"/>
      <c r="N212" s="1860"/>
      <c r="O212" s="1860"/>
      <c r="P212" s="2255">
        <f t="shared" si="6"/>
        <v>0</v>
      </c>
      <c r="Q212" s="1900">
        <v>16</v>
      </c>
    </row>
    <row r="213" spans="1:17">
      <c r="A213" s="2149">
        <v>17</v>
      </c>
      <c r="B213" s="1520"/>
      <c r="C213" s="1520"/>
      <c r="D213" s="1520"/>
      <c r="E213" s="1520"/>
      <c r="F213" s="1520"/>
      <c r="G213" s="2253"/>
      <c r="H213" s="1683"/>
      <c r="I213" s="2672"/>
      <c r="J213" s="1868"/>
      <c r="K213" s="1860"/>
      <c r="L213" s="1860"/>
      <c r="M213" s="1860"/>
      <c r="N213" s="1860"/>
      <c r="O213" s="1860"/>
      <c r="P213" s="2255">
        <f t="shared" si="6"/>
        <v>0</v>
      </c>
      <c r="Q213" s="1900">
        <v>17</v>
      </c>
    </row>
    <row r="214" spans="1:17">
      <c r="A214" s="2149">
        <v>18</v>
      </c>
      <c r="B214" s="1520"/>
      <c r="C214" s="1520"/>
      <c r="D214" s="1520"/>
      <c r="E214" s="1520"/>
      <c r="F214" s="1520"/>
      <c r="G214" s="2253"/>
      <c r="H214" s="1683"/>
      <c r="I214" s="2672"/>
      <c r="J214" s="1868"/>
      <c r="K214" s="1860"/>
      <c r="L214" s="1860"/>
      <c r="M214" s="1860"/>
      <c r="N214" s="1860"/>
      <c r="O214" s="1860"/>
      <c r="P214" s="2255">
        <f t="shared" si="6"/>
        <v>0</v>
      </c>
      <c r="Q214" s="1900">
        <v>18</v>
      </c>
    </row>
    <row r="215" spans="1:17">
      <c r="A215" s="2149">
        <v>19</v>
      </c>
      <c r="B215" s="1520"/>
      <c r="C215" s="1520"/>
      <c r="D215" s="1520"/>
      <c r="E215" s="1520"/>
      <c r="F215" s="1520"/>
      <c r="G215" s="2253"/>
      <c r="H215" s="1683"/>
      <c r="I215" s="2672"/>
      <c r="J215" s="1868"/>
      <c r="K215" s="1860"/>
      <c r="L215" s="1860"/>
      <c r="M215" s="1860"/>
      <c r="N215" s="1860"/>
      <c r="O215" s="1860"/>
      <c r="P215" s="2255">
        <f t="shared" si="6"/>
        <v>0</v>
      </c>
      <c r="Q215" s="1900">
        <v>19</v>
      </c>
    </row>
    <row r="216" spans="1:17">
      <c r="A216" s="2149">
        <v>20</v>
      </c>
      <c r="B216" s="1520"/>
      <c r="C216" s="1520"/>
      <c r="D216" s="1520"/>
      <c r="E216" s="1520"/>
      <c r="F216" s="1520"/>
      <c r="G216" s="2253"/>
      <c r="H216" s="1683"/>
      <c r="I216" s="2672"/>
      <c r="J216" s="1868"/>
      <c r="K216" s="1860"/>
      <c r="L216" s="1860"/>
      <c r="M216" s="1860"/>
      <c r="N216" s="1860"/>
      <c r="O216" s="1860"/>
      <c r="P216" s="2255">
        <f t="shared" si="6"/>
        <v>0</v>
      </c>
      <c r="Q216" s="1900">
        <v>20</v>
      </c>
    </row>
    <row r="217" spans="1:17">
      <c r="A217" s="2149">
        <v>21</v>
      </c>
      <c r="B217" s="1520"/>
      <c r="C217" s="1520"/>
      <c r="D217" s="1520"/>
      <c r="E217" s="1520"/>
      <c r="F217" s="1520"/>
      <c r="G217" s="2253"/>
      <c r="H217" s="1683"/>
      <c r="I217" s="2672"/>
      <c r="J217" s="1868"/>
      <c r="K217" s="1860"/>
      <c r="L217" s="1860"/>
      <c r="M217" s="1860"/>
      <c r="N217" s="1860"/>
      <c r="O217" s="1860"/>
      <c r="P217" s="2255">
        <f t="shared" si="6"/>
        <v>0</v>
      </c>
      <c r="Q217" s="1900">
        <v>21</v>
      </c>
    </row>
    <row r="218" spans="1:17">
      <c r="A218" s="2149">
        <v>22</v>
      </c>
      <c r="B218" s="1520"/>
      <c r="C218" s="1520"/>
      <c r="D218" s="1520"/>
      <c r="E218" s="1520"/>
      <c r="F218" s="1520"/>
      <c r="G218" s="2253"/>
      <c r="H218" s="1683"/>
      <c r="I218" s="2672"/>
      <c r="J218" s="1868"/>
      <c r="K218" s="1860"/>
      <c r="L218" s="1860"/>
      <c r="M218" s="1860"/>
      <c r="N218" s="1860"/>
      <c r="O218" s="1860"/>
      <c r="P218" s="2255">
        <f t="shared" si="6"/>
        <v>0</v>
      </c>
      <c r="Q218" s="1900">
        <v>22</v>
      </c>
    </row>
    <row r="219" spans="1:17">
      <c r="A219" s="2149">
        <v>23</v>
      </c>
      <c r="B219" s="1520"/>
      <c r="C219" s="1520"/>
      <c r="D219" s="1520"/>
      <c r="E219" s="1520"/>
      <c r="F219" s="1520"/>
      <c r="G219" s="2253"/>
      <c r="H219" s="1683"/>
      <c r="I219" s="2672"/>
      <c r="J219" s="1868"/>
      <c r="K219" s="1860"/>
      <c r="L219" s="1860"/>
      <c r="M219" s="1860"/>
      <c r="N219" s="1860"/>
      <c r="O219" s="1860"/>
      <c r="P219" s="2255">
        <f t="shared" si="6"/>
        <v>0</v>
      </c>
      <c r="Q219" s="1900">
        <v>23</v>
      </c>
    </row>
    <row r="220" spans="1:17">
      <c r="A220" s="2149">
        <v>24</v>
      </c>
      <c r="B220" s="1520"/>
      <c r="C220" s="1520"/>
      <c r="D220" s="1520"/>
      <c r="E220" s="1520"/>
      <c r="F220" s="1520"/>
      <c r="G220" s="2253"/>
      <c r="H220" s="1683"/>
      <c r="I220" s="2672"/>
      <c r="J220" s="1868"/>
      <c r="K220" s="1860"/>
      <c r="L220" s="1860"/>
      <c r="M220" s="1860"/>
      <c r="N220" s="1860"/>
      <c r="O220" s="1860"/>
      <c r="P220" s="2255">
        <f t="shared" si="6"/>
        <v>0</v>
      </c>
      <c r="Q220" s="1900">
        <v>24</v>
      </c>
    </row>
    <row r="221" spans="1:17">
      <c r="A221" s="2149">
        <v>25</v>
      </c>
      <c r="B221" s="1520"/>
      <c r="C221" s="1520"/>
      <c r="D221" s="1520"/>
      <c r="E221" s="1520"/>
      <c r="F221" s="1520"/>
      <c r="G221" s="2253"/>
      <c r="H221" s="1683"/>
      <c r="I221" s="2672"/>
      <c r="J221" s="1868"/>
      <c r="K221" s="1860"/>
      <c r="L221" s="1860"/>
      <c r="M221" s="1860"/>
      <c r="N221" s="1860"/>
      <c r="O221" s="1860"/>
      <c r="P221" s="2255">
        <f t="shared" si="6"/>
        <v>0</v>
      </c>
      <c r="Q221" s="1900">
        <v>25</v>
      </c>
    </row>
    <row r="222" spans="1:17">
      <c r="A222" s="2149">
        <v>26</v>
      </c>
      <c r="B222" s="1520"/>
      <c r="C222" s="1520"/>
      <c r="D222" s="1520"/>
      <c r="E222" s="1520"/>
      <c r="F222" s="1520"/>
      <c r="G222" s="2253"/>
      <c r="H222" s="1683"/>
      <c r="I222" s="2672"/>
      <c r="J222" s="1868"/>
      <c r="K222" s="1860"/>
      <c r="L222" s="1860"/>
      <c r="M222" s="1860"/>
      <c r="N222" s="1860"/>
      <c r="O222" s="1860"/>
      <c r="P222" s="2255">
        <f t="shared" si="6"/>
        <v>0</v>
      </c>
      <c r="Q222" s="1900">
        <v>26</v>
      </c>
    </row>
    <row r="223" spans="1:17">
      <c r="A223" s="2149">
        <v>27</v>
      </c>
      <c r="B223" s="1520"/>
      <c r="C223" s="1520"/>
      <c r="D223" s="1520"/>
      <c r="E223" s="1520"/>
      <c r="F223" s="1520"/>
      <c r="G223" s="2253"/>
      <c r="H223" s="1683"/>
      <c r="I223" s="2672"/>
      <c r="J223" s="1868"/>
      <c r="K223" s="1860"/>
      <c r="L223" s="1860"/>
      <c r="M223" s="1860"/>
      <c r="N223" s="1860"/>
      <c r="O223" s="1860"/>
      <c r="P223" s="2255">
        <f t="shared" si="6"/>
        <v>0</v>
      </c>
      <c r="Q223" s="1900">
        <v>27</v>
      </c>
    </row>
    <row r="224" spans="1:17">
      <c r="A224" s="2149">
        <v>28</v>
      </c>
      <c r="B224" s="1520"/>
      <c r="C224" s="1520"/>
      <c r="D224" s="1520"/>
      <c r="E224" s="1520"/>
      <c r="F224" s="1520"/>
      <c r="G224" s="2253"/>
      <c r="H224" s="1683"/>
      <c r="I224" s="2672"/>
      <c r="J224" s="1868"/>
      <c r="K224" s="1860"/>
      <c r="L224" s="1860"/>
      <c r="M224" s="1860"/>
      <c r="N224" s="1860"/>
      <c r="O224" s="1860"/>
      <c r="P224" s="2255">
        <f t="shared" si="6"/>
        <v>0</v>
      </c>
      <c r="Q224" s="1900">
        <v>28</v>
      </c>
    </row>
    <row r="225" spans="1:17">
      <c r="A225" s="2149">
        <v>29</v>
      </c>
      <c r="B225" s="1520"/>
      <c r="C225" s="1520"/>
      <c r="D225" s="1520"/>
      <c r="E225" s="1520"/>
      <c r="F225" s="1520"/>
      <c r="G225" s="2253"/>
      <c r="H225" s="1683"/>
      <c r="I225" s="2672"/>
      <c r="J225" s="1868"/>
      <c r="K225" s="1860"/>
      <c r="L225" s="1860"/>
      <c r="M225" s="1860"/>
      <c r="N225" s="1860"/>
      <c r="O225" s="1860"/>
      <c r="P225" s="2255">
        <f t="shared" si="6"/>
        <v>0</v>
      </c>
      <c r="Q225" s="1900">
        <v>29</v>
      </c>
    </row>
    <row r="226" spans="1:17">
      <c r="A226" s="2149">
        <v>30</v>
      </c>
      <c r="B226" s="1520"/>
      <c r="C226" s="1520"/>
      <c r="D226" s="1520"/>
      <c r="E226" s="1520"/>
      <c r="F226" s="1520"/>
      <c r="G226" s="2253"/>
      <c r="H226" s="1683"/>
      <c r="I226" s="2672"/>
      <c r="J226" s="1868"/>
      <c r="K226" s="1860"/>
      <c r="L226" s="1860"/>
      <c r="M226" s="1860"/>
      <c r="N226" s="1860"/>
      <c r="O226" s="1860"/>
      <c r="P226" s="2255">
        <f t="shared" si="6"/>
        <v>0</v>
      </c>
      <c r="Q226" s="1900">
        <v>30</v>
      </c>
    </row>
    <row r="227" spans="1:17">
      <c r="A227" s="2149">
        <v>31</v>
      </c>
      <c r="B227" s="1520"/>
      <c r="C227" s="1520"/>
      <c r="D227" s="1520"/>
      <c r="E227" s="1520"/>
      <c r="F227" s="1520"/>
      <c r="G227" s="2253"/>
      <c r="H227" s="1683"/>
      <c r="I227" s="2672"/>
      <c r="J227" s="1868"/>
      <c r="K227" s="1860"/>
      <c r="L227" s="1860"/>
      <c r="M227" s="1860"/>
      <c r="N227" s="1860"/>
      <c r="O227" s="1860"/>
      <c r="P227" s="2255">
        <f t="shared" si="6"/>
        <v>0</v>
      </c>
      <c r="Q227" s="1900">
        <v>31</v>
      </c>
    </row>
    <row r="228" spans="1:17">
      <c r="A228" s="2149">
        <v>32</v>
      </c>
      <c r="B228" s="1520"/>
      <c r="C228" s="1520"/>
      <c r="D228" s="1520"/>
      <c r="E228" s="1520"/>
      <c r="F228" s="1520"/>
      <c r="G228" s="2253"/>
      <c r="H228" s="1683"/>
      <c r="I228" s="2672"/>
      <c r="J228" s="1868"/>
      <c r="K228" s="1860"/>
      <c r="L228" s="1860"/>
      <c r="M228" s="1860"/>
      <c r="N228" s="1860"/>
      <c r="O228" s="1860"/>
      <c r="P228" s="2255">
        <f t="shared" si="6"/>
        <v>0</v>
      </c>
      <c r="Q228" s="1900">
        <v>32</v>
      </c>
    </row>
    <row r="229" spans="1:17">
      <c r="A229" s="2149">
        <v>33</v>
      </c>
      <c r="B229" s="1520"/>
      <c r="C229" s="1520"/>
      <c r="D229" s="1520"/>
      <c r="E229" s="1520"/>
      <c r="F229" s="1520"/>
      <c r="G229" s="2253"/>
      <c r="H229" s="1683"/>
      <c r="I229" s="2672"/>
      <c r="J229" s="1868"/>
      <c r="K229" s="1860"/>
      <c r="L229" s="1860"/>
      <c r="M229" s="1860"/>
      <c r="N229" s="1860"/>
      <c r="O229" s="1860"/>
      <c r="P229" s="2255">
        <f t="shared" si="6"/>
        <v>0</v>
      </c>
      <c r="Q229" s="1900">
        <v>33</v>
      </c>
    </row>
    <row r="230" spans="1:17">
      <c r="A230" s="2149">
        <v>34</v>
      </c>
      <c r="B230" s="1520"/>
      <c r="C230" s="1520"/>
      <c r="D230" s="1520"/>
      <c r="E230" s="1520"/>
      <c r="F230" s="1520"/>
      <c r="G230" s="2253"/>
      <c r="H230" s="1683"/>
      <c r="I230" s="2672"/>
      <c r="J230" s="1868"/>
      <c r="K230" s="1860"/>
      <c r="L230" s="1860"/>
      <c r="M230" s="1860"/>
      <c r="N230" s="1860"/>
      <c r="O230" s="1860"/>
      <c r="P230" s="2255">
        <f t="shared" si="6"/>
        <v>0</v>
      </c>
      <c r="Q230" s="1900">
        <v>34</v>
      </c>
    </row>
    <row r="231" spans="1:17">
      <c r="A231" s="2149">
        <v>35</v>
      </c>
      <c r="B231" s="1520"/>
      <c r="C231" s="1520"/>
      <c r="D231" s="1520"/>
      <c r="E231" s="1520"/>
      <c r="F231" s="1520"/>
      <c r="G231" s="2253"/>
      <c r="H231" s="1683"/>
      <c r="I231" s="2672"/>
      <c r="J231" s="1868"/>
      <c r="K231" s="1860"/>
      <c r="L231" s="1860"/>
      <c r="M231" s="1860"/>
      <c r="N231" s="1860"/>
      <c r="O231" s="1860"/>
      <c r="P231" s="2255">
        <f t="shared" si="6"/>
        <v>0</v>
      </c>
      <c r="Q231" s="1900">
        <v>35</v>
      </c>
    </row>
    <row r="232" spans="1:17">
      <c r="A232" s="2149">
        <v>36</v>
      </c>
      <c r="B232" s="1520"/>
      <c r="C232" s="1520"/>
      <c r="D232" s="1520"/>
      <c r="E232" s="1520"/>
      <c r="F232" s="1520"/>
      <c r="G232" s="2253"/>
      <c r="H232" s="1683"/>
      <c r="I232" s="2672"/>
      <c r="J232" s="1868"/>
      <c r="K232" s="1860"/>
      <c r="L232" s="1860"/>
      <c r="M232" s="1860"/>
      <c r="N232" s="1860"/>
      <c r="O232" s="1860"/>
      <c r="P232" s="2255">
        <f t="shared" si="6"/>
        <v>0</v>
      </c>
      <c r="Q232" s="1900">
        <v>36</v>
      </c>
    </row>
    <row r="233" spans="1:17">
      <c r="A233" s="2149">
        <v>37</v>
      </c>
      <c r="B233" s="1520"/>
      <c r="C233" s="1520"/>
      <c r="D233" s="1520"/>
      <c r="E233" s="1520"/>
      <c r="F233" s="1520"/>
      <c r="G233" s="2253"/>
      <c r="H233" s="1683"/>
      <c r="I233" s="2672"/>
      <c r="J233" s="1868"/>
      <c r="K233" s="1860"/>
      <c r="L233" s="1860"/>
      <c r="M233" s="1860"/>
      <c r="N233" s="1860"/>
      <c r="O233" s="1860"/>
      <c r="P233" s="2255">
        <f t="shared" si="6"/>
        <v>0</v>
      </c>
      <c r="Q233" s="1900">
        <v>37</v>
      </c>
    </row>
    <row r="234" spans="1:17">
      <c r="A234" s="2149">
        <v>38</v>
      </c>
      <c r="B234" s="1520"/>
      <c r="C234" s="1520"/>
      <c r="D234" s="1520"/>
      <c r="E234" s="1520"/>
      <c r="F234" s="1520"/>
      <c r="G234" s="2253"/>
      <c r="H234" s="1683"/>
      <c r="I234" s="2672"/>
      <c r="J234" s="1868"/>
      <c r="K234" s="1860"/>
      <c r="L234" s="1860"/>
      <c r="M234" s="1860"/>
      <c r="N234" s="1860"/>
      <c r="O234" s="1860"/>
      <c r="P234" s="2255">
        <f t="shared" si="6"/>
        <v>0</v>
      </c>
      <c r="Q234" s="1900">
        <v>38</v>
      </c>
    </row>
    <row r="235" spans="1:17">
      <c r="A235" s="2149">
        <v>39</v>
      </c>
      <c r="B235" s="1520"/>
      <c r="C235" s="1520"/>
      <c r="D235" s="1520"/>
      <c r="E235" s="1520"/>
      <c r="F235" s="1520"/>
      <c r="G235" s="2253"/>
      <c r="H235" s="1683"/>
      <c r="I235" s="2672"/>
      <c r="J235" s="1868"/>
      <c r="K235" s="1860"/>
      <c r="L235" s="1860"/>
      <c r="M235" s="1860"/>
      <c r="N235" s="1860"/>
      <c r="O235" s="1860"/>
      <c r="P235" s="2255">
        <f t="shared" si="6"/>
        <v>0</v>
      </c>
      <c r="Q235" s="1900">
        <v>39</v>
      </c>
    </row>
    <row r="236" spans="1:17">
      <c r="A236" s="2149">
        <v>40</v>
      </c>
      <c r="B236" s="1520"/>
      <c r="C236" s="1520"/>
      <c r="D236" s="1520"/>
      <c r="E236" s="1520"/>
      <c r="F236" s="1520"/>
      <c r="G236" s="2253"/>
      <c r="H236" s="1683"/>
      <c r="I236" s="2672"/>
      <c r="J236" s="1868"/>
      <c r="K236" s="1860"/>
      <c r="L236" s="1860"/>
      <c r="M236" s="1860"/>
      <c r="N236" s="1860"/>
      <c r="O236" s="1860"/>
      <c r="P236" s="2255">
        <f t="shared" si="6"/>
        <v>0</v>
      </c>
      <c r="Q236" s="1900">
        <v>40</v>
      </c>
    </row>
    <row r="237" spans="1:17">
      <c r="A237" s="2149">
        <v>41</v>
      </c>
      <c r="B237" s="1520"/>
      <c r="C237" s="1520"/>
      <c r="D237" s="1520"/>
      <c r="E237" s="1520"/>
      <c r="F237" s="1520"/>
      <c r="G237" s="2253"/>
      <c r="H237" s="1683"/>
      <c r="I237" s="2672"/>
      <c r="J237" s="1868"/>
      <c r="K237" s="1860"/>
      <c r="L237" s="1860"/>
      <c r="M237" s="1860"/>
      <c r="N237" s="1860"/>
      <c r="O237" s="1860"/>
      <c r="P237" s="2255">
        <f t="shared" si="6"/>
        <v>0</v>
      </c>
      <c r="Q237" s="1900">
        <v>41</v>
      </c>
    </row>
    <row r="238" spans="1:17">
      <c r="A238" s="2149">
        <v>42</v>
      </c>
      <c r="B238" s="1520"/>
      <c r="C238" s="1520"/>
      <c r="D238" s="1520"/>
      <c r="E238" s="1520"/>
      <c r="F238" s="1520"/>
      <c r="G238" s="2253"/>
      <c r="H238" s="1683"/>
      <c r="I238" s="2672"/>
      <c r="J238" s="1868"/>
      <c r="K238" s="1860"/>
      <c r="L238" s="1860"/>
      <c r="M238" s="1860"/>
      <c r="N238" s="1860"/>
      <c r="O238" s="1860"/>
      <c r="P238" s="2255">
        <f t="shared" si="6"/>
        <v>0</v>
      </c>
      <c r="Q238" s="1900">
        <v>42</v>
      </c>
    </row>
    <row r="239" spans="1:17">
      <c r="A239" s="2149">
        <v>43</v>
      </c>
      <c r="B239" s="1520"/>
      <c r="C239" s="1520"/>
      <c r="D239" s="1520"/>
      <c r="E239" s="1520"/>
      <c r="F239" s="1520"/>
      <c r="G239" s="2253"/>
      <c r="H239" s="1683"/>
      <c r="I239" s="2672"/>
      <c r="J239" s="1868"/>
      <c r="K239" s="1860"/>
      <c r="L239" s="1860"/>
      <c r="M239" s="1860"/>
      <c r="N239" s="1860"/>
      <c r="O239" s="1860"/>
      <c r="P239" s="2255">
        <f t="shared" si="6"/>
        <v>0</v>
      </c>
      <c r="Q239" s="1900">
        <v>43</v>
      </c>
    </row>
    <row r="240" spans="1:17">
      <c r="A240" s="2149">
        <v>44</v>
      </c>
      <c r="B240" s="1520"/>
      <c r="C240" s="1520"/>
      <c r="D240" s="1520"/>
      <c r="E240" s="1520"/>
      <c r="F240" s="1520"/>
      <c r="G240" s="2253"/>
      <c r="H240" s="1683"/>
      <c r="I240" s="2672"/>
      <c r="J240" s="1868"/>
      <c r="K240" s="1860"/>
      <c r="L240" s="1860"/>
      <c r="M240" s="1860"/>
      <c r="N240" s="1860"/>
      <c r="O240" s="1860"/>
      <c r="P240" s="2255">
        <f t="shared" si="6"/>
        <v>0</v>
      </c>
      <c r="Q240" s="1900">
        <v>44</v>
      </c>
    </row>
    <row r="241" spans="1:17">
      <c r="A241" s="2149">
        <v>45</v>
      </c>
      <c r="B241" s="1520"/>
      <c r="C241" s="1520"/>
      <c r="D241" s="1520"/>
      <c r="E241" s="1520"/>
      <c r="F241" s="1520"/>
      <c r="G241" s="2253"/>
      <c r="H241" s="1683"/>
      <c r="I241" s="2672"/>
      <c r="J241" s="1868"/>
      <c r="K241" s="1860"/>
      <c r="L241" s="1860"/>
      <c r="M241" s="1860"/>
      <c r="N241" s="1860"/>
      <c r="O241" s="1860"/>
      <c r="P241" s="2255">
        <f t="shared" si="6"/>
        <v>0</v>
      </c>
      <c r="Q241" s="1900">
        <v>45</v>
      </c>
    </row>
    <row r="242" spans="1:17">
      <c r="A242" s="2149">
        <v>46</v>
      </c>
      <c r="B242" s="1520"/>
      <c r="C242" s="1520"/>
      <c r="D242" s="1520"/>
      <c r="E242" s="1520"/>
      <c r="F242" s="1520"/>
      <c r="G242" s="2253"/>
      <c r="H242" s="1683"/>
      <c r="I242" s="2672"/>
      <c r="J242" s="1868"/>
      <c r="K242" s="1860"/>
      <c r="L242" s="1860"/>
      <c r="M242" s="1860"/>
      <c r="N242" s="1860"/>
      <c r="O242" s="1860"/>
      <c r="P242" s="2255">
        <f t="shared" si="6"/>
        <v>0</v>
      </c>
      <c r="Q242" s="1900">
        <v>46</v>
      </c>
    </row>
    <row r="243" spans="1:17">
      <c r="A243" s="2149">
        <v>47</v>
      </c>
      <c r="B243" s="1520"/>
      <c r="C243" s="1520"/>
      <c r="D243" s="1520"/>
      <c r="E243" s="1520"/>
      <c r="F243" s="1520"/>
      <c r="G243" s="2253"/>
      <c r="H243" s="1683"/>
      <c r="I243" s="2672"/>
      <c r="J243" s="1868"/>
      <c r="K243" s="1860"/>
      <c r="L243" s="1860"/>
      <c r="M243" s="1860"/>
      <c r="N243" s="1860"/>
      <c r="O243" s="1860"/>
      <c r="P243" s="2255">
        <f t="shared" si="6"/>
        <v>0</v>
      </c>
      <c r="Q243" s="1900">
        <v>47</v>
      </c>
    </row>
    <row r="244" spans="1:17">
      <c r="A244" s="2149">
        <v>48</v>
      </c>
      <c r="B244" s="1520"/>
      <c r="C244" s="1520"/>
      <c r="D244" s="1520"/>
      <c r="E244" s="1520"/>
      <c r="F244" s="1520"/>
      <c r="G244" s="2253"/>
      <c r="H244" s="1683"/>
      <c r="I244" s="2672"/>
      <c r="J244" s="1868"/>
      <c r="K244" s="1860"/>
      <c r="L244" s="1860"/>
      <c r="M244" s="1860"/>
      <c r="N244" s="1860"/>
      <c r="O244" s="1860"/>
      <c r="P244" s="2255">
        <f t="shared" si="6"/>
        <v>0</v>
      </c>
      <c r="Q244" s="1900">
        <v>48</v>
      </c>
    </row>
    <row r="245" spans="1:17">
      <c r="A245" s="2149">
        <v>49</v>
      </c>
      <c r="B245" s="1520"/>
      <c r="C245" s="1520"/>
      <c r="D245" s="1520"/>
      <c r="E245" s="1520"/>
      <c r="F245" s="1520"/>
      <c r="G245" s="2253"/>
      <c r="H245" s="1683"/>
      <c r="I245" s="2672"/>
      <c r="J245" s="1868"/>
      <c r="K245" s="1860"/>
      <c r="L245" s="1860"/>
      <c r="M245" s="1860"/>
      <c r="N245" s="1860"/>
      <c r="O245" s="1860"/>
      <c r="P245" s="2255">
        <f t="shared" si="6"/>
        <v>0</v>
      </c>
      <c r="Q245" s="1900">
        <v>49</v>
      </c>
    </row>
    <row r="246" spans="1:17" ht="15.75" thickBot="1">
      <c r="A246" s="2145">
        <v>50</v>
      </c>
      <c r="B246" s="2256" t="s">
        <v>2331</v>
      </c>
      <c r="C246" s="2271"/>
      <c r="D246" s="2271"/>
      <c r="E246" s="2271"/>
      <c r="F246" s="2271"/>
      <c r="G246" s="2272"/>
      <c r="H246" s="2273"/>
      <c r="I246" s="2673"/>
      <c r="J246" s="2674">
        <f t="shared" ref="J246:P246" si="7">SUM(J197:J245)</f>
        <v>0</v>
      </c>
      <c r="K246" s="2259">
        <f t="shared" si="7"/>
        <v>0</v>
      </c>
      <c r="L246" s="2259">
        <f t="shared" si="7"/>
        <v>0</v>
      </c>
      <c r="M246" s="2260">
        <f t="shared" si="7"/>
        <v>0</v>
      </c>
      <c r="N246" s="2260">
        <f t="shared" si="7"/>
        <v>0</v>
      </c>
      <c r="O246" s="2260">
        <f t="shared" si="7"/>
        <v>0</v>
      </c>
      <c r="P246" s="2260">
        <f t="shared" si="7"/>
        <v>0</v>
      </c>
      <c r="Q246" s="2261">
        <v>50</v>
      </c>
    </row>
    <row r="247" spans="1:17">
      <c r="A247" s="1808"/>
      <c r="B247" s="1808"/>
      <c r="I247" s="1879"/>
      <c r="J247" s="1879"/>
      <c r="K247" s="1879"/>
      <c r="L247" s="1879"/>
      <c r="M247" s="2275"/>
      <c r="N247" s="2275"/>
      <c r="O247" s="2275"/>
      <c r="P247" s="2275"/>
      <c r="Q247" s="1808"/>
    </row>
    <row r="248" spans="1:17">
      <c r="A248" s="2738" t="s">
        <v>4676</v>
      </c>
      <c r="B248" s="2598"/>
      <c r="C248" s="2517"/>
      <c r="D248" s="2517"/>
      <c r="E248" s="2226"/>
      <c r="F248" s="2226"/>
      <c r="G248" s="2226"/>
      <c r="H248" s="2226"/>
      <c r="I248" s="2738" t="s">
        <v>4676</v>
      </c>
      <c r="J248" s="2598"/>
      <c r="K248" s="2517"/>
      <c r="L248" s="2517"/>
      <c r="M248" s="2226"/>
      <c r="N248" s="2276"/>
    </row>
    <row r="249" spans="1:17">
      <c r="A249" s="1553" t="s">
        <v>1979</v>
      </c>
      <c r="B249" s="1553"/>
      <c r="C249" s="1553"/>
      <c r="D249" s="1553"/>
      <c r="E249" s="1553"/>
      <c r="F249" s="1553"/>
      <c r="G249" s="1553"/>
      <c r="H249" s="1553"/>
      <c r="I249" s="1553" t="s">
        <v>1980</v>
      </c>
      <c r="J249" s="1553"/>
      <c r="K249" s="1553"/>
      <c r="L249" s="1553"/>
      <c r="M249" s="1553"/>
      <c r="N249" s="1553"/>
      <c r="O249" s="1553"/>
      <c r="P249" s="1553"/>
      <c r="Q249" s="1553"/>
    </row>
  </sheetData>
  <customSheetViews>
    <customSheetView guid="{8BA73436-2F9B-4210-BD10-5C9B0EE18A6F}" scale="70" colorId="22" showPageBreaks="1" printArea="1" view="pageBreakPreview" topLeftCell="A27">
      <selection activeCell="B30" sqref="B30"/>
      <rowBreaks count="3" manualBreakCount="3">
        <brk id="59" max="16" man="1"/>
        <brk id="123" max="16383" man="1"/>
        <brk id="186" max="16383" man="1"/>
      </rowBreaks>
      <colBreaks count="1" manualBreakCount="1">
        <brk id="8" max="1048575" man="1"/>
      </colBreaks>
      <pageMargins left="0" right="0" top="0" bottom="0" header="0" footer="0"/>
      <printOptions horizontalCentered="1" verticalCentered="1"/>
      <pageSetup scale="65" fitToWidth="2" fitToHeight="4" pageOrder="overThenDown" orientation="portrait" horizontalDpi="300" verticalDpi="300" r:id="rId1"/>
      <headerFooter alignWithMargins="0"/>
    </customSheetView>
    <customSheetView guid="{7923C648-7509-4E75-B568-BE9D1A032E56}" scale="70" colorId="22" showPageBreaks="1" printArea="1" view="pageBreakPreview" topLeftCell="H76">
      <selection activeCell="G12" sqref="G12"/>
      <rowBreaks count="3" manualBreakCount="3">
        <brk id="59" max="16" man="1"/>
        <brk id="123" max="16383" man="1"/>
        <brk id="186" max="16383" man="1"/>
      </rowBreaks>
      <colBreaks count="1" manualBreakCount="1">
        <brk id="8" max="1048575" man="1"/>
      </colBreaks>
      <pageMargins left="0" right="0" top="0" bottom="0" header="0" footer="0"/>
      <printOptions horizontalCentered="1" verticalCentered="1"/>
      <pageSetup scale="65" fitToWidth="2" fitToHeight="4" pageOrder="overThenDown" orientation="portrait" horizontalDpi="300" verticalDpi="300" r:id="rId2"/>
      <headerFooter alignWithMargins="0"/>
    </customSheetView>
    <customSheetView guid="{393B765C-BB60-4CEF-9B1B-1517D80E77BC}" scale="70" colorId="22" showPageBreaks="1" printArea="1" view="pageBreakPreview" topLeftCell="H76">
      <selection activeCell="G12" sqref="G12"/>
      <rowBreaks count="3" manualBreakCount="3">
        <brk id="59" max="16" man="1"/>
        <brk id="123" max="16383" man="1"/>
        <brk id="186" max="16383" man="1"/>
      </rowBreaks>
      <colBreaks count="1" manualBreakCount="1">
        <brk id="8" max="1048575" man="1"/>
      </colBreaks>
      <pageMargins left="0" right="0" top="0" bottom="0" header="0" footer="0"/>
      <printOptions horizontalCentered="1" verticalCentered="1"/>
      <pageSetup scale="65" fitToWidth="2" fitToHeight="4" pageOrder="overThenDown" orientation="portrait" horizontalDpi="300" verticalDpi="300" r:id="rId3"/>
      <headerFooter alignWithMargins="0"/>
    </customSheetView>
    <customSheetView guid="{63051384-6030-4837-BDE8-8D47319E9310}" scale="70" colorId="22" showPageBreaks="1" printArea="1" view="pageBreakPreview" topLeftCell="A70">
      <selection activeCell="A61" sqref="A61:Q123"/>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65" fitToWidth="2" fitToHeight="4" pageOrder="overThenDown" orientation="portrait" horizontalDpi="300" verticalDpi="300" r:id="rId4"/>
      <headerFooter alignWithMargins="0"/>
    </customSheetView>
    <customSheetView guid="{4E7170B9-0E13-4551-BA0F-F43020F5D14F}"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5"/>
      <headerFooter alignWithMargins="0"/>
    </customSheetView>
    <customSheetView guid="{438078D9-73AC-4065-AD12-33C545097290}" colorId="22" topLeftCell="H129">
      <selection activeCell="A59" sqref="A59:Q123"/>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6"/>
      <headerFooter alignWithMargins="0"/>
    </customSheetView>
    <customSheetView guid="{5CF51FF9-A1DC-465C-8702-577480B671DB}" colorId="22" topLeftCell="H129">
      <selection activeCell="A59" sqref="A59:Q123"/>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7"/>
      <headerFooter alignWithMargins="0"/>
    </customSheetView>
    <customSheetView guid="{B94A4E40-0E04-4C7F-92F0-F173BDD19C5E}"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8"/>
      <headerFooter alignWithMargins="0"/>
    </customSheetView>
    <customSheetView guid="{8C259C24-A4E4-4974-8C90-A0F5B4CE3394}"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9"/>
      <headerFooter alignWithMargins="0"/>
    </customSheetView>
    <customSheetView guid="{FA103E5D-8B2E-472D-A37D-606A91A24206}"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0"/>
      <headerFooter alignWithMargins="0"/>
    </customSheetView>
    <customSheetView guid="{FD677025-12D2-4A8C-898E-C8C7B61A1761}"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1"/>
      <headerFooter alignWithMargins="0"/>
    </customSheetView>
    <customSheetView guid="{8A94D2EC-B2C5-4234-9443-0DC03802E12D}"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2"/>
      <headerFooter alignWithMargins="0"/>
    </customSheetView>
    <customSheetView guid="{C7AF6775-1D27-4B5E-A593-2A35D0B4D89B}"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3"/>
      <headerFooter alignWithMargins="0"/>
    </customSheetView>
    <customSheetView guid="{96E61F17-B7D0-43DF-A042-AB82DEADF71D}"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4"/>
      <headerFooter alignWithMargins="0"/>
    </customSheetView>
    <customSheetView guid="{0F6F7749-E5E2-402C-A332-F358E9F52431}"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5"/>
      <headerFooter alignWithMargins="0"/>
    </customSheetView>
    <customSheetView guid="{665C0630-746D-4A38-99D5-558A3A80C435}" colorId="22" showPageBreaks="1" printArea="1" topLeftCell="H129">
      <selection activeCell="A59" sqref="A59:Q123"/>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6"/>
      <headerFooter alignWithMargins="0"/>
    </customSheetView>
    <customSheetView guid="{7BB49942-3332-4916-8C9A-7E0718D9BD15}" colorId="22" printArea="1" topLeftCell="H129">
      <selection activeCell="A59" sqref="A59:Q123"/>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7"/>
      <headerFooter alignWithMargins="0"/>
    </customSheetView>
    <customSheetView guid="{84131046-9492-4BD4-95BF-1101D54B6750}"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8"/>
      <headerFooter alignWithMargins="0"/>
    </customSheetView>
    <customSheetView guid="{CDDD69AD-D96A-45A7-95A3-6DE883419332}"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19"/>
      <headerFooter alignWithMargins="0"/>
    </customSheetView>
    <customSheetView guid="{4AA2BC72-2A29-463C-9964-91A7BC9A705D}" scale="70" colorId="22" showPageBreaks="1" printArea="1" view="pageBreakPreview" topLeftCell="H167">
      <selection activeCell="L196" sqref="L196"/>
      <rowBreaks count="2" manualBreakCount="2">
        <brk id="123" max="16383" man="1"/>
        <brk id="186" max="16383" man="1"/>
      </rowBreaks>
      <colBreaks count="1" manualBreakCount="1">
        <brk id="8" max="1048575" man="1"/>
      </colBreaks>
      <pageMargins left="0" right="0" top="0" bottom="0" header="0" footer="0"/>
      <printOptions horizontalCentered="1" verticalCentered="1"/>
      <pageSetup scale="72" fitToWidth="2" fitToHeight="4" pageOrder="overThenDown" orientation="portrait" horizontalDpi="300" verticalDpi="300" r:id="rId20"/>
      <headerFooter alignWithMargins="0"/>
    </customSheetView>
  </customSheetViews>
  <mergeCells count="4">
    <mergeCell ref="F37:G37"/>
    <mergeCell ref="F66:G66"/>
    <mergeCell ref="F129:G129"/>
    <mergeCell ref="F192:G192"/>
  </mergeCells>
  <printOptions horizontalCentered="1" verticalCentered="1"/>
  <pageMargins left="0" right="0" top="0" bottom="0" header="0" footer="0"/>
  <pageSetup scale="65" fitToWidth="2" fitToHeight="4" pageOrder="overThenDown" orientation="portrait" horizontalDpi="300" verticalDpi="300" r:id="rId21"/>
  <headerFooter alignWithMargins="0"/>
  <rowBreaks count="3" manualBreakCount="3">
    <brk id="59" max="16" man="1"/>
    <brk id="123" max="16383" man="1"/>
    <brk id="186" max="16383" man="1"/>
  </rowBreaks>
  <colBreaks count="1" manualBreakCount="1">
    <brk id="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U231"/>
  <sheetViews>
    <sheetView defaultGridColor="0" colorId="22" zoomScale="80" zoomScaleNormal="80" zoomScaleSheetLayoutView="30" workbookViewId="0">
      <selection activeCell="E3" sqref="E3"/>
    </sheetView>
  </sheetViews>
  <sheetFormatPr defaultColWidth="9.6640625" defaultRowHeight="15"/>
  <cols>
    <col min="1" max="1" width="6.109375" style="1515" customWidth="1"/>
    <col min="2" max="2" width="26.88671875" style="1515" customWidth="1"/>
    <col min="3" max="3" width="25.6640625" style="1515" customWidth="1"/>
    <col min="4" max="4" width="26.33203125" style="1515" customWidth="1"/>
    <col min="5" max="5" width="15.6640625" style="1515" customWidth="1"/>
    <col min="6" max="7" width="6.6640625" style="1515" customWidth="1"/>
    <col min="8" max="8" width="25.109375" style="1515" customWidth="1"/>
    <col min="9" max="9" width="24.6640625" style="1515" customWidth="1"/>
    <col min="10" max="10" width="12.6640625" style="1515" customWidth="1"/>
    <col min="11" max="12" width="13.6640625" style="1515" customWidth="1"/>
    <col min="13" max="13" width="4.6640625" style="1515" customWidth="1"/>
    <col min="14" max="14" width="5.109375" style="1515" customWidth="1"/>
    <col min="15" max="15" width="22.88671875" style="1515" customWidth="1"/>
    <col min="16" max="16" width="19.6640625" style="1515" customWidth="1"/>
    <col min="17" max="17" width="23" style="1515" customWidth="1"/>
    <col min="18" max="18" width="24" style="1515" customWidth="1"/>
    <col min="19" max="19" width="5" style="1515" customWidth="1"/>
    <col min="20" max="16384" width="9.6640625" style="1515"/>
  </cols>
  <sheetData>
    <row r="1" spans="1:255">
      <c r="A1" s="1512" t="s">
        <v>1800</v>
      </c>
      <c r="B1" s="1669"/>
      <c r="C1" s="1886" t="s">
        <v>1345</v>
      </c>
      <c r="D1" s="2277" t="s">
        <v>1802</v>
      </c>
      <c r="E1" s="2278" t="s">
        <v>1803</v>
      </c>
      <c r="F1" s="1512" t="s">
        <v>1800</v>
      </c>
      <c r="G1" s="1669"/>
      <c r="H1" s="1669"/>
      <c r="I1" s="1886" t="s">
        <v>1345</v>
      </c>
      <c r="J1" s="2277" t="s">
        <v>1802</v>
      </c>
      <c r="K1" s="2267"/>
      <c r="L1" s="1886" t="s">
        <v>1803</v>
      </c>
      <c r="M1" s="2279"/>
      <c r="N1" s="1512" t="s">
        <v>1800</v>
      </c>
      <c r="O1" s="1669"/>
      <c r="P1" s="1886" t="s">
        <v>1345</v>
      </c>
      <c r="Q1" s="2277" t="s">
        <v>1802</v>
      </c>
      <c r="R1" s="1886" t="s">
        <v>1803</v>
      </c>
      <c r="S1" s="1885"/>
    </row>
    <row r="2" spans="1:255">
      <c r="A2" s="1516" t="str">
        <f>'Data Sheet'!$C$25</f>
        <v>CENTRAL HUDSON GAS &amp; ELECTRIC CORPORATION</v>
      </c>
      <c r="B2" s="1538"/>
      <c r="C2" s="1790" t="s">
        <v>5251</v>
      </c>
      <c r="D2" s="1809" t="s">
        <v>1805</v>
      </c>
      <c r="E2" s="2280"/>
      <c r="F2" s="1516" t="str">
        <f>'Data Sheet'!$C$25</f>
        <v>CENTRAL HUDSON GAS &amp; ELECTRIC CORPORATION</v>
      </c>
      <c r="G2" s="1538"/>
      <c r="H2" s="1538"/>
      <c r="I2" s="1790" t="str">
        <f>C2</f>
        <v>(1) [X] An Original</v>
      </c>
      <c r="J2" s="1809" t="s">
        <v>1805</v>
      </c>
      <c r="K2" s="2226"/>
      <c r="L2" s="1790"/>
      <c r="M2" s="2281"/>
      <c r="N2" s="1516" t="str">
        <f>'Data Sheet'!$C$25</f>
        <v>CENTRAL HUDSON GAS &amp; ELECTRIC CORPORATION</v>
      </c>
      <c r="O2" s="1538"/>
      <c r="P2" s="1790" t="str">
        <f>I2</f>
        <v>(1) [X] An Original</v>
      </c>
      <c r="Q2" s="1809" t="s">
        <v>1805</v>
      </c>
      <c r="R2" s="2282"/>
      <c r="S2" s="1518"/>
    </row>
    <row r="3" spans="1:255" ht="15" customHeight="1">
      <c r="A3" s="1516"/>
      <c r="B3" s="1538"/>
      <c r="C3" s="1790" t="s">
        <v>1631</v>
      </c>
      <c r="D3" s="2283" t="str">
        <f>'Data Sheet'!$C$40</f>
        <v>4/18/2018</v>
      </c>
      <c r="E3" s="2284" t="str">
        <f>'Data Sheet'!$C$38</f>
        <v>12/31/2017</v>
      </c>
      <c r="F3" s="1516"/>
      <c r="G3" s="1683"/>
      <c r="H3" s="1683"/>
      <c r="I3" s="1888" t="s">
        <v>1631</v>
      </c>
      <c r="J3" s="2283" t="str">
        <f>'Data Sheet'!$C$40</f>
        <v>4/18/2018</v>
      </c>
      <c r="K3" s="2238"/>
      <c r="L3" s="2208" t="str">
        <f>'Data Sheet'!$C$38</f>
        <v>12/31/2017</v>
      </c>
      <c r="M3" s="2285"/>
      <c r="N3" s="1516"/>
      <c r="O3" s="1683"/>
      <c r="P3" s="1888" t="s">
        <v>1631</v>
      </c>
      <c r="Q3" s="2191" t="str">
        <f>'Data Sheet'!$C$40</f>
        <v>4/18/2018</v>
      </c>
      <c r="R3" s="2208" t="str">
        <f>'Data Sheet'!$C$38</f>
        <v>12/31/2017</v>
      </c>
      <c r="S3" s="1889"/>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c r="BM3" s="1538"/>
      <c r="BN3" s="1538"/>
      <c r="BO3" s="1538"/>
      <c r="BP3" s="1538"/>
      <c r="BQ3" s="1538"/>
      <c r="BR3" s="1538"/>
      <c r="BS3" s="1538"/>
      <c r="BT3" s="1538"/>
      <c r="BU3" s="1538"/>
      <c r="BV3" s="1538"/>
      <c r="BW3" s="1538"/>
      <c r="BX3" s="1538"/>
      <c r="BY3" s="1538"/>
      <c r="BZ3" s="1538"/>
      <c r="CA3" s="1538"/>
      <c r="CB3" s="1538"/>
      <c r="CC3" s="1538"/>
      <c r="CD3" s="1538"/>
      <c r="CE3" s="1538"/>
      <c r="CF3" s="1538"/>
      <c r="CG3" s="1538"/>
      <c r="CH3" s="1538"/>
      <c r="CI3" s="1538"/>
      <c r="CJ3" s="1538"/>
      <c r="CK3" s="1538"/>
      <c r="CL3" s="1538"/>
      <c r="CM3" s="1538"/>
      <c r="CN3" s="1538"/>
      <c r="CO3" s="1538"/>
      <c r="CP3" s="1538"/>
      <c r="CQ3" s="1538"/>
      <c r="CR3" s="1538"/>
      <c r="CS3" s="1538"/>
      <c r="CT3" s="1538"/>
      <c r="CU3" s="1538"/>
      <c r="CV3" s="1538"/>
      <c r="CW3" s="1538"/>
      <c r="CX3" s="1538"/>
      <c r="CY3" s="1538"/>
      <c r="CZ3" s="1538"/>
      <c r="DA3" s="1538"/>
      <c r="DB3" s="1538"/>
      <c r="DC3" s="1538"/>
      <c r="DD3" s="1538"/>
      <c r="DE3" s="1538"/>
      <c r="DF3" s="1538"/>
      <c r="DG3" s="1538"/>
      <c r="DH3" s="1538"/>
      <c r="DI3" s="1538"/>
      <c r="DJ3" s="1538"/>
      <c r="DK3" s="1538"/>
      <c r="DL3" s="1538"/>
      <c r="DM3" s="1538"/>
      <c r="DN3" s="1538"/>
      <c r="DO3" s="1538"/>
      <c r="DP3" s="1538"/>
      <c r="DQ3" s="1538"/>
      <c r="DR3" s="1538"/>
      <c r="DS3" s="1538"/>
      <c r="DT3" s="1538"/>
      <c r="DU3" s="1538"/>
      <c r="DV3" s="1538"/>
      <c r="DW3" s="1538"/>
      <c r="DX3" s="1538"/>
      <c r="DY3" s="1538"/>
      <c r="DZ3" s="1538"/>
      <c r="EA3" s="1538"/>
      <c r="EB3" s="1538"/>
      <c r="EC3" s="1538"/>
      <c r="ED3" s="1538"/>
      <c r="EE3" s="1538"/>
      <c r="EF3" s="1538"/>
      <c r="EG3" s="1538"/>
      <c r="EH3" s="1538"/>
      <c r="EI3" s="1538"/>
      <c r="EJ3" s="1538"/>
      <c r="EK3" s="1538"/>
      <c r="EL3" s="1538"/>
      <c r="EM3" s="1538"/>
      <c r="EN3" s="1538"/>
      <c r="EO3" s="1538"/>
      <c r="EP3" s="1538"/>
      <c r="EQ3" s="1538"/>
      <c r="ER3" s="1538"/>
      <c r="ES3" s="1538"/>
      <c r="ET3" s="1538"/>
      <c r="EU3" s="1538"/>
      <c r="EV3" s="1538"/>
      <c r="EW3" s="1538"/>
      <c r="EX3" s="1538"/>
      <c r="EY3" s="1538"/>
      <c r="EZ3" s="1538"/>
      <c r="FA3" s="1538"/>
      <c r="FB3" s="1538"/>
      <c r="FC3" s="1538"/>
      <c r="FD3" s="1538"/>
      <c r="FE3" s="1538"/>
      <c r="FF3" s="1538"/>
      <c r="FG3" s="1538"/>
      <c r="FH3" s="1538"/>
      <c r="FI3" s="1538"/>
      <c r="FJ3" s="1538"/>
      <c r="FK3" s="1538"/>
      <c r="FL3" s="1538"/>
      <c r="FM3" s="1538"/>
      <c r="FN3" s="1538"/>
      <c r="FO3" s="1538"/>
      <c r="FP3" s="1538"/>
      <c r="FQ3" s="1538"/>
      <c r="FR3" s="1538"/>
      <c r="FS3" s="1538"/>
      <c r="FT3" s="1538"/>
      <c r="FU3" s="1538"/>
      <c r="FV3" s="1538"/>
      <c r="FW3" s="1538"/>
      <c r="FX3" s="1538"/>
      <c r="FY3" s="1538"/>
      <c r="FZ3" s="1538"/>
      <c r="GA3" s="1538"/>
      <c r="GB3" s="1538"/>
      <c r="GC3" s="1538"/>
      <c r="GD3" s="1538"/>
      <c r="GE3" s="1538"/>
      <c r="GF3" s="1538"/>
      <c r="GG3" s="1538"/>
      <c r="GH3" s="1538"/>
      <c r="GI3" s="1538"/>
      <c r="GJ3" s="1538"/>
      <c r="GK3" s="1538"/>
      <c r="GL3" s="1538"/>
      <c r="GM3" s="1538"/>
      <c r="GN3" s="1538"/>
      <c r="GO3" s="1538"/>
      <c r="GP3" s="1538"/>
      <c r="GQ3" s="1538"/>
      <c r="GR3" s="1538"/>
      <c r="GS3" s="1538"/>
      <c r="GT3" s="1538"/>
      <c r="GU3" s="1538"/>
      <c r="GV3" s="1538"/>
      <c r="GW3" s="1538"/>
      <c r="GX3" s="1538"/>
      <c r="GY3" s="1538"/>
      <c r="GZ3" s="1538"/>
      <c r="HA3" s="1538"/>
      <c r="HB3" s="1538"/>
      <c r="HC3" s="1538"/>
      <c r="HD3" s="1538"/>
      <c r="HE3" s="1538"/>
      <c r="HF3" s="1538"/>
      <c r="HG3" s="1538"/>
      <c r="HH3" s="1538"/>
      <c r="HI3" s="1538"/>
      <c r="HJ3" s="1538"/>
      <c r="HK3" s="1538"/>
      <c r="HL3" s="1538"/>
      <c r="HM3" s="1538"/>
      <c r="HN3" s="1538"/>
      <c r="HO3" s="1538"/>
      <c r="HP3" s="1538"/>
      <c r="HQ3" s="1538"/>
      <c r="HR3" s="1538"/>
      <c r="HS3" s="1538"/>
      <c r="HT3" s="1538"/>
      <c r="HU3" s="1538"/>
      <c r="HV3" s="1538"/>
      <c r="HW3" s="1538"/>
      <c r="HX3" s="1538"/>
      <c r="HY3" s="1538"/>
      <c r="HZ3" s="1538"/>
      <c r="IA3" s="1538"/>
      <c r="IB3" s="1538"/>
      <c r="IC3" s="1538"/>
      <c r="ID3" s="1538"/>
      <c r="IE3" s="1538"/>
      <c r="IF3" s="1538"/>
      <c r="IG3" s="1538"/>
      <c r="IH3" s="1538"/>
      <c r="II3" s="1538"/>
      <c r="IJ3" s="1538"/>
      <c r="IK3" s="1538"/>
      <c r="IL3" s="1538"/>
      <c r="IM3" s="1538"/>
      <c r="IN3" s="1538"/>
      <c r="IO3" s="1538"/>
      <c r="IP3" s="1538"/>
      <c r="IQ3" s="1538"/>
      <c r="IR3" s="1538"/>
      <c r="IS3" s="1538"/>
      <c r="IT3" s="1538"/>
      <c r="IU3" s="1538"/>
    </row>
    <row r="4" spans="1:255" ht="15" customHeight="1">
      <c r="A4" s="3593" t="s">
        <v>4627</v>
      </c>
      <c r="B4" s="3591"/>
      <c r="C4" s="3591"/>
      <c r="D4" s="3591"/>
      <c r="E4" s="3594"/>
      <c r="F4" s="3590" t="s">
        <v>4627</v>
      </c>
      <c r="G4" s="3591"/>
      <c r="H4" s="3591"/>
      <c r="I4" s="3591"/>
      <c r="J4" s="3591"/>
      <c r="K4" s="3591"/>
      <c r="L4" s="3591"/>
      <c r="M4" s="3592"/>
      <c r="N4" s="3593" t="s">
        <v>4627</v>
      </c>
      <c r="O4" s="3591"/>
      <c r="P4" s="3591"/>
      <c r="Q4" s="3591"/>
      <c r="R4" s="3591"/>
      <c r="S4" s="3592"/>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c r="AY4" s="1538"/>
      <c r="AZ4" s="1538"/>
      <c r="BA4" s="1538"/>
      <c r="BB4" s="1538"/>
      <c r="BC4" s="1538"/>
      <c r="BD4" s="1538"/>
      <c r="BE4" s="1538"/>
      <c r="BF4" s="1538"/>
      <c r="BG4" s="1538"/>
      <c r="BH4" s="1538"/>
      <c r="BI4" s="1538"/>
      <c r="BJ4" s="1538"/>
      <c r="BK4" s="1538"/>
      <c r="BL4" s="1538"/>
      <c r="BM4" s="1538"/>
      <c r="BN4" s="1538"/>
      <c r="BO4" s="1538"/>
      <c r="BP4" s="1538"/>
      <c r="BQ4" s="1538"/>
      <c r="BR4" s="1538"/>
      <c r="BS4" s="1538"/>
      <c r="BT4" s="1538"/>
      <c r="BU4" s="1538"/>
      <c r="BV4" s="1538"/>
      <c r="BW4" s="1538"/>
      <c r="BX4" s="1538"/>
      <c r="BY4" s="1538"/>
      <c r="BZ4" s="1538"/>
      <c r="CA4" s="1538"/>
      <c r="CB4" s="1538"/>
      <c r="CC4" s="1538"/>
      <c r="CD4" s="1538"/>
      <c r="CE4" s="1538"/>
      <c r="CF4" s="1538"/>
      <c r="CG4" s="1538"/>
      <c r="CH4" s="1538"/>
      <c r="CI4" s="1538"/>
      <c r="CJ4" s="1538"/>
      <c r="CK4" s="1538"/>
      <c r="CL4" s="1538"/>
      <c r="CM4" s="1538"/>
      <c r="CN4" s="1538"/>
      <c r="CO4" s="1538"/>
      <c r="CP4" s="1538"/>
      <c r="CQ4" s="1538"/>
      <c r="CR4" s="1538"/>
      <c r="CS4" s="1538"/>
      <c r="CT4" s="1538"/>
      <c r="CU4" s="1538"/>
      <c r="CV4" s="1538"/>
      <c r="CW4" s="1538"/>
      <c r="CX4" s="1538"/>
      <c r="CY4" s="1538"/>
      <c r="CZ4" s="1538"/>
      <c r="DA4" s="1538"/>
      <c r="DB4" s="1538"/>
      <c r="DC4" s="1538"/>
      <c r="DD4" s="1538"/>
      <c r="DE4" s="1538"/>
      <c r="DF4" s="1538"/>
      <c r="DG4" s="1538"/>
      <c r="DH4" s="1538"/>
      <c r="DI4" s="1538"/>
      <c r="DJ4" s="1538"/>
      <c r="DK4" s="1538"/>
      <c r="DL4" s="1538"/>
      <c r="DM4" s="1538"/>
      <c r="DN4" s="1538"/>
      <c r="DO4" s="1538"/>
      <c r="DP4" s="1538"/>
      <c r="DQ4" s="1538"/>
      <c r="DR4" s="1538"/>
      <c r="DS4" s="1538"/>
      <c r="DT4" s="1538"/>
      <c r="DU4" s="1538"/>
      <c r="DV4" s="1538"/>
      <c r="DW4" s="1538"/>
      <c r="DX4" s="1538"/>
      <c r="DY4" s="1538"/>
      <c r="DZ4" s="1538"/>
      <c r="EA4" s="1538"/>
      <c r="EB4" s="1538"/>
      <c r="EC4" s="1538"/>
      <c r="ED4" s="1538"/>
      <c r="EE4" s="1538"/>
      <c r="EF4" s="1538"/>
      <c r="EG4" s="1538"/>
      <c r="EH4" s="1538"/>
      <c r="EI4" s="1538"/>
      <c r="EJ4" s="1538"/>
      <c r="EK4" s="1538"/>
      <c r="EL4" s="1538"/>
      <c r="EM4" s="1538"/>
      <c r="EN4" s="1538"/>
      <c r="EO4" s="1538"/>
      <c r="EP4" s="1538"/>
      <c r="EQ4" s="1538"/>
      <c r="ER4" s="1538"/>
      <c r="ES4" s="1538"/>
      <c r="ET4" s="1538"/>
      <c r="EU4" s="1538"/>
      <c r="EV4" s="1538"/>
      <c r="EW4" s="1538"/>
      <c r="EX4" s="1538"/>
      <c r="EY4" s="1538"/>
      <c r="EZ4" s="1538"/>
      <c r="FA4" s="1538"/>
      <c r="FB4" s="1538"/>
      <c r="FC4" s="1538"/>
      <c r="FD4" s="1538"/>
      <c r="FE4" s="1538"/>
      <c r="FF4" s="1538"/>
      <c r="FG4" s="1538"/>
      <c r="FH4" s="1538"/>
      <c r="FI4" s="1538"/>
      <c r="FJ4" s="1538"/>
      <c r="FK4" s="1538"/>
      <c r="FL4" s="1538"/>
      <c r="FM4" s="1538"/>
      <c r="FN4" s="1538"/>
      <c r="FO4" s="1538"/>
      <c r="FP4" s="1538"/>
      <c r="FQ4" s="1538"/>
      <c r="FR4" s="1538"/>
      <c r="FS4" s="1538"/>
      <c r="FT4" s="1538"/>
      <c r="FU4" s="1538"/>
      <c r="FV4" s="1538"/>
      <c r="FW4" s="1538"/>
      <c r="FX4" s="1538"/>
      <c r="FY4" s="1538"/>
      <c r="FZ4" s="1538"/>
      <c r="GA4" s="1538"/>
      <c r="GB4" s="1538"/>
      <c r="GC4" s="1538"/>
      <c r="GD4" s="1538"/>
      <c r="GE4" s="1538"/>
      <c r="GF4" s="1538"/>
      <c r="GG4" s="1538"/>
      <c r="GH4" s="1538"/>
      <c r="GI4" s="1538"/>
      <c r="GJ4" s="1538"/>
      <c r="GK4" s="1538"/>
      <c r="GL4" s="1538"/>
      <c r="GM4" s="1538"/>
      <c r="GN4" s="1538"/>
      <c r="GO4" s="1538"/>
      <c r="GP4" s="1538"/>
      <c r="GQ4" s="1538"/>
      <c r="GR4" s="1538"/>
      <c r="GS4" s="1538"/>
      <c r="GT4" s="1538"/>
      <c r="GU4" s="1538"/>
      <c r="GV4" s="1538"/>
      <c r="GW4" s="1538"/>
      <c r="GX4" s="1538"/>
      <c r="GY4" s="1538"/>
      <c r="GZ4" s="1538"/>
      <c r="HA4" s="1538"/>
      <c r="HB4" s="1538"/>
      <c r="HC4" s="1538"/>
      <c r="HD4" s="1538"/>
      <c r="HE4" s="1538"/>
      <c r="HF4" s="1538"/>
      <c r="HG4" s="1538"/>
      <c r="HH4" s="1538"/>
      <c r="HI4" s="1538"/>
      <c r="HJ4" s="1538"/>
      <c r="HK4" s="1538"/>
      <c r="HL4" s="1538"/>
      <c r="HM4" s="1538"/>
      <c r="HN4" s="1538"/>
      <c r="HO4" s="1538"/>
      <c r="HP4" s="1538"/>
      <c r="HQ4" s="1538"/>
      <c r="HR4" s="1538"/>
      <c r="HS4" s="1538"/>
      <c r="HT4" s="1538"/>
      <c r="HU4" s="1538"/>
      <c r="HV4" s="1538"/>
      <c r="HW4" s="1538"/>
      <c r="HX4" s="1538"/>
      <c r="HY4" s="1538"/>
      <c r="HZ4" s="1538"/>
      <c r="IA4" s="1538"/>
      <c r="IB4" s="1538"/>
      <c r="IC4" s="1538"/>
      <c r="ID4" s="1538"/>
      <c r="IE4" s="1538"/>
      <c r="IF4" s="1538"/>
      <c r="IG4" s="1538"/>
      <c r="IH4" s="1538"/>
      <c r="II4" s="1538"/>
      <c r="IJ4" s="1538"/>
      <c r="IK4" s="1538"/>
      <c r="IL4" s="1538"/>
      <c r="IM4" s="1538"/>
      <c r="IN4" s="1538"/>
      <c r="IO4" s="1538"/>
      <c r="IP4" s="1538"/>
      <c r="IQ4" s="1538"/>
      <c r="IR4" s="1538"/>
      <c r="IS4" s="1538"/>
      <c r="IT4" s="1538"/>
      <c r="IU4" s="1538"/>
    </row>
    <row r="5" spans="1:255">
      <c r="A5" s="3595" t="s">
        <v>1983</v>
      </c>
      <c r="B5" s="3574"/>
      <c r="C5" s="3574"/>
      <c r="D5" s="3574"/>
      <c r="E5" s="3596"/>
      <c r="F5" s="3595" t="s">
        <v>1983</v>
      </c>
      <c r="G5" s="3574"/>
      <c r="H5" s="3574"/>
      <c r="I5" s="3574"/>
      <c r="J5" s="3574"/>
      <c r="K5" s="3574"/>
      <c r="L5" s="3574"/>
      <c r="M5" s="3596"/>
      <c r="N5" s="3595" t="s">
        <v>1983</v>
      </c>
      <c r="O5" s="3574"/>
      <c r="P5" s="3574"/>
      <c r="Q5" s="3574"/>
      <c r="R5" s="3574"/>
      <c r="S5" s="3596"/>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c r="AY5" s="1538"/>
      <c r="AZ5" s="1538"/>
      <c r="BA5" s="1538"/>
      <c r="BB5" s="1538"/>
      <c r="BC5" s="1538"/>
      <c r="BD5" s="1538"/>
      <c r="BE5" s="1538"/>
      <c r="BF5" s="1538"/>
      <c r="BG5" s="1538"/>
      <c r="BH5" s="1538"/>
      <c r="BI5" s="1538"/>
      <c r="BJ5" s="1538"/>
      <c r="BK5" s="1538"/>
      <c r="BL5" s="1538"/>
      <c r="BM5" s="1538"/>
      <c r="BN5" s="1538"/>
      <c r="BO5" s="1538"/>
      <c r="BP5" s="1538"/>
      <c r="BQ5" s="1538"/>
      <c r="BR5" s="1538"/>
      <c r="BS5" s="1538"/>
      <c r="BT5" s="1538"/>
      <c r="BU5" s="1538"/>
      <c r="BV5" s="1538"/>
      <c r="BW5" s="1538"/>
      <c r="BX5" s="1538"/>
      <c r="BY5" s="1538"/>
      <c r="BZ5" s="1538"/>
      <c r="CA5" s="1538"/>
      <c r="CB5" s="1538"/>
      <c r="CC5" s="1538"/>
      <c r="CD5" s="1538"/>
      <c r="CE5" s="1538"/>
      <c r="CF5" s="1538"/>
      <c r="CG5" s="1538"/>
      <c r="CH5" s="1538"/>
      <c r="CI5" s="1538"/>
      <c r="CJ5" s="1538"/>
      <c r="CK5" s="1538"/>
      <c r="CL5" s="1538"/>
      <c r="CM5" s="1538"/>
      <c r="CN5" s="1538"/>
      <c r="CO5" s="1538"/>
      <c r="CP5" s="1538"/>
      <c r="CQ5" s="1538"/>
      <c r="CR5" s="1538"/>
      <c r="CS5" s="1538"/>
      <c r="CT5" s="1538"/>
      <c r="CU5" s="1538"/>
      <c r="CV5" s="1538"/>
      <c r="CW5" s="1538"/>
      <c r="CX5" s="1538"/>
      <c r="CY5" s="1538"/>
      <c r="CZ5" s="1538"/>
      <c r="DA5" s="1538"/>
      <c r="DB5" s="1538"/>
      <c r="DC5" s="1538"/>
      <c r="DD5" s="1538"/>
      <c r="DE5" s="1538"/>
      <c r="DF5" s="1538"/>
      <c r="DG5" s="1538"/>
      <c r="DH5" s="1538"/>
      <c r="DI5" s="1538"/>
      <c r="DJ5" s="1538"/>
      <c r="DK5" s="1538"/>
      <c r="DL5" s="1538"/>
      <c r="DM5" s="1538"/>
      <c r="DN5" s="1538"/>
      <c r="DO5" s="1538"/>
      <c r="DP5" s="1538"/>
      <c r="DQ5" s="1538"/>
      <c r="DR5" s="1538"/>
      <c r="DS5" s="1538"/>
      <c r="DT5" s="1538"/>
      <c r="DU5" s="1538"/>
      <c r="DV5" s="1538"/>
      <c r="DW5" s="1538"/>
      <c r="DX5" s="1538"/>
      <c r="DY5" s="1538"/>
      <c r="DZ5" s="1538"/>
      <c r="EA5" s="1538"/>
      <c r="EB5" s="1538"/>
      <c r="EC5" s="1538"/>
      <c r="ED5" s="1538"/>
      <c r="EE5" s="1538"/>
      <c r="EF5" s="1538"/>
      <c r="EG5" s="1538"/>
      <c r="EH5" s="1538"/>
      <c r="EI5" s="1538"/>
      <c r="EJ5" s="1538"/>
      <c r="EK5" s="1538"/>
      <c r="EL5" s="1538"/>
      <c r="EM5" s="1538"/>
      <c r="EN5" s="1538"/>
      <c r="EO5" s="1538"/>
      <c r="EP5" s="1538"/>
      <c r="EQ5" s="1538"/>
      <c r="ER5" s="1538"/>
      <c r="ES5" s="1538"/>
      <c r="ET5" s="1538"/>
      <c r="EU5" s="1538"/>
      <c r="EV5" s="1538"/>
      <c r="EW5" s="1538"/>
      <c r="EX5" s="1538"/>
      <c r="EY5" s="1538"/>
      <c r="EZ5" s="1538"/>
      <c r="FA5" s="1538"/>
      <c r="FB5" s="1538"/>
      <c r="FC5" s="1538"/>
      <c r="FD5" s="1538"/>
      <c r="FE5" s="1538"/>
      <c r="FF5" s="1538"/>
      <c r="FG5" s="1538"/>
      <c r="FH5" s="1538"/>
      <c r="FI5" s="1538"/>
      <c r="FJ5" s="1538"/>
      <c r="FK5" s="1538"/>
      <c r="FL5" s="1538"/>
      <c r="FM5" s="1538"/>
      <c r="FN5" s="1538"/>
      <c r="FO5" s="1538"/>
      <c r="FP5" s="1538"/>
      <c r="FQ5" s="1538"/>
      <c r="FR5" s="1538"/>
      <c r="FS5" s="1538"/>
      <c r="FT5" s="1538"/>
      <c r="FU5" s="1538"/>
      <c r="FV5" s="1538"/>
      <c r="FW5" s="1538"/>
      <c r="FX5" s="1538"/>
      <c r="FY5" s="1538"/>
      <c r="FZ5" s="1538"/>
      <c r="GA5" s="1538"/>
      <c r="GB5" s="1538"/>
      <c r="GC5" s="1538"/>
      <c r="GD5" s="1538"/>
      <c r="GE5" s="1538"/>
      <c r="GF5" s="1538"/>
      <c r="GG5" s="1538"/>
      <c r="GH5" s="1538"/>
      <c r="GI5" s="1538"/>
      <c r="GJ5" s="1538"/>
      <c r="GK5" s="1538"/>
      <c r="GL5" s="1538"/>
      <c r="GM5" s="1538"/>
      <c r="GN5" s="1538"/>
      <c r="GO5" s="1538"/>
      <c r="GP5" s="1538"/>
      <c r="GQ5" s="1538"/>
      <c r="GR5" s="1538"/>
      <c r="GS5" s="1538"/>
      <c r="GT5" s="1538"/>
      <c r="GU5" s="1538"/>
      <c r="GV5" s="1538"/>
      <c r="GW5" s="1538"/>
      <c r="GX5" s="1538"/>
      <c r="GY5" s="1538"/>
      <c r="GZ5" s="1538"/>
      <c r="HA5" s="1538"/>
      <c r="HB5" s="1538"/>
      <c r="HC5" s="1538"/>
      <c r="HD5" s="1538"/>
      <c r="HE5" s="1538"/>
      <c r="HF5" s="1538"/>
      <c r="HG5" s="1538"/>
      <c r="HH5" s="1538"/>
      <c r="HI5" s="1538"/>
      <c r="HJ5" s="1538"/>
      <c r="HK5" s="1538"/>
      <c r="HL5" s="1538"/>
      <c r="HM5" s="1538"/>
      <c r="HN5" s="1538"/>
      <c r="HO5" s="1538"/>
      <c r="HP5" s="1538"/>
      <c r="HQ5" s="1538"/>
      <c r="HR5" s="1538"/>
      <c r="HS5" s="1538"/>
      <c r="HT5" s="1538"/>
      <c r="HU5" s="1538"/>
      <c r="HV5" s="1538"/>
      <c r="HW5" s="1538"/>
      <c r="HX5" s="1538"/>
      <c r="HY5" s="1538"/>
      <c r="HZ5" s="1538"/>
      <c r="IA5" s="1538"/>
      <c r="IB5" s="1538"/>
      <c r="IC5" s="1538"/>
      <c r="ID5" s="1538"/>
      <c r="IE5" s="1538"/>
      <c r="IF5" s="1538"/>
      <c r="IG5" s="1538"/>
      <c r="IH5" s="1538"/>
      <c r="II5" s="1538"/>
      <c r="IJ5" s="1538"/>
      <c r="IK5" s="1538"/>
      <c r="IL5" s="1538"/>
      <c r="IM5" s="1538"/>
      <c r="IN5" s="1538"/>
      <c r="IO5" s="1538"/>
      <c r="IP5" s="1538"/>
      <c r="IQ5" s="1538"/>
      <c r="IR5" s="1538"/>
      <c r="IS5" s="1538"/>
      <c r="IT5" s="1538"/>
      <c r="IU5" s="1538"/>
    </row>
    <row r="6" spans="1:255">
      <c r="A6" s="2286" t="s">
        <v>2398</v>
      </c>
      <c r="B6" s="2287" t="s">
        <v>1037</v>
      </c>
      <c r="C6" s="2287"/>
      <c r="D6" s="2287"/>
      <c r="E6" s="2288"/>
      <c r="F6" s="2675"/>
      <c r="G6" s="2681" t="s">
        <v>4041</v>
      </c>
      <c r="H6" s="2681"/>
      <c r="I6" s="2681"/>
      <c r="J6" s="2676"/>
      <c r="K6" s="1930"/>
      <c r="L6" s="1930"/>
      <c r="M6" s="2677"/>
      <c r="N6" s="2286" t="s">
        <v>3713</v>
      </c>
      <c r="O6" s="2287" t="s">
        <v>1126</v>
      </c>
      <c r="P6" s="2287"/>
      <c r="S6" s="2289"/>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c r="AY6" s="1538"/>
      <c r="AZ6" s="1538"/>
      <c r="BA6" s="1538"/>
      <c r="BB6" s="1538"/>
      <c r="BC6" s="1538"/>
      <c r="BD6" s="1538"/>
      <c r="BE6" s="1538"/>
      <c r="BF6" s="1538"/>
      <c r="BG6" s="1538"/>
      <c r="BH6" s="1538"/>
      <c r="BI6" s="1538"/>
      <c r="BJ6" s="1538"/>
      <c r="BK6" s="1538"/>
      <c r="BL6" s="1538"/>
      <c r="BM6" s="1538"/>
      <c r="BN6" s="1538"/>
      <c r="BO6" s="1538"/>
      <c r="BP6" s="1538"/>
      <c r="BQ6" s="1538"/>
      <c r="BR6" s="1538"/>
      <c r="BS6" s="1538"/>
      <c r="BT6" s="1538"/>
      <c r="BU6" s="1538"/>
      <c r="BV6" s="1538"/>
      <c r="BW6" s="1538"/>
      <c r="BX6" s="1538"/>
      <c r="BY6" s="1538"/>
      <c r="BZ6" s="1538"/>
      <c r="CA6" s="1538"/>
      <c r="CB6" s="1538"/>
      <c r="CC6" s="1538"/>
      <c r="CD6" s="1538"/>
      <c r="CE6" s="1538"/>
      <c r="CF6" s="1538"/>
      <c r="CG6" s="1538"/>
      <c r="CH6" s="1538"/>
      <c r="CI6" s="1538"/>
      <c r="CJ6" s="1538"/>
      <c r="CK6" s="1538"/>
      <c r="CL6" s="1538"/>
      <c r="CM6" s="1538"/>
      <c r="CN6" s="1538"/>
      <c r="CO6" s="1538"/>
      <c r="CP6" s="1538"/>
      <c r="CQ6" s="1538"/>
      <c r="CR6" s="1538"/>
      <c r="CS6" s="1538"/>
      <c r="CT6" s="1538"/>
      <c r="CU6" s="1538"/>
      <c r="CV6" s="1538"/>
      <c r="CW6" s="1538"/>
      <c r="CX6" s="1538"/>
      <c r="CY6" s="1538"/>
      <c r="CZ6" s="1538"/>
      <c r="DA6" s="1538"/>
      <c r="DB6" s="1538"/>
      <c r="DC6" s="1538"/>
      <c r="DD6" s="1538"/>
      <c r="DE6" s="1538"/>
      <c r="DF6" s="1538"/>
      <c r="DG6" s="1538"/>
      <c r="DH6" s="1538"/>
      <c r="DI6" s="1538"/>
      <c r="DJ6" s="1538"/>
      <c r="DK6" s="1538"/>
      <c r="DL6" s="1538"/>
      <c r="DM6" s="1538"/>
      <c r="DN6" s="1538"/>
      <c r="DO6" s="1538"/>
      <c r="DP6" s="1538"/>
      <c r="DQ6" s="1538"/>
      <c r="DR6" s="1538"/>
      <c r="DS6" s="1538"/>
      <c r="DT6" s="1538"/>
      <c r="DU6" s="1538"/>
      <c r="DV6" s="1538"/>
      <c r="DW6" s="1538"/>
      <c r="DX6" s="1538"/>
      <c r="DY6" s="1538"/>
      <c r="DZ6" s="1538"/>
      <c r="EA6" s="1538"/>
      <c r="EB6" s="1538"/>
      <c r="EC6" s="1538"/>
      <c r="ED6" s="1538"/>
      <c r="EE6" s="1538"/>
      <c r="EF6" s="1538"/>
      <c r="EG6" s="1538"/>
      <c r="EH6" s="1538"/>
      <c r="EI6" s="1538"/>
      <c r="EJ6" s="1538"/>
      <c r="EK6" s="1538"/>
      <c r="EL6" s="1538"/>
      <c r="EM6" s="1538"/>
      <c r="EN6" s="1538"/>
      <c r="EO6" s="1538"/>
      <c r="EP6" s="1538"/>
      <c r="EQ6" s="1538"/>
      <c r="ER6" s="1538"/>
      <c r="ES6" s="1538"/>
      <c r="ET6" s="1538"/>
      <c r="EU6" s="1538"/>
      <c r="EV6" s="1538"/>
      <c r="EW6" s="1538"/>
      <c r="EX6" s="1538"/>
      <c r="EY6" s="1538"/>
      <c r="EZ6" s="1538"/>
      <c r="FA6" s="1538"/>
      <c r="FB6" s="1538"/>
      <c r="FC6" s="1538"/>
      <c r="FD6" s="1538"/>
      <c r="FE6" s="1538"/>
      <c r="FF6" s="1538"/>
      <c r="FG6" s="1538"/>
      <c r="FH6" s="1538"/>
      <c r="FI6" s="1538"/>
      <c r="FJ6" s="1538"/>
      <c r="FK6" s="1538"/>
      <c r="FL6" s="1538"/>
      <c r="FM6" s="1538"/>
      <c r="FN6" s="1538"/>
      <c r="FO6" s="1538"/>
      <c r="FP6" s="1538"/>
      <c r="FQ6" s="1538"/>
      <c r="FR6" s="1538"/>
      <c r="FS6" s="1538"/>
      <c r="FT6" s="1538"/>
      <c r="FU6" s="1538"/>
      <c r="FV6" s="1538"/>
      <c r="FW6" s="1538"/>
      <c r="FX6" s="1538"/>
      <c r="FY6" s="1538"/>
      <c r="FZ6" s="1538"/>
      <c r="GA6" s="1538"/>
      <c r="GB6" s="1538"/>
      <c r="GC6" s="1538"/>
      <c r="GD6" s="1538"/>
      <c r="GE6" s="1538"/>
      <c r="GF6" s="1538"/>
      <c r="GG6" s="1538"/>
      <c r="GH6" s="1538"/>
      <c r="GI6" s="1538"/>
      <c r="GJ6" s="1538"/>
      <c r="GK6" s="1538"/>
      <c r="GL6" s="1538"/>
      <c r="GM6" s="1538"/>
      <c r="GN6" s="1538"/>
      <c r="GO6" s="1538"/>
      <c r="GP6" s="1538"/>
      <c r="GQ6" s="1538"/>
      <c r="GR6" s="1538"/>
      <c r="GS6" s="1538"/>
      <c r="GT6" s="1538"/>
      <c r="GU6" s="1538"/>
      <c r="GV6" s="1538"/>
      <c r="GW6" s="1538"/>
      <c r="GX6" s="1538"/>
      <c r="GY6" s="1538"/>
      <c r="GZ6" s="1538"/>
      <c r="HA6" s="1538"/>
      <c r="HB6" s="1538"/>
      <c r="HC6" s="1538"/>
      <c r="HD6" s="1538"/>
      <c r="HE6" s="1538"/>
      <c r="HF6" s="1538"/>
      <c r="HG6" s="1538"/>
      <c r="HH6" s="1538"/>
      <c r="HI6" s="1538"/>
      <c r="HJ6" s="1538"/>
      <c r="HK6" s="1538"/>
      <c r="HL6" s="1538"/>
      <c r="HM6" s="1538"/>
      <c r="HN6" s="1538"/>
      <c r="HO6" s="1538"/>
      <c r="HP6" s="1538"/>
      <c r="HQ6" s="1538"/>
      <c r="HR6" s="1538"/>
      <c r="HS6" s="1538"/>
      <c r="HT6" s="1538"/>
      <c r="HU6" s="1538"/>
      <c r="HV6" s="1538"/>
      <c r="HW6" s="1538"/>
      <c r="HX6" s="1538"/>
      <c r="HY6" s="1538"/>
      <c r="HZ6" s="1538"/>
      <c r="IA6" s="1538"/>
      <c r="IB6" s="1538"/>
      <c r="IC6" s="1538"/>
      <c r="ID6" s="1538"/>
      <c r="IE6" s="1538"/>
      <c r="IF6" s="1538"/>
      <c r="IG6" s="1538"/>
      <c r="IH6" s="1538"/>
      <c r="II6" s="1538"/>
      <c r="IJ6" s="1538"/>
      <c r="IK6" s="1538"/>
      <c r="IL6" s="1538"/>
      <c r="IM6" s="1538"/>
      <c r="IN6" s="1538"/>
      <c r="IO6" s="1538"/>
      <c r="IP6" s="1538"/>
      <c r="IQ6" s="1538"/>
      <c r="IR6" s="1538"/>
      <c r="IS6" s="1538"/>
      <c r="IT6" s="1538"/>
      <c r="IU6" s="1538"/>
    </row>
    <row r="7" spans="1:255">
      <c r="A7" s="2290" t="s">
        <v>1789</v>
      </c>
      <c r="B7" s="2287" t="s">
        <v>1040</v>
      </c>
      <c r="C7" s="2287"/>
      <c r="D7" s="2287"/>
      <c r="E7" s="2288"/>
      <c r="F7" s="2678"/>
      <c r="G7" s="2681" t="s">
        <v>4042</v>
      </c>
      <c r="H7" s="2681"/>
      <c r="I7" s="2681"/>
      <c r="J7" s="2676"/>
      <c r="K7" s="1930"/>
      <c r="L7" s="1930"/>
      <c r="M7" s="2677"/>
      <c r="N7" s="2286"/>
      <c r="O7" s="2287" t="s">
        <v>1129</v>
      </c>
      <c r="P7" s="2287"/>
      <c r="S7" s="2288"/>
      <c r="T7" s="1538"/>
      <c r="U7" s="1538"/>
      <c r="V7" s="1538"/>
      <c r="W7" s="1538"/>
      <c r="X7" s="1538"/>
      <c r="Y7" s="1538"/>
      <c r="Z7" s="1538"/>
      <c r="AA7" s="1538"/>
      <c r="AB7" s="1538"/>
      <c r="AC7" s="1538"/>
      <c r="AD7" s="1538"/>
      <c r="AE7" s="1538"/>
      <c r="AF7" s="1538"/>
      <c r="AG7" s="1538"/>
      <c r="AH7" s="1538"/>
      <c r="AI7" s="1538"/>
      <c r="AJ7" s="1538"/>
      <c r="AK7" s="1538"/>
      <c r="AL7" s="1538"/>
      <c r="AM7" s="1538"/>
      <c r="AN7" s="1538"/>
      <c r="AO7" s="1538"/>
      <c r="AP7" s="1538"/>
      <c r="AQ7" s="1538"/>
      <c r="AR7" s="1538"/>
      <c r="AS7" s="1538"/>
      <c r="AT7" s="1538"/>
      <c r="AU7" s="1538"/>
      <c r="AV7" s="1538"/>
      <c r="AW7" s="1538"/>
      <c r="AX7" s="1538"/>
      <c r="AY7" s="1538"/>
      <c r="AZ7" s="1538"/>
      <c r="BA7" s="1538"/>
      <c r="BB7" s="1538"/>
      <c r="BC7" s="1538"/>
      <c r="BD7" s="1538"/>
      <c r="BE7" s="1538"/>
      <c r="BF7" s="1538"/>
      <c r="BG7" s="1538"/>
      <c r="BH7" s="1538"/>
      <c r="BI7" s="1538"/>
      <c r="BJ7" s="1538"/>
      <c r="BK7" s="1538"/>
      <c r="BL7" s="1538"/>
      <c r="BM7" s="1538"/>
      <c r="BN7" s="1538"/>
      <c r="BO7" s="1538"/>
      <c r="BP7" s="1538"/>
      <c r="BQ7" s="1538"/>
      <c r="BR7" s="1538"/>
      <c r="BS7" s="1538"/>
      <c r="BT7" s="1538"/>
      <c r="BU7" s="1538"/>
      <c r="BV7" s="1538"/>
      <c r="BW7" s="1538"/>
      <c r="BX7" s="1538"/>
      <c r="BY7" s="1538"/>
      <c r="BZ7" s="1538"/>
      <c r="CA7" s="1538"/>
      <c r="CB7" s="1538"/>
      <c r="CC7" s="1538"/>
      <c r="CD7" s="1538"/>
      <c r="CE7" s="1538"/>
      <c r="CF7" s="1538"/>
      <c r="CG7" s="1538"/>
      <c r="CH7" s="1538"/>
      <c r="CI7" s="1538"/>
      <c r="CJ7" s="1538"/>
      <c r="CK7" s="1538"/>
      <c r="CL7" s="1538"/>
      <c r="CM7" s="1538"/>
      <c r="CN7" s="1538"/>
      <c r="CO7" s="1538"/>
      <c r="CP7" s="1538"/>
      <c r="CQ7" s="1538"/>
      <c r="CR7" s="1538"/>
      <c r="CS7" s="1538"/>
      <c r="CT7" s="1538"/>
      <c r="CU7" s="1538"/>
      <c r="CV7" s="1538"/>
      <c r="CW7" s="1538"/>
      <c r="CX7" s="1538"/>
      <c r="CY7" s="1538"/>
      <c r="CZ7" s="1538"/>
      <c r="DA7" s="1538"/>
      <c r="DB7" s="1538"/>
      <c r="DC7" s="1538"/>
      <c r="DD7" s="1538"/>
      <c r="DE7" s="1538"/>
      <c r="DF7" s="1538"/>
      <c r="DG7" s="1538"/>
      <c r="DH7" s="1538"/>
      <c r="DI7" s="1538"/>
      <c r="DJ7" s="1538"/>
      <c r="DK7" s="1538"/>
      <c r="DL7" s="1538"/>
      <c r="DM7" s="1538"/>
      <c r="DN7" s="1538"/>
      <c r="DO7" s="1538"/>
      <c r="DP7" s="1538"/>
      <c r="DQ7" s="1538"/>
      <c r="DR7" s="1538"/>
      <c r="DS7" s="1538"/>
      <c r="DT7" s="1538"/>
      <c r="DU7" s="1538"/>
      <c r="DV7" s="1538"/>
      <c r="DW7" s="1538"/>
      <c r="DX7" s="1538"/>
      <c r="DY7" s="1538"/>
      <c r="DZ7" s="1538"/>
      <c r="EA7" s="1538"/>
      <c r="EB7" s="1538"/>
      <c r="EC7" s="1538"/>
      <c r="ED7" s="1538"/>
      <c r="EE7" s="1538"/>
      <c r="EF7" s="1538"/>
      <c r="EG7" s="1538"/>
      <c r="EH7" s="1538"/>
      <c r="EI7" s="1538"/>
      <c r="EJ7" s="1538"/>
      <c r="EK7" s="1538"/>
      <c r="EL7" s="1538"/>
      <c r="EM7" s="1538"/>
      <c r="EN7" s="1538"/>
      <c r="EO7" s="1538"/>
      <c r="EP7" s="1538"/>
      <c r="EQ7" s="1538"/>
      <c r="ER7" s="1538"/>
      <c r="ES7" s="1538"/>
      <c r="ET7" s="1538"/>
      <c r="EU7" s="1538"/>
      <c r="EV7" s="1538"/>
      <c r="EW7" s="1538"/>
      <c r="EX7" s="1538"/>
      <c r="EY7" s="1538"/>
      <c r="EZ7" s="1538"/>
      <c r="FA7" s="1538"/>
      <c r="FB7" s="1538"/>
      <c r="FC7" s="1538"/>
      <c r="FD7" s="1538"/>
      <c r="FE7" s="1538"/>
      <c r="FF7" s="1538"/>
      <c r="FG7" s="1538"/>
      <c r="FH7" s="1538"/>
      <c r="FI7" s="1538"/>
      <c r="FJ7" s="1538"/>
      <c r="FK7" s="1538"/>
      <c r="FL7" s="1538"/>
      <c r="FM7" s="1538"/>
      <c r="FN7" s="1538"/>
      <c r="FO7" s="1538"/>
      <c r="FP7" s="1538"/>
      <c r="FQ7" s="1538"/>
      <c r="FR7" s="1538"/>
      <c r="FS7" s="1538"/>
      <c r="FT7" s="1538"/>
      <c r="FU7" s="1538"/>
      <c r="FV7" s="1538"/>
      <c r="FW7" s="1538"/>
      <c r="FX7" s="1538"/>
      <c r="FY7" s="1538"/>
      <c r="FZ7" s="1538"/>
      <c r="GA7" s="1538"/>
      <c r="GB7" s="1538"/>
      <c r="GC7" s="1538"/>
      <c r="GD7" s="1538"/>
      <c r="GE7" s="1538"/>
      <c r="GF7" s="1538"/>
      <c r="GG7" s="1538"/>
      <c r="GH7" s="1538"/>
      <c r="GI7" s="1538"/>
      <c r="GJ7" s="1538"/>
      <c r="GK7" s="1538"/>
      <c r="GL7" s="1538"/>
      <c r="GM7" s="1538"/>
      <c r="GN7" s="1538"/>
      <c r="GO7" s="1538"/>
      <c r="GP7" s="1538"/>
      <c r="GQ7" s="1538"/>
      <c r="GR7" s="1538"/>
      <c r="GS7" s="1538"/>
      <c r="GT7" s="1538"/>
      <c r="GU7" s="1538"/>
      <c r="GV7" s="1538"/>
      <c r="GW7" s="1538"/>
      <c r="GX7" s="1538"/>
      <c r="GY7" s="1538"/>
      <c r="GZ7" s="1538"/>
      <c r="HA7" s="1538"/>
      <c r="HB7" s="1538"/>
      <c r="HC7" s="1538"/>
      <c r="HD7" s="1538"/>
      <c r="HE7" s="1538"/>
      <c r="HF7" s="1538"/>
      <c r="HG7" s="1538"/>
      <c r="HH7" s="1538"/>
      <c r="HI7" s="1538"/>
      <c r="HJ7" s="1538"/>
      <c r="HK7" s="1538"/>
      <c r="HL7" s="1538"/>
      <c r="HM7" s="1538"/>
      <c r="HN7" s="1538"/>
      <c r="HO7" s="1538"/>
      <c r="HP7" s="1538"/>
      <c r="HQ7" s="1538"/>
      <c r="HR7" s="1538"/>
      <c r="HS7" s="1538"/>
      <c r="HT7" s="1538"/>
      <c r="HU7" s="1538"/>
      <c r="HV7" s="1538"/>
      <c r="HW7" s="1538"/>
      <c r="HX7" s="1538"/>
      <c r="HY7" s="1538"/>
      <c r="HZ7" s="1538"/>
      <c r="IA7" s="1538"/>
      <c r="IB7" s="1538"/>
      <c r="IC7" s="1538"/>
      <c r="ID7" s="1538"/>
      <c r="IE7" s="1538"/>
      <c r="IF7" s="1538"/>
      <c r="IG7" s="1538"/>
      <c r="IH7" s="1538"/>
      <c r="II7" s="1538"/>
      <c r="IJ7" s="1538"/>
      <c r="IK7" s="1538"/>
      <c r="IL7" s="1538"/>
      <c r="IM7" s="1538"/>
      <c r="IN7" s="1538"/>
      <c r="IO7" s="1538"/>
      <c r="IP7" s="1538"/>
      <c r="IQ7" s="1538"/>
      <c r="IR7" s="1538"/>
      <c r="IS7" s="1538"/>
      <c r="IT7" s="1538"/>
      <c r="IU7" s="1538"/>
    </row>
    <row r="8" spans="1:255">
      <c r="A8" s="2286" t="s">
        <v>2315</v>
      </c>
      <c r="B8" s="2287" t="s">
        <v>1115</v>
      </c>
      <c r="C8" s="2287"/>
      <c r="D8" s="2287"/>
      <c r="E8" s="2288"/>
      <c r="F8" s="2675"/>
      <c r="G8" s="2681" t="s">
        <v>4043</v>
      </c>
      <c r="H8" s="2681"/>
      <c r="I8" s="2681"/>
      <c r="J8" s="2679"/>
      <c r="K8" s="1930"/>
      <c r="L8" s="1930"/>
      <c r="M8" s="2677"/>
      <c r="N8" s="2286" t="s">
        <v>702</v>
      </c>
      <c r="O8" s="2287" t="s">
        <v>2561</v>
      </c>
      <c r="S8" s="2288"/>
      <c r="T8" s="1538"/>
      <c r="U8" s="1538"/>
      <c r="V8" s="1538"/>
      <c r="W8" s="1538"/>
      <c r="X8" s="1538"/>
      <c r="Y8" s="1538"/>
      <c r="Z8" s="1538"/>
      <c r="AA8" s="1538"/>
      <c r="AB8" s="1538"/>
      <c r="AC8" s="1538"/>
      <c r="AD8" s="1538"/>
      <c r="AE8" s="1538"/>
      <c r="AF8" s="1538"/>
      <c r="AG8" s="1538"/>
      <c r="AH8" s="1538"/>
      <c r="AI8" s="1538"/>
      <c r="AJ8" s="1538"/>
      <c r="AK8" s="1538"/>
      <c r="AL8" s="1538"/>
      <c r="AM8" s="1538"/>
      <c r="AN8" s="1538"/>
      <c r="AO8" s="1538"/>
      <c r="AP8" s="1538"/>
      <c r="AQ8" s="1538"/>
      <c r="AR8" s="1538"/>
      <c r="AS8" s="1538"/>
      <c r="AT8" s="1538"/>
      <c r="AU8" s="1538"/>
      <c r="AV8" s="1538"/>
      <c r="AW8" s="1538"/>
      <c r="AX8" s="1538"/>
      <c r="AY8" s="1538"/>
      <c r="AZ8" s="1538"/>
      <c r="BA8" s="1538"/>
      <c r="BB8" s="1538"/>
      <c r="BC8" s="1538"/>
      <c r="BD8" s="1538"/>
      <c r="BE8" s="1538"/>
      <c r="BF8" s="1538"/>
      <c r="BG8" s="1538"/>
      <c r="BH8" s="1538"/>
      <c r="BI8" s="1538"/>
      <c r="BJ8" s="1538"/>
      <c r="BK8" s="1538"/>
      <c r="BL8" s="1538"/>
      <c r="BM8" s="1538"/>
      <c r="BN8" s="1538"/>
      <c r="BO8" s="1538"/>
      <c r="BP8" s="1538"/>
      <c r="BQ8" s="1538"/>
      <c r="BR8" s="1538"/>
      <c r="BS8" s="1538"/>
      <c r="BT8" s="1538"/>
      <c r="BU8" s="1538"/>
      <c r="BV8" s="1538"/>
      <c r="BW8" s="1538"/>
      <c r="BX8" s="1538"/>
      <c r="BY8" s="1538"/>
      <c r="BZ8" s="1538"/>
      <c r="CA8" s="1538"/>
      <c r="CB8" s="1538"/>
      <c r="CC8" s="1538"/>
      <c r="CD8" s="1538"/>
      <c r="CE8" s="1538"/>
      <c r="CF8" s="1538"/>
      <c r="CG8" s="1538"/>
      <c r="CH8" s="1538"/>
      <c r="CI8" s="1538"/>
      <c r="CJ8" s="1538"/>
      <c r="CK8" s="1538"/>
      <c r="CL8" s="1538"/>
      <c r="CM8" s="1538"/>
      <c r="CN8" s="1538"/>
      <c r="CO8" s="1538"/>
      <c r="CP8" s="1538"/>
      <c r="CQ8" s="1538"/>
      <c r="CR8" s="1538"/>
      <c r="CS8" s="1538"/>
      <c r="CT8" s="1538"/>
      <c r="CU8" s="1538"/>
      <c r="CV8" s="1538"/>
      <c r="CW8" s="1538"/>
      <c r="CX8" s="1538"/>
      <c r="CY8" s="1538"/>
      <c r="CZ8" s="1538"/>
      <c r="DA8" s="1538"/>
      <c r="DB8" s="1538"/>
      <c r="DC8" s="1538"/>
      <c r="DD8" s="1538"/>
      <c r="DE8" s="1538"/>
      <c r="DF8" s="1538"/>
      <c r="DG8" s="1538"/>
      <c r="DH8" s="1538"/>
      <c r="DI8" s="1538"/>
      <c r="DJ8" s="1538"/>
      <c r="DK8" s="1538"/>
      <c r="DL8" s="1538"/>
      <c r="DM8" s="1538"/>
      <c r="DN8" s="1538"/>
      <c r="DO8" s="1538"/>
      <c r="DP8" s="1538"/>
      <c r="DQ8" s="1538"/>
      <c r="DR8" s="1538"/>
      <c r="DS8" s="1538"/>
      <c r="DT8" s="1538"/>
      <c r="DU8" s="1538"/>
      <c r="DV8" s="1538"/>
      <c r="DW8" s="1538"/>
      <c r="DX8" s="1538"/>
      <c r="DY8" s="1538"/>
      <c r="DZ8" s="1538"/>
      <c r="EA8" s="1538"/>
      <c r="EB8" s="1538"/>
      <c r="EC8" s="1538"/>
      <c r="ED8" s="1538"/>
      <c r="EE8" s="1538"/>
      <c r="EF8" s="1538"/>
      <c r="EG8" s="1538"/>
      <c r="EH8" s="1538"/>
      <c r="EI8" s="1538"/>
      <c r="EJ8" s="1538"/>
      <c r="EK8" s="1538"/>
      <c r="EL8" s="1538"/>
      <c r="EM8" s="1538"/>
      <c r="EN8" s="1538"/>
      <c r="EO8" s="1538"/>
      <c r="EP8" s="1538"/>
      <c r="EQ8" s="1538"/>
      <c r="ER8" s="1538"/>
      <c r="ES8" s="1538"/>
      <c r="ET8" s="1538"/>
      <c r="EU8" s="1538"/>
      <c r="EV8" s="1538"/>
      <c r="EW8" s="1538"/>
      <c r="EX8" s="1538"/>
      <c r="EY8" s="1538"/>
      <c r="EZ8" s="1538"/>
      <c r="FA8" s="1538"/>
      <c r="FB8" s="1538"/>
      <c r="FC8" s="1538"/>
      <c r="FD8" s="1538"/>
      <c r="FE8" s="1538"/>
      <c r="FF8" s="1538"/>
      <c r="FG8" s="1538"/>
      <c r="FH8" s="1538"/>
      <c r="FI8" s="1538"/>
      <c r="FJ8" s="1538"/>
      <c r="FK8" s="1538"/>
      <c r="FL8" s="1538"/>
      <c r="FM8" s="1538"/>
      <c r="FN8" s="1538"/>
      <c r="FO8" s="1538"/>
      <c r="FP8" s="1538"/>
      <c r="FQ8" s="1538"/>
      <c r="FR8" s="1538"/>
      <c r="FS8" s="1538"/>
      <c r="FT8" s="1538"/>
      <c r="FU8" s="1538"/>
      <c r="FV8" s="1538"/>
      <c r="FW8" s="1538"/>
      <c r="FX8" s="1538"/>
      <c r="FY8" s="1538"/>
      <c r="FZ8" s="1538"/>
      <c r="GA8" s="1538"/>
      <c r="GB8" s="1538"/>
      <c r="GC8" s="1538"/>
      <c r="GD8" s="1538"/>
      <c r="GE8" s="1538"/>
      <c r="GF8" s="1538"/>
      <c r="GG8" s="1538"/>
      <c r="GH8" s="1538"/>
      <c r="GI8" s="1538"/>
      <c r="GJ8" s="1538"/>
      <c r="GK8" s="1538"/>
      <c r="GL8" s="1538"/>
      <c r="GM8" s="1538"/>
      <c r="GN8" s="1538"/>
      <c r="GO8" s="1538"/>
      <c r="GP8" s="1538"/>
      <c r="GQ8" s="1538"/>
      <c r="GR8" s="1538"/>
      <c r="GS8" s="1538"/>
      <c r="GT8" s="1538"/>
      <c r="GU8" s="1538"/>
      <c r="GV8" s="1538"/>
      <c r="GW8" s="1538"/>
      <c r="GX8" s="1538"/>
      <c r="GY8" s="1538"/>
      <c r="GZ8" s="1538"/>
      <c r="HA8" s="1538"/>
      <c r="HB8" s="1538"/>
      <c r="HC8" s="1538"/>
      <c r="HD8" s="1538"/>
      <c r="HE8" s="1538"/>
      <c r="HF8" s="1538"/>
      <c r="HG8" s="1538"/>
      <c r="HH8" s="1538"/>
      <c r="HI8" s="1538"/>
      <c r="HJ8" s="1538"/>
      <c r="HK8" s="1538"/>
      <c r="HL8" s="1538"/>
      <c r="HM8" s="1538"/>
      <c r="HN8" s="1538"/>
      <c r="HO8" s="1538"/>
      <c r="HP8" s="1538"/>
      <c r="HQ8" s="1538"/>
      <c r="HR8" s="1538"/>
      <c r="HS8" s="1538"/>
      <c r="HT8" s="1538"/>
      <c r="HU8" s="1538"/>
      <c r="HV8" s="1538"/>
      <c r="HW8" s="1538"/>
      <c r="HX8" s="1538"/>
      <c r="HY8" s="1538"/>
      <c r="HZ8" s="1538"/>
      <c r="IA8" s="1538"/>
      <c r="IB8" s="1538"/>
      <c r="IC8" s="1538"/>
      <c r="ID8" s="1538"/>
      <c r="IE8" s="1538"/>
      <c r="IF8" s="1538"/>
      <c r="IG8" s="1538"/>
      <c r="IH8" s="1538"/>
      <c r="II8" s="1538"/>
      <c r="IJ8" s="1538"/>
      <c r="IK8" s="1538"/>
      <c r="IL8" s="1538"/>
      <c r="IM8" s="1538"/>
      <c r="IN8" s="1538"/>
      <c r="IO8" s="1538"/>
      <c r="IP8" s="1538"/>
      <c r="IQ8" s="1538"/>
      <c r="IR8" s="1538"/>
      <c r="IS8" s="1538"/>
      <c r="IT8" s="1538"/>
      <c r="IU8" s="1538"/>
    </row>
    <row r="9" spans="1:255">
      <c r="A9" s="2286" t="s">
        <v>2316</v>
      </c>
      <c r="B9" s="2287" t="s">
        <v>1117</v>
      </c>
      <c r="C9" s="2287"/>
      <c r="D9" s="2287"/>
      <c r="E9" s="2288"/>
      <c r="F9" s="2675"/>
      <c r="G9" s="2683" t="s">
        <v>4044</v>
      </c>
      <c r="H9" s="2681"/>
      <c r="I9" s="2681"/>
      <c r="J9" s="2681"/>
      <c r="K9" s="2681"/>
      <c r="L9" s="2681"/>
      <c r="M9" s="2680"/>
      <c r="N9" s="2286"/>
      <c r="O9" s="2287" t="s">
        <v>2563</v>
      </c>
      <c r="P9" s="2287"/>
      <c r="S9" s="2288"/>
      <c r="T9" s="1538"/>
      <c r="U9" s="1538"/>
      <c r="V9" s="1538"/>
      <c r="W9" s="1538"/>
      <c r="X9" s="1538"/>
      <c r="Y9" s="1538"/>
      <c r="Z9" s="1538"/>
      <c r="AA9" s="1538"/>
      <c r="AB9" s="1538"/>
      <c r="AC9" s="1538"/>
      <c r="AD9" s="1538"/>
      <c r="AE9" s="1538"/>
      <c r="AF9" s="1538"/>
      <c r="AG9" s="1538"/>
      <c r="AH9" s="1538"/>
      <c r="AI9" s="1538"/>
      <c r="AJ9" s="1538"/>
      <c r="AK9" s="1538"/>
      <c r="AL9" s="1538"/>
      <c r="AM9" s="1538"/>
      <c r="AN9" s="1538"/>
      <c r="AO9" s="1538"/>
      <c r="AP9" s="1538"/>
      <c r="AQ9" s="1538"/>
      <c r="AR9" s="1538"/>
      <c r="AS9" s="1538"/>
      <c r="AT9" s="1538"/>
      <c r="AU9" s="1538"/>
      <c r="AV9" s="1538"/>
      <c r="AW9" s="1538"/>
      <c r="AX9" s="1538"/>
      <c r="AY9" s="1538"/>
      <c r="AZ9" s="1538"/>
      <c r="BA9" s="1538"/>
      <c r="BB9" s="1538"/>
      <c r="BC9" s="1538"/>
      <c r="BD9" s="1538"/>
      <c r="BE9" s="1538"/>
      <c r="BF9" s="1538"/>
      <c r="BG9" s="1538"/>
      <c r="BH9" s="1538"/>
      <c r="BI9" s="1538"/>
      <c r="BJ9" s="1538"/>
      <c r="BK9" s="1538"/>
      <c r="BL9" s="1538"/>
      <c r="BM9" s="1538"/>
      <c r="BN9" s="1538"/>
      <c r="BO9" s="1538"/>
      <c r="BP9" s="1538"/>
      <c r="BQ9" s="1538"/>
      <c r="BR9" s="1538"/>
      <c r="BS9" s="1538"/>
      <c r="BT9" s="1538"/>
      <c r="BU9" s="1538"/>
      <c r="BV9" s="1538"/>
      <c r="BW9" s="1538"/>
      <c r="BX9" s="1538"/>
      <c r="BY9" s="1538"/>
      <c r="BZ9" s="1538"/>
      <c r="CA9" s="1538"/>
      <c r="CB9" s="1538"/>
      <c r="CC9" s="1538"/>
      <c r="CD9" s="1538"/>
      <c r="CE9" s="1538"/>
      <c r="CF9" s="1538"/>
      <c r="CG9" s="1538"/>
      <c r="CH9" s="1538"/>
      <c r="CI9" s="1538"/>
      <c r="CJ9" s="1538"/>
      <c r="CK9" s="1538"/>
      <c r="CL9" s="1538"/>
      <c r="CM9" s="1538"/>
      <c r="CN9" s="1538"/>
      <c r="CO9" s="1538"/>
      <c r="CP9" s="1538"/>
      <c r="CQ9" s="1538"/>
      <c r="CR9" s="1538"/>
      <c r="CS9" s="1538"/>
      <c r="CT9" s="1538"/>
      <c r="CU9" s="1538"/>
      <c r="CV9" s="1538"/>
      <c r="CW9" s="1538"/>
      <c r="CX9" s="1538"/>
      <c r="CY9" s="1538"/>
      <c r="CZ9" s="1538"/>
      <c r="DA9" s="1538"/>
      <c r="DB9" s="1538"/>
      <c r="DC9" s="1538"/>
      <c r="DD9" s="1538"/>
      <c r="DE9" s="1538"/>
      <c r="DF9" s="1538"/>
      <c r="DG9" s="1538"/>
      <c r="DH9" s="1538"/>
      <c r="DI9" s="1538"/>
      <c r="DJ9" s="1538"/>
      <c r="DK9" s="1538"/>
      <c r="DL9" s="1538"/>
      <c r="DM9" s="1538"/>
      <c r="DN9" s="1538"/>
      <c r="DO9" s="1538"/>
      <c r="DP9" s="1538"/>
      <c r="DQ9" s="1538"/>
      <c r="DR9" s="1538"/>
      <c r="DS9" s="1538"/>
      <c r="DT9" s="1538"/>
      <c r="DU9" s="1538"/>
      <c r="DV9" s="1538"/>
      <c r="DW9" s="1538"/>
      <c r="DX9" s="1538"/>
      <c r="DY9" s="1538"/>
      <c r="DZ9" s="1538"/>
      <c r="EA9" s="1538"/>
      <c r="EB9" s="1538"/>
      <c r="EC9" s="1538"/>
      <c r="ED9" s="1538"/>
      <c r="EE9" s="1538"/>
      <c r="EF9" s="1538"/>
      <c r="EG9" s="1538"/>
      <c r="EH9" s="1538"/>
      <c r="EI9" s="1538"/>
      <c r="EJ9" s="1538"/>
      <c r="EK9" s="1538"/>
      <c r="EL9" s="1538"/>
      <c r="EM9" s="1538"/>
      <c r="EN9" s="1538"/>
      <c r="EO9" s="1538"/>
      <c r="EP9" s="1538"/>
      <c r="EQ9" s="1538"/>
      <c r="ER9" s="1538"/>
      <c r="ES9" s="1538"/>
      <c r="ET9" s="1538"/>
      <c r="EU9" s="1538"/>
      <c r="EV9" s="1538"/>
      <c r="EW9" s="1538"/>
      <c r="EX9" s="1538"/>
      <c r="EY9" s="1538"/>
      <c r="EZ9" s="1538"/>
      <c r="FA9" s="1538"/>
      <c r="FB9" s="1538"/>
      <c r="FC9" s="1538"/>
      <c r="FD9" s="1538"/>
      <c r="FE9" s="1538"/>
      <c r="FF9" s="1538"/>
      <c r="FG9" s="1538"/>
      <c r="FH9" s="1538"/>
      <c r="FI9" s="1538"/>
      <c r="FJ9" s="1538"/>
      <c r="FK9" s="1538"/>
      <c r="FL9" s="1538"/>
      <c r="FM9" s="1538"/>
      <c r="FN9" s="1538"/>
      <c r="FO9" s="1538"/>
      <c r="FP9" s="1538"/>
      <c r="FQ9" s="1538"/>
      <c r="FR9" s="1538"/>
      <c r="FS9" s="1538"/>
      <c r="FT9" s="1538"/>
      <c r="FU9" s="1538"/>
      <c r="FV9" s="1538"/>
      <c r="FW9" s="1538"/>
      <c r="FX9" s="1538"/>
      <c r="FY9" s="1538"/>
      <c r="FZ9" s="1538"/>
      <c r="GA9" s="1538"/>
      <c r="GB9" s="1538"/>
      <c r="GC9" s="1538"/>
      <c r="GD9" s="1538"/>
      <c r="GE9" s="1538"/>
      <c r="GF9" s="1538"/>
      <c r="GG9" s="1538"/>
      <c r="GH9" s="1538"/>
      <c r="GI9" s="1538"/>
      <c r="GJ9" s="1538"/>
      <c r="GK9" s="1538"/>
      <c r="GL9" s="1538"/>
      <c r="GM9" s="1538"/>
      <c r="GN9" s="1538"/>
      <c r="GO9" s="1538"/>
      <c r="GP9" s="1538"/>
      <c r="GQ9" s="1538"/>
      <c r="GR9" s="1538"/>
      <c r="GS9" s="1538"/>
      <c r="GT9" s="1538"/>
      <c r="GU9" s="1538"/>
      <c r="GV9" s="1538"/>
      <c r="GW9" s="1538"/>
      <c r="GX9" s="1538"/>
      <c r="GY9" s="1538"/>
      <c r="GZ9" s="1538"/>
      <c r="HA9" s="1538"/>
      <c r="HB9" s="1538"/>
      <c r="HC9" s="1538"/>
      <c r="HD9" s="1538"/>
      <c r="HE9" s="1538"/>
      <c r="HF9" s="1538"/>
      <c r="HG9" s="1538"/>
      <c r="HH9" s="1538"/>
      <c r="HI9" s="1538"/>
      <c r="HJ9" s="1538"/>
      <c r="HK9" s="1538"/>
      <c r="HL9" s="1538"/>
      <c r="HM9" s="1538"/>
      <c r="HN9" s="1538"/>
      <c r="HO9" s="1538"/>
      <c r="HP9" s="1538"/>
      <c r="HQ9" s="1538"/>
      <c r="HR9" s="1538"/>
      <c r="HS9" s="1538"/>
      <c r="HT9" s="1538"/>
      <c r="HU9" s="1538"/>
      <c r="HV9" s="1538"/>
      <c r="HW9" s="1538"/>
      <c r="HX9" s="1538"/>
      <c r="HY9" s="1538"/>
      <c r="HZ9" s="1538"/>
      <c r="IA9" s="1538"/>
      <c r="IB9" s="1538"/>
      <c r="IC9" s="1538"/>
      <c r="ID9" s="1538"/>
      <c r="IE9" s="1538"/>
      <c r="IF9" s="1538"/>
      <c r="IG9" s="1538"/>
      <c r="IH9" s="1538"/>
      <c r="II9" s="1538"/>
      <c r="IJ9" s="1538"/>
      <c r="IK9" s="1538"/>
      <c r="IL9" s="1538"/>
      <c r="IM9" s="1538"/>
      <c r="IN9" s="1538"/>
      <c r="IO9" s="1538"/>
      <c r="IP9" s="1538"/>
      <c r="IQ9" s="1538"/>
      <c r="IR9" s="1538"/>
      <c r="IS9" s="1538"/>
      <c r="IT9" s="1538"/>
      <c r="IU9" s="1538"/>
    </row>
    <row r="10" spans="1:255">
      <c r="A10" s="2290" t="s">
        <v>1789</v>
      </c>
      <c r="B10" s="2287" t="s">
        <v>1120</v>
      </c>
      <c r="C10" s="2287"/>
      <c r="D10" s="2287"/>
      <c r="E10" s="2288"/>
      <c r="F10" s="2678"/>
      <c r="G10" s="2683" t="s">
        <v>4045</v>
      </c>
      <c r="H10" s="2681"/>
      <c r="I10" s="2681"/>
      <c r="J10" s="2681"/>
      <c r="K10" s="2681"/>
      <c r="L10" s="2681"/>
      <c r="M10" s="2680"/>
      <c r="N10" s="2286"/>
      <c r="O10" s="2287" t="s">
        <v>1046</v>
      </c>
      <c r="S10" s="2288"/>
      <c r="T10" s="1538"/>
      <c r="U10" s="1538"/>
      <c r="V10" s="1538"/>
      <c r="W10" s="1538"/>
      <c r="X10" s="1538"/>
      <c r="Y10" s="1538"/>
      <c r="Z10" s="1538"/>
      <c r="AA10" s="1538"/>
      <c r="AB10" s="1538"/>
      <c r="AC10" s="1538"/>
      <c r="AD10" s="1538"/>
      <c r="AE10" s="1538"/>
      <c r="AF10" s="1538"/>
      <c r="AG10" s="1538"/>
      <c r="AH10" s="1538"/>
      <c r="AI10" s="1538"/>
      <c r="AJ10" s="1538"/>
      <c r="AK10" s="1538"/>
      <c r="AL10" s="1538"/>
      <c r="AM10" s="1538"/>
      <c r="AN10" s="1538"/>
      <c r="AO10" s="1538"/>
      <c r="AP10" s="1538"/>
      <c r="AQ10" s="1538"/>
      <c r="AR10" s="1538"/>
      <c r="AS10" s="1538"/>
      <c r="AT10" s="1538"/>
      <c r="AU10" s="1538"/>
      <c r="AV10" s="1538"/>
      <c r="AW10" s="1538"/>
      <c r="AX10" s="1538"/>
      <c r="AY10" s="1538"/>
      <c r="AZ10" s="1538"/>
      <c r="BA10" s="1538"/>
      <c r="BB10" s="1538"/>
      <c r="BC10" s="1538"/>
      <c r="BD10" s="1538"/>
      <c r="BE10" s="1538"/>
      <c r="BF10" s="1538"/>
      <c r="BG10" s="1538"/>
      <c r="BH10" s="1538"/>
      <c r="BI10" s="1538"/>
      <c r="BJ10" s="1538"/>
      <c r="BK10" s="1538"/>
      <c r="BL10" s="1538"/>
      <c r="BM10" s="1538"/>
      <c r="BN10" s="1538"/>
      <c r="BO10" s="1538"/>
      <c r="BP10" s="1538"/>
      <c r="BQ10" s="1538"/>
      <c r="BR10" s="1538"/>
      <c r="BS10" s="1538"/>
      <c r="BT10" s="1538"/>
      <c r="BU10" s="1538"/>
      <c r="BV10" s="1538"/>
      <c r="BW10" s="1538"/>
      <c r="BX10" s="1538"/>
      <c r="BY10" s="1538"/>
      <c r="BZ10" s="1538"/>
      <c r="CA10" s="1538"/>
      <c r="CB10" s="1538"/>
      <c r="CC10" s="1538"/>
      <c r="CD10" s="1538"/>
      <c r="CE10" s="1538"/>
      <c r="CF10" s="1538"/>
      <c r="CG10" s="1538"/>
      <c r="CH10" s="1538"/>
      <c r="CI10" s="1538"/>
      <c r="CJ10" s="1538"/>
      <c r="CK10" s="1538"/>
      <c r="CL10" s="1538"/>
      <c r="CM10" s="1538"/>
      <c r="CN10" s="1538"/>
      <c r="CO10" s="1538"/>
      <c r="CP10" s="1538"/>
      <c r="CQ10" s="1538"/>
      <c r="CR10" s="1538"/>
      <c r="CS10" s="1538"/>
      <c r="CT10" s="1538"/>
      <c r="CU10" s="1538"/>
      <c r="CV10" s="1538"/>
      <c r="CW10" s="1538"/>
      <c r="CX10" s="1538"/>
      <c r="CY10" s="1538"/>
      <c r="CZ10" s="1538"/>
      <c r="DA10" s="1538"/>
      <c r="DB10" s="1538"/>
      <c r="DC10" s="1538"/>
      <c r="DD10" s="1538"/>
      <c r="DE10" s="1538"/>
      <c r="DF10" s="1538"/>
      <c r="DG10" s="1538"/>
      <c r="DH10" s="1538"/>
      <c r="DI10" s="1538"/>
      <c r="DJ10" s="1538"/>
      <c r="DK10" s="1538"/>
      <c r="DL10" s="1538"/>
      <c r="DM10" s="1538"/>
      <c r="DN10" s="1538"/>
      <c r="DO10" s="1538"/>
      <c r="DP10" s="1538"/>
      <c r="DQ10" s="1538"/>
      <c r="DR10" s="1538"/>
      <c r="DS10" s="1538"/>
      <c r="DT10" s="1538"/>
      <c r="DU10" s="1538"/>
      <c r="DV10" s="1538"/>
      <c r="DW10" s="1538"/>
      <c r="DX10" s="1538"/>
      <c r="DY10" s="1538"/>
      <c r="DZ10" s="1538"/>
      <c r="EA10" s="1538"/>
      <c r="EB10" s="1538"/>
      <c r="EC10" s="1538"/>
      <c r="ED10" s="1538"/>
      <c r="EE10" s="1538"/>
      <c r="EF10" s="1538"/>
      <c r="EG10" s="1538"/>
      <c r="EH10" s="1538"/>
      <c r="EI10" s="1538"/>
      <c r="EJ10" s="1538"/>
      <c r="EK10" s="1538"/>
      <c r="EL10" s="1538"/>
      <c r="EM10" s="1538"/>
      <c r="EN10" s="1538"/>
      <c r="EO10" s="1538"/>
      <c r="EP10" s="1538"/>
      <c r="EQ10" s="1538"/>
      <c r="ER10" s="1538"/>
      <c r="ES10" s="1538"/>
      <c r="ET10" s="1538"/>
      <c r="EU10" s="1538"/>
      <c r="EV10" s="1538"/>
      <c r="EW10" s="1538"/>
      <c r="EX10" s="1538"/>
      <c r="EY10" s="1538"/>
      <c r="EZ10" s="1538"/>
      <c r="FA10" s="1538"/>
      <c r="FB10" s="1538"/>
      <c r="FC10" s="1538"/>
      <c r="FD10" s="1538"/>
      <c r="FE10" s="1538"/>
      <c r="FF10" s="1538"/>
      <c r="FG10" s="1538"/>
      <c r="FH10" s="1538"/>
      <c r="FI10" s="1538"/>
      <c r="FJ10" s="1538"/>
      <c r="FK10" s="1538"/>
      <c r="FL10" s="1538"/>
      <c r="FM10" s="1538"/>
      <c r="FN10" s="1538"/>
      <c r="FO10" s="1538"/>
      <c r="FP10" s="1538"/>
      <c r="FQ10" s="1538"/>
      <c r="FR10" s="1538"/>
      <c r="FS10" s="1538"/>
      <c r="FT10" s="1538"/>
      <c r="FU10" s="1538"/>
      <c r="FV10" s="1538"/>
      <c r="FW10" s="1538"/>
      <c r="FX10" s="1538"/>
      <c r="FY10" s="1538"/>
      <c r="FZ10" s="1538"/>
      <c r="GA10" s="1538"/>
      <c r="GB10" s="1538"/>
      <c r="GC10" s="1538"/>
      <c r="GD10" s="1538"/>
      <c r="GE10" s="1538"/>
      <c r="GF10" s="1538"/>
      <c r="GG10" s="1538"/>
      <c r="GH10" s="1538"/>
      <c r="GI10" s="1538"/>
      <c r="GJ10" s="1538"/>
      <c r="GK10" s="1538"/>
      <c r="GL10" s="1538"/>
      <c r="GM10" s="1538"/>
      <c r="GN10" s="1538"/>
      <c r="GO10" s="1538"/>
      <c r="GP10" s="1538"/>
      <c r="GQ10" s="1538"/>
      <c r="GR10" s="1538"/>
      <c r="GS10" s="1538"/>
      <c r="GT10" s="1538"/>
      <c r="GU10" s="1538"/>
      <c r="GV10" s="1538"/>
      <c r="GW10" s="1538"/>
      <c r="GX10" s="1538"/>
      <c r="GY10" s="1538"/>
      <c r="GZ10" s="1538"/>
      <c r="HA10" s="1538"/>
      <c r="HB10" s="1538"/>
      <c r="HC10" s="1538"/>
      <c r="HD10" s="1538"/>
      <c r="HE10" s="1538"/>
      <c r="HF10" s="1538"/>
      <c r="HG10" s="1538"/>
      <c r="HH10" s="1538"/>
      <c r="HI10" s="1538"/>
      <c r="HJ10" s="1538"/>
      <c r="HK10" s="1538"/>
      <c r="HL10" s="1538"/>
      <c r="HM10" s="1538"/>
      <c r="HN10" s="1538"/>
      <c r="HO10" s="1538"/>
      <c r="HP10" s="1538"/>
      <c r="HQ10" s="1538"/>
      <c r="HR10" s="1538"/>
      <c r="HS10" s="1538"/>
      <c r="HT10" s="1538"/>
      <c r="HU10" s="1538"/>
      <c r="HV10" s="1538"/>
      <c r="HW10" s="1538"/>
      <c r="HX10" s="1538"/>
      <c r="HY10" s="1538"/>
      <c r="HZ10" s="1538"/>
      <c r="IA10" s="1538"/>
      <c r="IB10" s="1538"/>
      <c r="IC10" s="1538"/>
      <c r="ID10" s="1538"/>
      <c r="IE10" s="1538"/>
      <c r="IF10" s="1538"/>
      <c r="IG10" s="1538"/>
      <c r="IH10" s="1538"/>
      <c r="II10" s="1538"/>
      <c r="IJ10" s="1538"/>
      <c r="IK10" s="1538"/>
      <c r="IL10" s="1538"/>
      <c r="IM10" s="1538"/>
      <c r="IN10" s="1538"/>
      <c r="IO10" s="1538"/>
      <c r="IP10" s="1538"/>
      <c r="IQ10" s="1538"/>
      <c r="IR10" s="1538"/>
      <c r="IS10" s="1538"/>
      <c r="IT10" s="1538"/>
      <c r="IU10" s="1538"/>
    </row>
    <row r="11" spans="1:255">
      <c r="A11" s="2290" t="s">
        <v>1789</v>
      </c>
      <c r="B11" s="2287" t="s">
        <v>1123</v>
      </c>
      <c r="C11" s="2287"/>
      <c r="D11" s="2287"/>
      <c r="E11" s="2288"/>
      <c r="F11" s="2678"/>
      <c r="G11" s="2683" t="s">
        <v>4046</v>
      </c>
      <c r="H11" s="2681"/>
      <c r="I11" s="2681"/>
      <c r="J11" s="2681"/>
      <c r="K11" s="2681"/>
      <c r="L11" s="2681"/>
      <c r="M11" s="2680"/>
      <c r="N11" s="2286" t="s">
        <v>1789</v>
      </c>
      <c r="O11" s="2287" t="s">
        <v>1049</v>
      </c>
      <c r="S11" s="2289"/>
      <c r="T11" s="1538"/>
      <c r="U11" s="1538"/>
      <c r="V11" s="1538"/>
      <c r="W11" s="1538"/>
      <c r="X11" s="1538"/>
      <c r="Y11" s="1538"/>
      <c r="Z11" s="1538"/>
      <c r="AA11" s="1538"/>
      <c r="AB11" s="1538"/>
      <c r="AC11" s="1538"/>
      <c r="AD11" s="1538"/>
      <c r="AE11" s="1538"/>
      <c r="AF11" s="1538"/>
      <c r="AG11" s="1538"/>
      <c r="AH11" s="1538"/>
      <c r="AI11" s="1538"/>
      <c r="AJ11" s="1538"/>
      <c r="AK11" s="1538"/>
      <c r="AL11" s="1538"/>
      <c r="AM11" s="1538"/>
      <c r="AN11" s="1538"/>
      <c r="AO11" s="1538"/>
      <c r="AP11" s="1538"/>
      <c r="AQ11" s="1538"/>
      <c r="AR11" s="1538"/>
      <c r="AS11" s="1538"/>
      <c r="AT11" s="1538"/>
      <c r="AU11" s="1538"/>
      <c r="AV11" s="1538"/>
      <c r="AW11" s="1538"/>
      <c r="AX11" s="1538"/>
      <c r="AY11" s="1538"/>
      <c r="AZ11" s="1538"/>
      <c r="BA11" s="1538"/>
      <c r="BB11" s="1538"/>
      <c r="BC11" s="1538"/>
      <c r="BD11" s="1538"/>
      <c r="BE11" s="1538"/>
      <c r="BF11" s="1538"/>
      <c r="BG11" s="1538"/>
      <c r="BH11" s="1538"/>
      <c r="BI11" s="1538"/>
      <c r="BJ11" s="1538"/>
      <c r="BK11" s="1538"/>
      <c r="BL11" s="1538"/>
      <c r="BM11" s="1538"/>
      <c r="BN11" s="1538"/>
      <c r="BO11" s="1538"/>
      <c r="BP11" s="1538"/>
      <c r="BQ11" s="1538"/>
      <c r="BR11" s="1538"/>
      <c r="BS11" s="1538"/>
      <c r="BT11" s="1538"/>
      <c r="BU11" s="1538"/>
      <c r="BV11" s="1538"/>
      <c r="BW11" s="1538"/>
      <c r="BX11" s="1538"/>
      <c r="BY11" s="1538"/>
      <c r="BZ11" s="1538"/>
      <c r="CA11" s="1538"/>
      <c r="CB11" s="1538"/>
      <c r="CC11" s="1538"/>
      <c r="CD11" s="1538"/>
      <c r="CE11" s="1538"/>
      <c r="CF11" s="1538"/>
      <c r="CG11" s="1538"/>
      <c r="CH11" s="1538"/>
      <c r="CI11" s="1538"/>
      <c r="CJ11" s="1538"/>
      <c r="CK11" s="1538"/>
      <c r="CL11" s="1538"/>
      <c r="CM11" s="1538"/>
      <c r="CN11" s="1538"/>
      <c r="CO11" s="1538"/>
      <c r="CP11" s="1538"/>
      <c r="CQ11" s="1538"/>
      <c r="CR11" s="1538"/>
      <c r="CS11" s="1538"/>
      <c r="CT11" s="1538"/>
      <c r="CU11" s="1538"/>
      <c r="CV11" s="1538"/>
      <c r="CW11" s="1538"/>
      <c r="CX11" s="1538"/>
      <c r="CY11" s="1538"/>
      <c r="CZ11" s="1538"/>
      <c r="DA11" s="1538"/>
      <c r="DB11" s="1538"/>
      <c r="DC11" s="1538"/>
      <c r="DD11" s="1538"/>
      <c r="DE11" s="1538"/>
      <c r="DF11" s="1538"/>
      <c r="DG11" s="1538"/>
      <c r="DH11" s="1538"/>
      <c r="DI11" s="1538"/>
      <c r="DJ11" s="1538"/>
      <c r="DK11" s="1538"/>
      <c r="DL11" s="1538"/>
      <c r="DM11" s="1538"/>
      <c r="DN11" s="1538"/>
      <c r="DO11" s="1538"/>
      <c r="DP11" s="1538"/>
      <c r="DQ11" s="1538"/>
      <c r="DR11" s="1538"/>
      <c r="DS11" s="1538"/>
      <c r="DT11" s="1538"/>
      <c r="DU11" s="1538"/>
      <c r="DV11" s="1538"/>
      <c r="DW11" s="1538"/>
      <c r="DX11" s="1538"/>
      <c r="DY11" s="1538"/>
      <c r="DZ11" s="1538"/>
      <c r="EA11" s="1538"/>
      <c r="EB11" s="1538"/>
      <c r="EC11" s="1538"/>
      <c r="ED11" s="1538"/>
      <c r="EE11" s="1538"/>
      <c r="EF11" s="1538"/>
      <c r="EG11" s="1538"/>
      <c r="EH11" s="1538"/>
      <c r="EI11" s="1538"/>
      <c r="EJ11" s="1538"/>
      <c r="EK11" s="1538"/>
      <c r="EL11" s="1538"/>
      <c r="EM11" s="1538"/>
      <c r="EN11" s="1538"/>
      <c r="EO11" s="1538"/>
      <c r="EP11" s="1538"/>
      <c r="EQ11" s="1538"/>
      <c r="ER11" s="1538"/>
      <c r="ES11" s="1538"/>
      <c r="ET11" s="1538"/>
      <c r="EU11" s="1538"/>
      <c r="EV11" s="1538"/>
      <c r="EW11" s="1538"/>
      <c r="EX11" s="1538"/>
      <c r="EY11" s="1538"/>
      <c r="EZ11" s="1538"/>
      <c r="FA11" s="1538"/>
      <c r="FB11" s="1538"/>
      <c r="FC11" s="1538"/>
      <c r="FD11" s="1538"/>
      <c r="FE11" s="1538"/>
      <c r="FF11" s="1538"/>
      <c r="FG11" s="1538"/>
      <c r="FH11" s="1538"/>
      <c r="FI11" s="1538"/>
      <c r="FJ11" s="1538"/>
      <c r="FK11" s="1538"/>
      <c r="FL11" s="1538"/>
      <c r="FM11" s="1538"/>
      <c r="FN11" s="1538"/>
      <c r="FO11" s="1538"/>
      <c r="FP11" s="1538"/>
      <c r="FQ11" s="1538"/>
      <c r="FR11" s="1538"/>
      <c r="FS11" s="1538"/>
      <c r="FT11" s="1538"/>
      <c r="FU11" s="1538"/>
      <c r="FV11" s="1538"/>
      <c r="FW11" s="1538"/>
      <c r="FX11" s="1538"/>
      <c r="FY11" s="1538"/>
      <c r="FZ11" s="1538"/>
      <c r="GA11" s="1538"/>
      <c r="GB11" s="1538"/>
      <c r="GC11" s="1538"/>
      <c r="GD11" s="1538"/>
      <c r="GE11" s="1538"/>
      <c r="GF11" s="1538"/>
      <c r="GG11" s="1538"/>
      <c r="GH11" s="1538"/>
      <c r="GI11" s="1538"/>
      <c r="GJ11" s="1538"/>
      <c r="GK11" s="1538"/>
      <c r="GL11" s="1538"/>
      <c r="GM11" s="1538"/>
      <c r="GN11" s="1538"/>
      <c r="GO11" s="1538"/>
      <c r="GP11" s="1538"/>
      <c r="GQ11" s="1538"/>
      <c r="GR11" s="1538"/>
      <c r="GS11" s="1538"/>
      <c r="GT11" s="1538"/>
      <c r="GU11" s="1538"/>
      <c r="GV11" s="1538"/>
      <c r="GW11" s="1538"/>
      <c r="GX11" s="1538"/>
      <c r="GY11" s="1538"/>
      <c r="GZ11" s="1538"/>
      <c r="HA11" s="1538"/>
      <c r="HB11" s="1538"/>
      <c r="HC11" s="1538"/>
      <c r="HD11" s="1538"/>
      <c r="HE11" s="1538"/>
      <c r="HF11" s="1538"/>
      <c r="HG11" s="1538"/>
      <c r="HH11" s="1538"/>
      <c r="HI11" s="1538"/>
      <c r="HJ11" s="1538"/>
      <c r="HK11" s="1538"/>
      <c r="HL11" s="1538"/>
      <c r="HM11" s="1538"/>
      <c r="HN11" s="1538"/>
      <c r="HO11" s="1538"/>
      <c r="HP11" s="1538"/>
      <c r="HQ11" s="1538"/>
      <c r="HR11" s="1538"/>
      <c r="HS11" s="1538"/>
      <c r="HT11" s="1538"/>
      <c r="HU11" s="1538"/>
      <c r="HV11" s="1538"/>
      <c r="HW11" s="1538"/>
      <c r="HX11" s="1538"/>
      <c r="HY11" s="1538"/>
      <c r="HZ11" s="1538"/>
      <c r="IA11" s="1538"/>
      <c r="IB11" s="1538"/>
      <c r="IC11" s="1538"/>
      <c r="ID11" s="1538"/>
      <c r="IE11" s="1538"/>
      <c r="IF11" s="1538"/>
      <c r="IG11" s="1538"/>
      <c r="IH11" s="1538"/>
      <c r="II11" s="1538"/>
      <c r="IJ11" s="1538"/>
      <c r="IK11" s="1538"/>
      <c r="IL11" s="1538"/>
      <c r="IM11" s="1538"/>
      <c r="IN11" s="1538"/>
      <c r="IO11" s="1538"/>
      <c r="IP11" s="1538"/>
      <c r="IQ11" s="1538"/>
      <c r="IR11" s="1538"/>
      <c r="IS11" s="1538"/>
      <c r="IT11" s="1538"/>
      <c r="IU11" s="1538"/>
    </row>
    <row r="12" spans="1:255">
      <c r="A12" s="2290"/>
      <c r="B12" s="2287" t="s">
        <v>1125</v>
      </c>
      <c r="C12" s="2287"/>
      <c r="D12" s="2287"/>
      <c r="E12" s="2288"/>
      <c r="F12" s="2678"/>
      <c r="G12" s="2683" t="s">
        <v>4047</v>
      </c>
      <c r="H12" s="2681"/>
      <c r="I12" s="2681"/>
      <c r="J12" s="2681"/>
      <c r="K12" s="2681"/>
      <c r="L12" s="2681"/>
      <c r="M12" s="2680"/>
      <c r="N12" s="2286" t="s">
        <v>708</v>
      </c>
      <c r="O12" s="2287" t="s">
        <v>1053</v>
      </c>
      <c r="P12" s="2287"/>
      <c r="Q12" s="2287"/>
      <c r="R12" s="2287"/>
      <c r="S12" s="2288"/>
      <c r="T12" s="2287"/>
      <c r="U12" s="1538"/>
      <c r="V12" s="1538"/>
      <c r="W12" s="1538"/>
      <c r="X12" s="1538"/>
      <c r="Y12" s="1538"/>
      <c r="Z12" s="1538"/>
      <c r="AA12" s="1538"/>
      <c r="AB12" s="1538"/>
      <c r="AC12" s="1538"/>
      <c r="AD12" s="1538"/>
      <c r="AE12" s="1538"/>
      <c r="AF12" s="1538"/>
      <c r="AG12" s="1538"/>
      <c r="AH12" s="1538"/>
      <c r="AI12" s="1538"/>
      <c r="AJ12" s="1538"/>
      <c r="AK12" s="1538"/>
      <c r="AL12" s="1538"/>
      <c r="AM12" s="1538"/>
      <c r="AN12" s="1538"/>
      <c r="AO12" s="1538"/>
      <c r="AP12" s="1538"/>
      <c r="AQ12" s="1538"/>
      <c r="AR12" s="1538"/>
      <c r="AS12" s="1538"/>
      <c r="AT12" s="1538"/>
      <c r="AU12" s="1538"/>
      <c r="AV12" s="1538"/>
      <c r="AW12" s="1538"/>
      <c r="AX12" s="1538"/>
      <c r="AY12" s="1538"/>
      <c r="AZ12" s="1538"/>
      <c r="BA12" s="1538"/>
      <c r="BB12" s="1538"/>
      <c r="BC12" s="1538"/>
      <c r="BD12" s="1538"/>
      <c r="BE12" s="1538"/>
      <c r="BF12" s="1538"/>
      <c r="BG12" s="1538"/>
      <c r="BH12" s="1538"/>
      <c r="BI12" s="1538"/>
      <c r="BJ12" s="1538"/>
      <c r="BK12" s="1538"/>
      <c r="BL12" s="1538"/>
      <c r="BM12" s="1538"/>
      <c r="BN12" s="1538"/>
      <c r="BO12" s="1538"/>
      <c r="BP12" s="1538"/>
      <c r="BQ12" s="1538"/>
      <c r="BR12" s="1538"/>
      <c r="BS12" s="1538"/>
      <c r="BT12" s="1538"/>
      <c r="BU12" s="1538"/>
      <c r="BV12" s="1538"/>
      <c r="BW12" s="1538"/>
      <c r="BX12" s="1538"/>
      <c r="BY12" s="1538"/>
      <c r="BZ12" s="1538"/>
      <c r="CA12" s="1538"/>
      <c r="CB12" s="1538"/>
      <c r="CC12" s="1538"/>
      <c r="CD12" s="1538"/>
      <c r="CE12" s="1538"/>
      <c r="CF12" s="1538"/>
      <c r="CG12" s="1538"/>
      <c r="CH12" s="1538"/>
      <c r="CI12" s="1538"/>
      <c r="CJ12" s="1538"/>
      <c r="CK12" s="1538"/>
      <c r="CL12" s="1538"/>
      <c r="CM12" s="1538"/>
      <c r="CN12" s="1538"/>
      <c r="CO12" s="1538"/>
      <c r="CP12" s="1538"/>
      <c r="CQ12" s="1538"/>
      <c r="CR12" s="1538"/>
      <c r="CS12" s="1538"/>
      <c r="CT12" s="1538"/>
      <c r="CU12" s="1538"/>
      <c r="CV12" s="1538"/>
      <c r="CW12" s="1538"/>
      <c r="CX12" s="1538"/>
      <c r="CY12" s="1538"/>
      <c r="CZ12" s="1538"/>
      <c r="DA12" s="1538"/>
      <c r="DB12" s="1538"/>
      <c r="DC12" s="1538"/>
      <c r="DD12" s="1538"/>
      <c r="DE12" s="1538"/>
      <c r="DF12" s="1538"/>
      <c r="DG12" s="1538"/>
      <c r="DH12" s="1538"/>
      <c r="DI12" s="1538"/>
      <c r="DJ12" s="1538"/>
      <c r="DK12" s="1538"/>
      <c r="DL12" s="1538"/>
      <c r="DM12" s="1538"/>
      <c r="DN12" s="1538"/>
      <c r="DO12" s="1538"/>
      <c r="DP12" s="1538"/>
      <c r="DQ12" s="1538"/>
      <c r="DR12" s="1538"/>
      <c r="DS12" s="1538"/>
      <c r="DT12" s="1538"/>
      <c r="DU12" s="1538"/>
      <c r="DV12" s="1538"/>
      <c r="DW12" s="1538"/>
      <c r="DX12" s="1538"/>
      <c r="DY12" s="1538"/>
      <c r="DZ12" s="1538"/>
      <c r="EA12" s="1538"/>
      <c r="EB12" s="1538"/>
      <c r="EC12" s="1538"/>
      <c r="ED12" s="1538"/>
      <c r="EE12" s="1538"/>
      <c r="EF12" s="1538"/>
      <c r="EG12" s="1538"/>
      <c r="EH12" s="1538"/>
      <c r="EI12" s="1538"/>
      <c r="EJ12" s="1538"/>
      <c r="EK12" s="1538"/>
      <c r="EL12" s="1538"/>
      <c r="EM12" s="1538"/>
      <c r="EN12" s="1538"/>
      <c r="EO12" s="1538"/>
      <c r="EP12" s="1538"/>
      <c r="EQ12" s="1538"/>
      <c r="ER12" s="1538"/>
      <c r="ES12" s="1538"/>
      <c r="ET12" s="1538"/>
      <c r="EU12" s="1538"/>
      <c r="EV12" s="1538"/>
      <c r="EW12" s="1538"/>
      <c r="EX12" s="1538"/>
      <c r="EY12" s="1538"/>
      <c r="EZ12" s="1538"/>
      <c r="FA12" s="1538"/>
      <c r="FB12" s="1538"/>
      <c r="FC12" s="1538"/>
      <c r="FD12" s="1538"/>
      <c r="FE12" s="1538"/>
      <c r="FF12" s="1538"/>
      <c r="FG12" s="1538"/>
      <c r="FH12" s="1538"/>
      <c r="FI12" s="1538"/>
      <c r="FJ12" s="1538"/>
      <c r="FK12" s="1538"/>
      <c r="FL12" s="1538"/>
      <c r="FM12" s="1538"/>
      <c r="FN12" s="1538"/>
      <c r="FO12" s="1538"/>
      <c r="FP12" s="1538"/>
      <c r="FQ12" s="1538"/>
      <c r="FR12" s="1538"/>
      <c r="FS12" s="1538"/>
      <c r="FT12" s="1538"/>
      <c r="FU12" s="1538"/>
      <c r="FV12" s="1538"/>
      <c r="FW12" s="1538"/>
      <c r="FX12" s="1538"/>
      <c r="FY12" s="1538"/>
      <c r="FZ12" s="1538"/>
      <c r="GA12" s="1538"/>
      <c r="GB12" s="1538"/>
      <c r="GC12" s="1538"/>
      <c r="GD12" s="1538"/>
      <c r="GE12" s="1538"/>
      <c r="GF12" s="1538"/>
      <c r="GG12" s="1538"/>
      <c r="GH12" s="1538"/>
      <c r="GI12" s="1538"/>
      <c r="GJ12" s="1538"/>
      <c r="GK12" s="1538"/>
      <c r="GL12" s="1538"/>
      <c r="GM12" s="1538"/>
      <c r="GN12" s="1538"/>
      <c r="GO12" s="1538"/>
      <c r="GP12" s="1538"/>
      <c r="GQ12" s="1538"/>
      <c r="GR12" s="1538"/>
      <c r="GS12" s="1538"/>
      <c r="GT12" s="1538"/>
      <c r="GU12" s="1538"/>
      <c r="GV12" s="1538"/>
      <c r="GW12" s="1538"/>
      <c r="GX12" s="1538"/>
      <c r="GY12" s="1538"/>
      <c r="GZ12" s="1538"/>
      <c r="HA12" s="1538"/>
      <c r="HB12" s="1538"/>
      <c r="HC12" s="1538"/>
      <c r="HD12" s="1538"/>
      <c r="HE12" s="1538"/>
      <c r="HF12" s="1538"/>
      <c r="HG12" s="1538"/>
      <c r="HH12" s="1538"/>
      <c r="HI12" s="1538"/>
      <c r="HJ12" s="1538"/>
      <c r="HK12" s="1538"/>
      <c r="HL12" s="1538"/>
      <c r="HM12" s="1538"/>
      <c r="HN12" s="1538"/>
      <c r="HO12" s="1538"/>
      <c r="HP12" s="1538"/>
      <c r="HQ12" s="1538"/>
      <c r="HR12" s="1538"/>
      <c r="HS12" s="1538"/>
      <c r="HT12" s="1538"/>
      <c r="HU12" s="1538"/>
      <c r="HV12" s="1538"/>
      <c r="HW12" s="1538"/>
      <c r="HX12" s="1538"/>
      <c r="HY12" s="1538"/>
      <c r="HZ12" s="1538"/>
      <c r="IA12" s="1538"/>
      <c r="IB12" s="1538"/>
      <c r="IC12" s="1538"/>
      <c r="ID12" s="1538"/>
      <c r="IE12" s="1538"/>
      <c r="IF12" s="1538"/>
      <c r="IG12" s="1538"/>
      <c r="IH12" s="1538"/>
      <c r="II12" s="1538"/>
      <c r="IJ12" s="1538"/>
      <c r="IK12" s="1538"/>
      <c r="IL12" s="1538"/>
      <c r="IM12" s="1538"/>
      <c r="IN12" s="1538"/>
      <c r="IO12" s="1538"/>
      <c r="IP12" s="1538"/>
      <c r="IQ12" s="1538"/>
      <c r="IR12" s="1538"/>
      <c r="IS12" s="1538"/>
      <c r="IT12" s="1538"/>
      <c r="IU12" s="1538"/>
    </row>
    <row r="13" spans="1:255">
      <c r="A13" s="2286" t="s">
        <v>3708</v>
      </c>
      <c r="B13" s="2287" t="s">
        <v>1128</v>
      </c>
      <c r="C13" s="2287"/>
      <c r="D13" s="2287"/>
      <c r="E13" s="2288"/>
      <c r="F13" s="2675" t="s">
        <v>1789</v>
      </c>
      <c r="G13" s="2683" t="s">
        <v>4048</v>
      </c>
      <c r="H13" s="2681"/>
      <c r="I13" s="2681"/>
      <c r="J13" s="2681"/>
      <c r="K13" s="2681"/>
      <c r="L13" s="2681"/>
      <c r="M13" s="2680"/>
      <c r="N13" s="2286" t="s">
        <v>1789</v>
      </c>
      <c r="O13" s="2287" t="s">
        <v>4415</v>
      </c>
      <c r="P13" s="2287"/>
      <c r="Q13" s="2287"/>
      <c r="R13" s="2287"/>
      <c r="S13" s="2288"/>
      <c r="T13" s="2287"/>
      <c r="U13" s="1538"/>
      <c r="V13" s="1538"/>
      <c r="W13" s="1538"/>
      <c r="X13" s="1538"/>
      <c r="Y13" s="1538"/>
      <c r="Z13" s="1538"/>
      <c r="AA13" s="1538"/>
      <c r="AB13" s="1538"/>
      <c r="AC13" s="1538"/>
      <c r="AD13" s="1538"/>
      <c r="AE13" s="1538"/>
      <c r="AF13" s="1538"/>
      <c r="AG13" s="1538"/>
      <c r="AH13" s="1538"/>
      <c r="AI13" s="1538"/>
      <c r="AJ13" s="1538"/>
      <c r="AK13" s="1538"/>
      <c r="AL13" s="1538"/>
      <c r="AM13" s="1538"/>
      <c r="AN13" s="1538"/>
      <c r="AO13" s="1538"/>
      <c r="AP13" s="1538"/>
      <c r="AQ13" s="1538"/>
      <c r="AR13" s="1538"/>
      <c r="AS13" s="1538"/>
      <c r="AT13" s="1538"/>
      <c r="AU13" s="1538"/>
      <c r="AV13" s="1538"/>
      <c r="AW13" s="1538"/>
      <c r="AX13" s="1538"/>
      <c r="AY13" s="1538"/>
      <c r="AZ13" s="1538"/>
      <c r="BA13" s="1538"/>
      <c r="BB13" s="1538"/>
      <c r="BC13" s="1538"/>
      <c r="BD13" s="1538"/>
      <c r="BE13" s="1538"/>
      <c r="BF13" s="1538"/>
      <c r="BG13" s="1538"/>
      <c r="BH13" s="1538"/>
      <c r="BI13" s="1538"/>
      <c r="BJ13" s="1538"/>
      <c r="BK13" s="1538"/>
      <c r="BL13" s="1538"/>
      <c r="BM13" s="1538"/>
      <c r="BN13" s="1538"/>
      <c r="BO13" s="1538"/>
      <c r="BP13" s="1538"/>
      <c r="BQ13" s="1538"/>
      <c r="BR13" s="1538"/>
      <c r="BS13" s="1538"/>
      <c r="BT13" s="1538"/>
      <c r="BU13" s="1538"/>
      <c r="BV13" s="1538"/>
      <c r="BW13" s="1538"/>
      <c r="BX13" s="1538"/>
      <c r="BY13" s="1538"/>
      <c r="BZ13" s="1538"/>
      <c r="CA13" s="1538"/>
      <c r="CB13" s="1538"/>
      <c r="CC13" s="1538"/>
      <c r="CD13" s="1538"/>
      <c r="CE13" s="1538"/>
      <c r="CF13" s="1538"/>
      <c r="CG13" s="1538"/>
      <c r="CH13" s="1538"/>
      <c r="CI13" s="1538"/>
      <c r="CJ13" s="1538"/>
      <c r="CK13" s="1538"/>
      <c r="CL13" s="1538"/>
      <c r="CM13" s="1538"/>
      <c r="CN13" s="1538"/>
      <c r="CO13" s="1538"/>
      <c r="CP13" s="1538"/>
      <c r="CQ13" s="1538"/>
      <c r="CR13" s="1538"/>
      <c r="CS13" s="1538"/>
      <c r="CT13" s="1538"/>
      <c r="CU13" s="1538"/>
      <c r="CV13" s="1538"/>
      <c r="CW13" s="1538"/>
      <c r="CX13" s="1538"/>
      <c r="CY13" s="1538"/>
      <c r="CZ13" s="1538"/>
      <c r="DA13" s="1538"/>
      <c r="DB13" s="1538"/>
      <c r="DC13" s="1538"/>
      <c r="DD13" s="1538"/>
      <c r="DE13" s="1538"/>
      <c r="DF13" s="1538"/>
      <c r="DG13" s="1538"/>
      <c r="DH13" s="1538"/>
      <c r="DI13" s="1538"/>
      <c r="DJ13" s="1538"/>
      <c r="DK13" s="1538"/>
      <c r="DL13" s="1538"/>
      <c r="DM13" s="1538"/>
      <c r="DN13" s="1538"/>
      <c r="DO13" s="1538"/>
      <c r="DP13" s="1538"/>
      <c r="DQ13" s="1538"/>
      <c r="DR13" s="1538"/>
      <c r="DS13" s="1538"/>
      <c r="DT13" s="1538"/>
      <c r="DU13" s="1538"/>
      <c r="DV13" s="1538"/>
      <c r="DW13" s="1538"/>
      <c r="DX13" s="1538"/>
      <c r="DY13" s="1538"/>
      <c r="DZ13" s="1538"/>
      <c r="EA13" s="1538"/>
      <c r="EB13" s="1538"/>
      <c r="EC13" s="1538"/>
      <c r="ED13" s="1538"/>
      <c r="EE13" s="1538"/>
      <c r="EF13" s="1538"/>
      <c r="EG13" s="1538"/>
      <c r="EH13" s="1538"/>
      <c r="EI13" s="1538"/>
      <c r="EJ13" s="1538"/>
      <c r="EK13" s="1538"/>
      <c r="EL13" s="1538"/>
      <c r="EM13" s="1538"/>
      <c r="EN13" s="1538"/>
      <c r="EO13" s="1538"/>
      <c r="EP13" s="1538"/>
      <c r="EQ13" s="1538"/>
      <c r="ER13" s="1538"/>
      <c r="ES13" s="1538"/>
      <c r="ET13" s="1538"/>
      <c r="EU13" s="1538"/>
      <c r="EV13" s="1538"/>
      <c r="EW13" s="1538"/>
      <c r="EX13" s="1538"/>
      <c r="EY13" s="1538"/>
      <c r="EZ13" s="1538"/>
      <c r="FA13" s="1538"/>
      <c r="FB13" s="1538"/>
      <c r="FC13" s="1538"/>
      <c r="FD13" s="1538"/>
      <c r="FE13" s="1538"/>
      <c r="FF13" s="1538"/>
      <c r="FG13" s="1538"/>
      <c r="FH13" s="1538"/>
      <c r="FI13" s="1538"/>
      <c r="FJ13" s="1538"/>
      <c r="FK13" s="1538"/>
      <c r="FL13" s="1538"/>
      <c r="FM13" s="1538"/>
      <c r="FN13" s="1538"/>
      <c r="FO13" s="1538"/>
      <c r="FP13" s="1538"/>
      <c r="FQ13" s="1538"/>
      <c r="FR13" s="1538"/>
      <c r="FS13" s="1538"/>
      <c r="FT13" s="1538"/>
      <c r="FU13" s="1538"/>
      <c r="FV13" s="1538"/>
      <c r="FW13" s="1538"/>
      <c r="FX13" s="1538"/>
      <c r="FY13" s="1538"/>
      <c r="FZ13" s="1538"/>
      <c r="GA13" s="1538"/>
      <c r="GB13" s="1538"/>
      <c r="GC13" s="1538"/>
      <c r="GD13" s="1538"/>
      <c r="GE13" s="1538"/>
      <c r="GF13" s="1538"/>
      <c r="GG13" s="1538"/>
      <c r="GH13" s="1538"/>
      <c r="GI13" s="1538"/>
      <c r="GJ13" s="1538"/>
      <c r="GK13" s="1538"/>
      <c r="GL13" s="1538"/>
      <c r="GM13" s="1538"/>
      <c r="GN13" s="1538"/>
      <c r="GO13" s="1538"/>
      <c r="GP13" s="1538"/>
      <c r="GQ13" s="1538"/>
      <c r="GR13" s="1538"/>
      <c r="GS13" s="1538"/>
      <c r="GT13" s="1538"/>
      <c r="GU13" s="1538"/>
      <c r="GV13" s="1538"/>
      <c r="GW13" s="1538"/>
      <c r="GX13" s="1538"/>
      <c r="GY13" s="1538"/>
      <c r="GZ13" s="1538"/>
      <c r="HA13" s="1538"/>
      <c r="HB13" s="1538"/>
      <c r="HC13" s="1538"/>
      <c r="HD13" s="1538"/>
      <c r="HE13" s="1538"/>
      <c r="HF13" s="1538"/>
      <c r="HG13" s="1538"/>
      <c r="HH13" s="1538"/>
      <c r="HI13" s="1538"/>
      <c r="HJ13" s="1538"/>
      <c r="HK13" s="1538"/>
      <c r="HL13" s="1538"/>
      <c r="HM13" s="1538"/>
      <c r="HN13" s="1538"/>
      <c r="HO13" s="1538"/>
      <c r="HP13" s="1538"/>
      <c r="HQ13" s="1538"/>
      <c r="HR13" s="1538"/>
      <c r="HS13" s="1538"/>
      <c r="HT13" s="1538"/>
      <c r="HU13" s="1538"/>
      <c r="HV13" s="1538"/>
      <c r="HW13" s="1538"/>
      <c r="HX13" s="1538"/>
      <c r="HY13" s="1538"/>
      <c r="HZ13" s="1538"/>
      <c r="IA13" s="1538"/>
      <c r="IB13" s="1538"/>
      <c r="IC13" s="1538"/>
      <c r="ID13" s="1538"/>
      <c r="IE13" s="1538"/>
      <c r="IF13" s="1538"/>
      <c r="IG13" s="1538"/>
      <c r="IH13" s="1538"/>
      <c r="II13" s="1538"/>
      <c r="IJ13" s="1538"/>
      <c r="IK13" s="1538"/>
      <c r="IL13" s="1538"/>
      <c r="IM13" s="1538"/>
      <c r="IN13" s="1538"/>
      <c r="IO13" s="1538"/>
      <c r="IP13" s="1538"/>
      <c r="IQ13" s="1538"/>
      <c r="IR13" s="1538"/>
      <c r="IS13" s="1538"/>
      <c r="IT13" s="1538"/>
      <c r="IU13" s="1538"/>
    </row>
    <row r="14" spans="1:255">
      <c r="A14" s="2290"/>
      <c r="B14" s="2287"/>
      <c r="C14" s="2287"/>
      <c r="D14" s="2287"/>
      <c r="E14" s="2288"/>
      <c r="F14" s="2678" t="s">
        <v>1789</v>
      </c>
      <c r="G14" s="2681" t="s">
        <v>4049</v>
      </c>
      <c r="H14" s="2681"/>
      <c r="I14" s="2681"/>
      <c r="J14" s="2681"/>
      <c r="K14" s="2681"/>
      <c r="L14" s="2681"/>
      <c r="M14" s="2680"/>
      <c r="N14" s="2286" t="s">
        <v>1950</v>
      </c>
      <c r="O14" s="2287" t="s">
        <v>1039</v>
      </c>
      <c r="P14" s="2287"/>
      <c r="Q14" s="2287"/>
      <c r="R14" s="2287"/>
      <c r="S14" s="2289"/>
      <c r="T14" s="1538"/>
      <c r="U14" s="1538"/>
      <c r="V14" s="1538"/>
      <c r="W14" s="1538"/>
      <c r="X14" s="1538"/>
      <c r="Y14" s="1538"/>
      <c r="Z14" s="1538"/>
      <c r="AA14" s="1538"/>
      <c r="AB14" s="1538"/>
      <c r="AC14" s="1538"/>
      <c r="AD14" s="1538"/>
      <c r="AE14" s="1538"/>
      <c r="AF14" s="1538"/>
      <c r="AG14" s="1538"/>
      <c r="AH14" s="1538"/>
      <c r="AI14" s="1538"/>
      <c r="AJ14" s="1538"/>
      <c r="AK14" s="1538"/>
      <c r="AL14" s="1538"/>
      <c r="AM14" s="1538"/>
      <c r="AN14" s="1538"/>
      <c r="AO14" s="1538"/>
      <c r="AP14" s="1538"/>
      <c r="AQ14" s="1538"/>
      <c r="AR14" s="1538"/>
      <c r="AS14" s="1538"/>
      <c r="AT14" s="1538"/>
      <c r="AU14" s="1538"/>
      <c r="AV14" s="1538"/>
      <c r="AW14" s="1538"/>
      <c r="AX14" s="1538"/>
      <c r="AY14" s="1538"/>
      <c r="AZ14" s="1538"/>
      <c r="BA14" s="1538"/>
      <c r="BB14" s="1538"/>
      <c r="BC14" s="1538"/>
      <c r="BD14" s="1538"/>
      <c r="BE14" s="1538"/>
      <c r="BF14" s="1538"/>
      <c r="BG14" s="1538"/>
      <c r="BH14" s="1538"/>
      <c r="BI14" s="1538"/>
      <c r="BJ14" s="1538"/>
      <c r="BK14" s="1538"/>
      <c r="BL14" s="1538"/>
      <c r="BM14" s="1538"/>
      <c r="BN14" s="1538"/>
      <c r="BO14" s="1538"/>
      <c r="BP14" s="1538"/>
      <c r="BQ14" s="1538"/>
      <c r="BR14" s="1538"/>
      <c r="BS14" s="1538"/>
      <c r="BT14" s="1538"/>
      <c r="BU14" s="1538"/>
      <c r="BV14" s="1538"/>
      <c r="BW14" s="1538"/>
      <c r="BX14" s="1538"/>
      <c r="BY14" s="1538"/>
      <c r="BZ14" s="1538"/>
      <c r="CA14" s="1538"/>
      <c r="CB14" s="1538"/>
      <c r="CC14" s="1538"/>
      <c r="CD14" s="1538"/>
      <c r="CE14" s="1538"/>
      <c r="CF14" s="1538"/>
      <c r="CG14" s="1538"/>
      <c r="CH14" s="1538"/>
      <c r="CI14" s="1538"/>
      <c r="CJ14" s="1538"/>
      <c r="CK14" s="1538"/>
      <c r="CL14" s="1538"/>
      <c r="CM14" s="1538"/>
      <c r="CN14" s="1538"/>
      <c r="CO14" s="1538"/>
      <c r="CP14" s="1538"/>
      <c r="CQ14" s="1538"/>
      <c r="CR14" s="1538"/>
      <c r="CS14" s="1538"/>
      <c r="CT14" s="1538"/>
      <c r="CU14" s="1538"/>
      <c r="CV14" s="1538"/>
      <c r="CW14" s="1538"/>
      <c r="CX14" s="1538"/>
      <c r="CY14" s="1538"/>
      <c r="CZ14" s="1538"/>
      <c r="DA14" s="1538"/>
      <c r="DB14" s="1538"/>
      <c r="DC14" s="1538"/>
      <c r="DD14" s="1538"/>
      <c r="DE14" s="1538"/>
      <c r="DF14" s="1538"/>
      <c r="DG14" s="1538"/>
      <c r="DH14" s="1538"/>
      <c r="DI14" s="1538"/>
      <c r="DJ14" s="1538"/>
      <c r="DK14" s="1538"/>
      <c r="DL14" s="1538"/>
      <c r="DM14" s="1538"/>
      <c r="DN14" s="1538"/>
      <c r="DO14" s="1538"/>
      <c r="DP14" s="1538"/>
      <c r="DQ14" s="1538"/>
      <c r="DR14" s="1538"/>
      <c r="DS14" s="1538"/>
      <c r="DT14" s="1538"/>
      <c r="DU14" s="1538"/>
      <c r="DV14" s="1538"/>
      <c r="DW14" s="1538"/>
      <c r="DX14" s="1538"/>
      <c r="DY14" s="1538"/>
      <c r="DZ14" s="1538"/>
      <c r="EA14" s="1538"/>
      <c r="EB14" s="1538"/>
      <c r="EC14" s="1538"/>
      <c r="ED14" s="1538"/>
      <c r="EE14" s="1538"/>
      <c r="EF14" s="1538"/>
      <c r="EG14" s="1538"/>
      <c r="EH14" s="1538"/>
      <c r="EI14" s="1538"/>
      <c r="EJ14" s="1538"/>
      <c r="EK14" s="1538"/>
      <c r="EL14" s="1538"/>
      <c r="EM14" s="1538"/>
      <c r="EN14" s="1538"/>
      <c r="EO14" s="1538"/>
      <c r="EP14" s="1538"/>
      <c r="EQ14" s="1538"/>
      <c r="ER14" s="1538"/>
      <c r="ES14" s="1538"/>
      <c r="ET14" s="1538"/>
      <c r="EU14" s="1538"/>
      <c r="EV14" s="1538"/>
      <c r="EW14" s="1538"/>
      <c r="EX14" s="1538"/>
      <c r="EY14" s="1538"/>
      <c r="EZ14" s="1538"/>
      <c r="FA14" s="1538"/>
      <c r="FB14" s="1538"/>
      <c r="FC14" s="1538"/>
      <c r="FD14" s="1538"/>
      <c r="FE14" s="1538"/>
      <c r="FF14" s="1538"/>
      <c r="FG14" s="1538"/>
      <c r="FH14" s="1538"/>
      <c r="FI14" s="1538"/>
      <c r="FJ14" s="1538"/>
      <c r="FK14" s="1538"/>
      <c r="FL14" s="1538"/>
      <c r="FM14" s="1538"/>
      <c r="FN14" s="1538"/>
      <c r="FO14" s="1538"/>
      <c r="FP14" s="1538"/>
      <c r="FQ14" s="1538"/>
      <c r="FR14" s="1538"/>
      <c r="FS14" s="1538"/>
      <c r="FT14" s="1538"/>
      <c r="FU14" s="1538"/>
      <c r="FV14" s="1538"/>
      <c r="FW14" s="1538"/>
      <c r="FX14" s="1538"/>
      <c r="FY14" s="1538"/>
      <c r="FZ14" s="1538"/>
      <c r="GA14" s="1538"/>
      <c r="GB14" s="1538"/>
      <c r="GC14" s="1538"/>
      <c r="GD14" s="1538"/>
      <c r="GE14" s="1538"/>
      <c r="GF14" s="1538"/>
      <c r="GG14" s="1538"/>
      <c r="GH14" s="1538"/>
      <c r="GI14" s="1538"/>
      <c r="GJ14" s="1538"/>
      <c r="GK14" s="1538"/>
      <c r="GL14" s="1538"/>
      <c r="GM14" s="1538"/>
      <c r="GN14" s="1538"/>
      <c r="GO14" s="1538"/>
      <c r="GP14" s="1538"/>
      <c r="GQ14" s="1538"/>
      <c r="GR14" s="1538"/>
      <c r="GS14" s="1538"/>
      <c r="GT14" s="1538"/>
      <c r="GU14" s="1538"/>
      <c r="GV14" s="1538"/>
      <c r="GW14" s="1538"/>
      <c r="GX14" s="1538"/>
      <c r="GY14" s="1538"/>
      <c r="GZ14" s="1538"/>
      <c r="HA14" s="1538"/>
      <c r="HB14" s="1538"/>
      <c r="HC14" s="1538"/>
      <c r="HD14" s="1538"/>
      <c r="HE14" s="1538"/>
      <c r="HF14" s="1538"/>
      <c r="HG14" s="1538"/>
      <c r="HH14" s="1538"/>
      <c r="HI14" s="1538"/>
      <c r="HJ14" s="1538"/>
      <c r="HK14" s="1538"/>
      <c r="HL14" s="1538"/>
      <c r="HM14" s="1538"/>
      <c r="HN14" s="1538"/>
      <c r="HO14" s="1538"/>
      <c r="HP14" s="1538"/>
      <c r="HQ14" s="1538"/>
      <c r="HR14" s="1538"/>
      <c r="HS14" s="1538"/>
      <c r="HT14" s="1538"/>
      <c r="HU14" s="1538"/>
      <c r="HV14" s="1538"/>
      <c r="HW14" s="1538"/>
      <c r="HX14" s="1538"/>
      <c r="HY14" s="1538"/>
      <c r="HZ14" s="1538"/>
      <c r="IA14" s="1538"/>
      <c r="IB14" s="1538"/>
      <c r="IC14" s="1538"/>
      <c r="ID14" s="1538"/>
      <c r="IE14" s="1538"/>
      <c r="IF14" s="1538"/>
      <c r="IG14" s="1538"/>
      <c r="IH14" s="1538"/>
      <c r="II14" s="1538"/>
      <c r="IJ14" s="1538"/>
      <c r="IK14" s="1538"/>
      <c r="IL14" s="1538"/>
      <c r="IM14" s="1538"/>
      <c r="IN14" s="1538"/>
      <c r="IO14" s="1538"/>
      <c r="IP14" s="1538"/>
      <c r="IQ14" s="1538"/>
      <c r="IR14" s="1538"/>
      <c r="IS14" s="1538"/>
      <c r="IT14" s="1538"/>
      <c r="IU14" s="1538"/>
    </row>
    <row r="15" spans="1:255">
      <c r="A15" s="2290"/>
      <c r="B15" s="2287" t="s">
        <v>2560</v>
      </c>
      <c r="C15" s="2287"/>
      <c r="D15" s="2287"/>
      <c r="E15" s="2288"/>
      <c r="F15" s="2678"/>
      <c r="G15" s="2683" t="s">
        <v>4050</v>
      </c>
      <c r="H15" s="2683"/>
      <c r="I15" s="2683"/>
      <c r="J15" s="2683"/>
      <c r="K15" s="2683"/>
      <c r="L15" s="2681"/>
      <c r="M15" s="2680"/>
      <c r="N15" s="2286" t="s">
        <v>1958</v>
      </c>
      <c r="O15" s="2287" t="s">
        <v>1116</v>
      </c>
      <c r="P15" s="2287"/>
      <c r="Q15" s="2287"/>
      <c r="R15" s="2287"/>
      <c r="S15" s="2289"/>
      <c r="T15" s="1538"/>
      <c r="U15" s="1538"/>
      <c r="V15" s="1538"/>
      <c r="W15" s="1538"/>
      <c r="X15" s="1538"/>
      <c r="Y15" s="1538"/>
      <c r="Z15" s="1538"/>
      <c r="AA15" s="1538"/>
      <c r="AB15" s="1538"/>
      <c r="AC15" s="1538"/>
      <c r="AD15" s="1538"/>
      <c r="AE15" s="1538"/>
      <c r="AF15" s="1538"/>
      <c r="AG15" s="1538"/>
      <c r="AH15" s="1538"/>
      <c r="AI15" s="1538"/>
      <c r="AJ15" s="1538"/>
      <c r="AK15" s="1538"/>
      <c r="AL15" s="1538"/>
      <c r="AM15" s="1538"/>
      <c r="AN15" s="1538"/>
      <c r="AO15" s="1538"/>
      <c r="AP15" s="1538"/>
      <c r="AQ15" s="1538"/>
      <c r="AR15" s="1538"/>
      <c r="AS15" s="1538"/>
      <c r="AT15" s="1538"/>
      <c r="AU15" s="1538"/>
      <c r="AV15" s="1538"/>
      <c r="AW15" s="1538"/>
      <c r="AX15" s="1538"/>
      <c r="AY15" s="1538"/>
      <c r="AZ15" s="1538"/>
      <c r="BA15" s="1538"/>
      <c r="BB15" s="1538"/>
      <c r="BC15" s="1538"/>
      <c r="BD15" s="1538"/>
      <c r="BE15" s="1538"/>
      <c r="BF15" s="1538"/>
      <c r="BG15" s="1538"/>
      <c r="BH15" s="1538"/>
      <c r="BI15" s="1538"/>
      <c r="BJ15" s="1538"/>
      <c r="BK15" s="1538"/>
      <c r="BL15" s="1538"/>
      <c r="BM15" s="1538"/>
      <c r="BN15" s="1538"/>
      <c r="BO15" s="1538"/>
      <c r="BP15" s="1538"/>
      <c r="BQ15" s="1538"/>
      <c r="BR15" s="1538"/>
      <c r="BS15" s="1538"/>
      <c r="BT15" s="1538"/>
      <c r="BU15" s="1538"/>
      <c r="BV15" s="1538"/>
      <c r="BW15" s="1538"/>
      <c r="BX15" s="1538"/>
      <c r="BY15" s="1538"/>
      <c r="BZ15" s="1538"/>
      <c r="CA15" s="1538"/>
      <c r="CB15" s="1538"/>
      <c r="CC15" s="1538"/>
      <c r="CD15" s="1538"/>
      <c r="CE15" s="1538"/>
      <c r="CF15" s="1538"/>
      <c r="CG15" s="1538"/>
      <c r="CH15" s="1538"/>
      <c r="CI15" s="1538"/>
      <c r="CJ15" s="1538"/>
      <c r="CK15" s="1538"/>
      <c r="CL15" s="1538"/>
      <c r="CM15" s="1538"/>
      <c r="CN15" s="1538"/>
      <c r="CO15" s="1538"/>
      <c r="CP15" s="1538"/>
      <c r="CQ15" s="1538"/>
      <c r="CR15" s="1538"/>
      <c r="CS15" s="1538"/>
      <c r="CT15" s="1538"/>
      <c r="CU15" s="1538"/>
      <c r="CV15" s="1538"/>
      <c r="CW15" s="1538"/>
      <c r="CX15" s="1538"/>
      <c r="CY15" s="1538"/>
      <c r="CZ15" s="1538"/>
      <c r="DA15" s="1538"/>
      <c r="DB15" s="1538"/>
      <c r="DC15" s="1538"/>
      <c r="DD15" s="1538"/>
      <c r="DE15" s="1538"/>
      <c r="DF15" s="1538"/>
      <c r="DG15" s="1538"/>
      <c r="DH15" s="1538"/>
      <c r="DI15" s="1538"/>
      <c r="DJ15" s="1538"/>
      <c r="DK15" s="1538"/>
      <c r="DL15" s="1538"/>
      <c r="DM15" s="1538"/>
      <c r="DN15" s="1538"/>
      <c r="DO15" s="1538"/>
      <c r="DP15" s="1538"/>
      <c r="DQ15" s="1538"/>
      <c r="DR15" s="1538"/>
      <c r="DS15" s="1538"/>
      <c r="DT15" s="1538"/>
      <c r="DU15" s="1538"/>
      <c r="DV15" s="1538"/>
      <c r="DW15" s="1538"/>
      <c r="DX15" s="1538"/>
      <c r="DY15" s="1538"/>
      <c r="DZ15" s="1538"/>
      <c r="EA15" s="1538"/>
      <c r="EB15" s="1538"/>
      <c r="EC15" s="1538"/>
      <c r="ED15" s="1538"/>
      <c r="EE15" s="1538"/>
      <c r="EF15" s="1538"/>
      <c r="EG15" s="1538"/>
      <c r="EH15" s="1538"/>
      <c r="EI15" s="1538"/>
      <c r="EJ15" s="1538"/>
      <c r="EK15" s="1538"/>
      <c r="EL15" s="1538"/>
      <c r="EM15" s="1538"/>
      <c r="EN15" s="1538"/>
      <c r="EO15" s="1538"/>
      <c r="EP15" s="1538"/>
      <c r="EQ15" s="1538"/>
      <c r="ER15" s="1538"/>
      <c r="ES15" s="1538"/>
      <c r="ET15" s="1538"/>
      <c r="EU15" s="1538"/>
      <c r="EV15" s="1538"/>
      <c r="EW15" s="1538"/>
      <c r="EX15" s="1538"/>
      <c r="EY15" s="1538"/>
      <c r="EZ15" s="1538"/>
      <c r="FA15" s="1538"/>
      <c r="FB15" s="1538"/>
      <c r="FC15" s="1538"/>
      <c r="FD15" s="1538"/>
      <c r="FE15" s="1538"/>
      <c r="FF15" s="1538"/>
      <c r="FG15" s="1538"/>
      <c r="FH15" s="1538"/>
      <c r="FI15" s="1538"/>
      <c r="FJ15" s="1538"/>
      <c r="FK15" s="1538"/>
      <c r="FL15" s="1538"/>
      <c r="FM15" s="1538"/>
      <c r="FN15" s="1538"/>
      <c r="FO15" s="1538"/>
      <c r="FP15" s="1538"/>
      <c r="FQ15" s="1538"/>
      <c r="FR15" s="1538"/>
      <c r="FS15" s="1538"/>
      <c r="FT15" s="1538"/>
      <c r="FU15" s="1538"/>
      <c r="FV15" s="1538"/>
      <c r="FW15" s="1538"/>
      <c r="FX15" s="1538"/>
      <c r="FY15" s="1538"/>
      <c r="FZ15" s="1538"/>
      <c r="GA15" s="1538"/>
      <c r="GB15" s="1538"/>
      <c r="GC15" s="1538"/>
      <c r="GD15" s="1538"/>
      <c r="GE15" s="1538"/>
      <c r="GF15" s="1538"/>
      <c r="GG15" s="1538"/>
      <c r="GH15" s="1538"/>
      <c r="GI15" s="1538"/>
      <c r="GJ15" s="1538"/>
      <c r="GK15" s="1538"/>
      <c r="GL15" s="1538"/>
      <c r="GM15" s="1538"/>
      <c r="GN15" s="1538"/>
      <c r="GO15" s="1538"/>
      <c r="GP15" s="1538"/>
      <c r="GQ15" s="1538"/>
      <c r="GR15" s="1538"/>
      <c r="GS15" s="1538"/>
      <c r="GT15" s="1538"/>
      <c r="GU15" s="1538"/>
      <c r="GV15" s="1538"/>
      <c r="GW15" s="1538"/>
      <c r="GX15" s="1538"/>
      <c r="GY15" s="1538"/>
      <c r="GZ15" s="1538"/>
      <c r="HA15" s="1538"/>
      <c r="HB15" s="1538"/>
      <c r="HC15" s="1538"/>
      <c r="HD15" s="1538"/>
      <c r="HE15" s="1538"/>
      <c r="HF15" s="1538"/>
      <c r="HG15" s="1538"/>
      <c r="HH15" s="1538"/>
      <c r="HI15" s="1538"/>
      <c r="HJ15" s="1538"/>
      <c r="HK15" s="1538"/>
      <c r="HL15" s="1538"/>
      <c r="HM15" s="1538"/>
      <c r="HN15" s="1538"/>
      <c r="HO15" s="1538"/>
      <c r="HP15" s="1538"/>
      <c r="HQ15" s="1538"/>
      <c r="HR15" s="1538"/>
      <c r="HS15" s="1538"/>
      <c r="HT15" s="1538"/>
      <c r="HU15" s="1538"/>
      <c r="HV15" s="1538"/>
      <c r="HW15" s="1538"/>
      <c r="HX15" s="1538"/>
      <c r="HY15" s="1538"/>
      <c r="HZ15" s="1538"/>
      <c r="IA15" s="1538"/>
      <c r="IB15" s="1538"/>
      <c r="IC15" s="1538"/>
      <c r="ID15" s="1538"/>
      <c r="IE15" s="1538"/>
      <c r="IF15" s="1538"/>
      <c r="IG15" s="1538"/>
      <c r="IH15" s="1538"/>
      <c r="II15" s="1538"/>
      <c r="IJ15" s="1538"/>
      <c r="IK15" s="1538"/>
      <c r="IL15" s="1538"/>
      <c r="IM15" s="1538"/>
      <c r="IN15" s="1538"/>
      <c r="IO15" s="1538"/>
      <c r="IP15" s="1538"/>
      <c r="IQ15" s="1538"/>
      <c r="IR15" s="1538"/>
      <c r="IS15" s="1538"/>
      <c r="IT15" s="1538"/>
      <c r="IU15" s="1538"/>
    </row>
    <row r="16" spans="1:255">
      <c r="A16" s="2290" t="s">
        <v>1789</v>
      </c>
      <c r="B16" s="2287" t="s">
        <v>2562</v>
      </c>
      <c r="C16" s="2287"/>
      <c r="D16" s="2287"/>
      <c r="E16" s="2288"/>
      <c r="F16" s="2678"/>
      <c r="G16" s="2683" t="s">
        <v>4051</v>
      </c>
      <c r="H16" s="2683"/>
      <c r="I16" s="2683"/>
      <c r="J16" s="2683"/>
      <c r="K16" s="2683"/>
      <c r="L16" s="2681"/>
      <c r="M16" s="2680"/>
      <c r="N16" s="2286"/>
      <c r="O16" s="2287" t="s">
        <v>1119</v>
      </c>
      <c r="P16" s="2287"/>
      <c r="Q16" s="2287"/>
      <c r="R16" s="2287"/>
      <c r="S16" s="2289"/>
      <c r="T16" s="1538"/>
      <c r="U16" s="1538"/>
      <c r="V16" s="1538"/>
      <c r="W16" s="1538"/>
      <c r="X16" s="1538"/>
      <c r="Y16" s="1538"/>
      <c r="Z16" s="1538"/>
      <c r="AA16" s="1538"/>
      <c r="AB16" s="1538"/>
      <c r="AC16" s="1538"/>
      <c r="AD16" s="1538"/>
      <c r="AE16" s="1538"/>
      <c r="AF16" s="1538"/>
      <c r="AG16" s="1538"/>
      <c r="AH16" s="1538"/>
      <c r="AI16" s="1538"/>
      <c r="AJ16" s="1538"/>
      <c r="AK16" s="1538"/>
      <c r="AL16" s="1538"/>
      <c r="AM16" s="1538"/>
      <c r="AN16" s="1538"/>
      <c r="AO16" s="1538"/>
      <c r="AP16" s="1538"/>
      <c r="AQ16" s="1538"/>
      <c r="AR16" s="1538"/>
      <c r="AS16" s="1538"/>
      <c r="AT16" s="1538"/>
      <c r="AU16" s="1538"/>
      <c r="AV16" s="1538"/>
      <c r="AW16" s="1538"/>
      <c r="AX16" s="1538"/>
      <c r="AY16" s="1538"/>
      <c r="AZ16" s="1538"/>
      <c r="BA16" s="1538"/>
      <c r="BB16" s="1538"/>
      <c r="BC16" s="1538"/>
      <c r="BD16" s="1538"/>
      <c r="BE16" s="1538"/>
      <c r="BF16" s="1538"/>
      <c r="BG16" s="1538"/>
      <c r="BH16" s="1538"/>
      <c r="BI16" s="1538"/>
      <c r="BJ16" s="1538"/>
      <c r="BK16" s="1538"/>
      <c r="BL16" s="1538"/>
      <c r="BM16" s="1538"/>
      <c r="BN16" s="1538"/>
      <c r="BO16" s="1538"/>
      <c r="BP16" s="1538"/>
      <c r="BQ16" s="1538"/>
      <c r="BR16" s="1538"/>
      <c r="BS16" s="1538"/>
      <c r="BT16" s="1538"/>
      <c r="BU16" s="1538"/>
      <c r="BV16" s="1538"/>
      <c r="BW16" s="1538"/>
      <c r="BX16" s="1538"/>
      <c r="BY16" s="1538"/>
      <c r="BZ16" s="1538"/>
      <c r="CA16" s="1538"/>
      <c r="CB16" s="1538"/>
      <c r="CC16" s="1538"/>
      <c r="CD16" s="1538"/>
      <c r="CE16" s="1538"/>
      <c r="CF16" s="1538"/>
      <c r="CG16" s="1538"/>
      <c r="CH16" s="1538"/>
      <c r="CI16" s="1538"/>
      <c r="CJ16" s="1538"/>
      <c r="CK16" s="1538"/>
      <c r="CL16" s="1538"/>
      <c r="CM16" s="1538"/>
      <c r="CN16" s="1538"/>
      <c r="CO16" s="1538"/>
      <c r="CP16" s="1538"/>
      <c r="CQ16" s="1538"/>
      <c r="CR16" s="1538"/>
      <c r="CS16" s="1538"/>
      <c r="CT16" s="1538"/>
      <c r="CU16" s="1538"/>
      <c r="CV16" s="1538"/>
      <c r="CW16" s="1538"/>
      <c r="CX16" s="1538"/>
      <c r="CY16" s="1538"/>
      <c r="CZ16" s="1538"/>
      <c r="DA16" s="1538"/>
      <c r="DB16" s="1538"/>
      <c r="DC16" s="1538"/>
      <c r="DD16" s="1538"/>
      <c r="DE16" s="1538"/>
      <c r="DF16" s="1538"/>
      <c r="DG16" s="1538"/>
      <c r="DH16" s="1538"/>
      <c r="DI16" s="1538"/>
      <c r="DJ16" s="1538"/>
      <c r="DK16" s="1538"/>
      <c r="DL16" s="1538"/>
      <c r="DM16" s="1538"/>
      <c r="DN16" s="1538"/>
      <c r="DO16" s="1538"/>
      <c r="DP16" s="1538"/>
      <c r="DQ16" s="1538"/>
      <c r="DR16" s="1538"/>
      <c r="DS16" s="1538"/>
      <c r="DT16" s="1538"/>
      <c r="DU16" s="1538"/>
      <c r="DV16" s="1538"/>
      <c r="DW16" s="1538"/>
      <c r="DX16" s="1538"/>
      <c r="DY16" s="1538"/>
      <c r="DZ16" s="1538"/>
      <c r="EA16" s="1538"/>
      <c r="EB16" s="1538"/>
      <c r="EC16" s="1538"/>
      <c r="ED16" s="1538"/>
      <c r="EE16" s="1538"/>
      <c r="EF16" s="1538"/>
      <c r="EG16" s="1538"/>
      <c r="EH16" s="1538"/>
      <c r="EI16" s="1538"/>
      <c r="EJ16" s="1538"/>
      <c r="EK16" s="1538"/>
      <c r="EL16" s="1538"/>
      <c r="EM16" s="1538"/>
      <c r="EN16" s="1538"/>
      <c r="EO16" s="1538"/>
      <c r="EP16" s="1538"/>
      <c r="EQ16" s="1538"/>
      <c r="ER16" s="1538"/>
      <c r="ES16" s="1538"/>
      <c r="ET16" s="1538"/>
      <c r="EU16" s="1538"/>
      <c r="EV16" s="1538"/>
      <c r="EW16" s="1538"/>
      <c r="EX16" s="1538"/>
      <c r="EY16" s="1538"/>
      <c r="EZ16" s="1538"/>
      <c r="FA16" s="1538"/>
      <c r="FB16" s="1538"/>
      <c r="FC16" s="1538"/>
      <c r="FD16" s="1538"/>
      <c r="FE16" s="1538"/>
      <c r="FF16" s="1538"/>
      <c r="FG16" s="1538"/>
      <c r="FH16" s="1538"/>
      <c r="FI16" s="1538"/>
      <c r="FJ16" s="1538"/>
      <c r="FK16" s="1538"/>
      <c r="FL16" s="1538"/>
      <c r="FM16" s="1538"/>
      <c r="FN16" s="1538"/>
      <c r="FO16" s="1538"/>
      <c r="FP16" s="1538"/>
      <c r="FQ16" s="1538"/>
      <c r="FR16" s="1538"/>
      <c r="FS16" s="1538"/>
      <c r="FT16" s="1538"/>
      <c r="FU16" s="1538"/>
      <c r="FV16" s="1538"/>
      <c r="FW16" s="1538"/>
      <c r="FX16" s="1538"/>
      <c r="FY16" s="1538"/>
      <c r="FZ16" s="1538"/>
      <c r="GA16" s="1538"/>
      <c r="GB16" s="1538"/>
      <c r="GC16" s="1538"/>
      <c r="GD16" s="1538"/>
      <c r="GE16" s="1538"/>
      <c r="GF16" s="1538"/>
      <c r="GG16" s="1538"/>
      <c r="GH16" s="1538"/>
      <c r="GI16" s="1538"/>
      <c r="GJ16" s="1538"/>
      <c r="GK16" s="1538"/>
      <c r="GL16" s="1538"/>
      <c r="GM16" s="1538"/>
      <c r="GN16" s="1538"/>
      <c r="GO16" s="1538"/>
      <c r="GP16" s="1538"/>
      <c r="GQ16" s="1538"/>
      <c r="GR16" s="1538"/>
      <c r="GS16" s="1538"/>
      <c r="GT16" s="1538"/>
      <c r="GU16" s="1538"/>
      <c r="GV16" s="1538"/>
      <c r="GW16" s="1538"/>
      <c r="GX16" s="1538"/>
      <c r="GY16" s="1538"/>
      <c r="GZ16" s="1538"/>
      <c r="HA16" s="1538"/>
      <c r="HB16" s="1538"/>
      <c r="HC16" s="1538"/>
      <c r="HD16" s="1538"/>
      <c r="HE16" s="1538"/>
      <c r="HF16" s="1538"/>
      <c r="HG16" s="1538"/>
      <c r="HH16" s="1538"/>
      <c r="HI16" s="1538"/>
      <c r="HJ16" s="1538"/>
      <c r="HK16" s="1538"/>
      <c r="HL16" s="1538"/>
      <c r="HM16" s="1538"/>
      <c r="HN16" s="1538"/>
      <c r="HO16" s="1538"/>
      <c r="HP16" s="1538"/>
      <c r="HQ16" s="1538"/>
      <c r="HR16" s="1538"/>
      <c r="HS16" s="1538"/>
      <c r="HT16" s="1538"/>
      <c r="HU16" s="1538"/>
      <c r="HV16" s="1538"/>
      <c r="HW16" s="1538"/>
      <c r="HX16" s="1538"/>
      <c r="HY16" s="1538"/>
      <c r="HZ16" s="1538"/>
      <c r="IA16" s="1538"/>
      <c r="IB16" s="1538"/>
      <c r="IC16" s="1538"/>
      <c r="ID16" s="1538"/>
      <c r="IE16" s="1538"/>
      <c r="IF16" s="1538"/>
      <c r="IG16" s="1538"/>
      <c r="IH16" s="1538"/>
      <c r="II16" s="1538"/>
      <c r="IJ16" s="1538"/>
      <c r="IK16" s="1538"/>
      <c r="IL16" s="1538"/>
      <c r="IM16" s="1538"/>
      <c r="IN16" s="1538"/>
      <c r="IO16" s="1538"/>
      <c r="IP16" s="1538"/>
      <c r="IQ16" s="1538"/>
      <c r="IR16" s="1538"/>
      <c r="IS16" s="1538"/>
      <c r="IT16" s="1538"/>
      <c r="IU16" s="1538"/>
    </row>
    <row r="17" spans="1:255">
      <c r="A17" s="2290" t="s">
        <v>1789</v>
      </c>
      <c r="B17" s="2287" t="s">
        <v>1045</v>
      </c>
      <c r="C17" s="2287"/>
      <c r="D17" s="2287"/>
      <c r="E17" s="2288"/>
      <c r="F17" s="2678"/>
      <c r="G17" s="2681" t="s">
        <v>4052</v>
      </c>
      <c r="H17" s="2681"/>
      <c r="I17" s="2681"/>
      <c r="J17" s="2681"/>
      <c r="K17" s="2681"/>
      <c r="L17" s="2681"/>
      <c r="M17" s="2680"/>
      <c r="N17" s="2286"/>
      <c r="O17" s="2287" t="s">
        <v>1122</v>
      </c>
      <c r="P17" s="2287"/>
      <c r="Q17" s="2287"/>
      <c r="R17" s="2287"/>
      <c r="S17" s="2289"/>
      <c r="T17" s="1538"/>
      <c r="U17" s="1538"/>
      <c r="V17" s="1538"/>
      <c r="W17" s="1538"/>
      <c r="X17" s="1538"/>
      <c r="Y17" s="1538"/>
      <c r="Z17" s="1538"/>
      <c r="AA17" s="1538"/>
      <c r="AB17" s="1538"/>
      <c r="AC17" s="1538"/>
      <c r="AD17" s="1538"/>
      <c r="AE17" s="1538"/>
      <c r="AF17" s="1538"/>
      <c r="AG17" s="1538"/>
      <c r="AH17" s="1538"/>
      <c r="AI17" s="1538"/>
      <c r="AJ17" s="1538"/>
      <c r="AK17" s="1538"/>
      <c r="AL17" s="1538"/>
      <c r="AM17" s="1538"/>
      <c r="AN17" s="1538"/>
      <c r="AO17" s="1538"/>
      <c r="AP17" s="1538"/>
      <c r="AQ17" s="1538"/>
      <c r="AR17" s="1538"/>
      <c r="AS17" s="1538"/>
      <c r="AT17" s="1538"/>
      <c r="AU17" s="1538"/>
      <c r="AV17" s="1538"/>
      <c r="AW17" s="1538"/>
      <c r="AX17" s="1538"/>
      <c r="AY17" s="1538"/>
      <c r="AZ17" s="1538"/>
      <c r="BA17" s="1538"/>
      <c r="BB17" s="1538"/>
      <c r="BC17" s="1538"/>
      <c r="BD17" s="1538"/>
      <c r="BE17" s="1538"/>
      <c r="BF17" s="1538"/>
      <c r="BG17" s="1538"/>
      <c r="BH17" s="1538"/>
      <c r="BI17" s="1538"/>
      <c r="BJ17" s="1538"/>
      <c r="BK17" s="1538"/>
      <c r="BL17" s="1538"/>
      <c r="BM17" s="1538"/>
      <c r="BN17" s="1538"/>
      <c r="BO17" s="1538"/>
      <c r="BP17" s="1538"/>
      <c r="BQ17" s="1538"/>
      <c r="BR17" s="1538"/>
      <c r="BS17" s="1538"/>
      <c r="BT17" s="1538"/>
      <c r="BU17" s="1538"/>
      <c r="BV17" s="1538"/>
      <c r="BW17" s="1538"/>
      <c r="BX17" s="1538"/>
      <c r="BY17" s="1538"/>
      <c r="BZ17" s="1538"/>
      <c r="CA17" s="1538"/>
      <c r="CB17" s="1538"/>
      <c r="CC17" s="1538"/>
      <c r="CD17" s="1538"/>
      <c r="CE17" s="1538"/>
      <c r="CF17" s="1538"/>
      <c r="CG17" s="1538"/>
      <c r="CH17" s="1538"/>
      <c r="CI17" s="1538"/>
      <c r="CJ17" s="1538"/>
      <c r="CK17" s="1538"/>
      <c r="CL17" s="1538"/>
      <c r="CM17" s="1538"/>
      <c r="CN17" s="1538"/>
      <c r="CO17" s="1538"/>
      <c r="CP17" s="1538"/>
      <c r="CQ17" s="1538"/>
      <c r="CR17" s="1538"/>
      <c r="CS17" s="1538"/>
      <c r="CT17" s="1538"/>
      <c r="CU17" s="1538"/>
      <c r="CV17" s="1538"/>
      <c r="CW17" s="1538"/>
      <c r="CX17" s="1538"/>
      <c r="CY17" s="1538"/>
      <c r="CZ17" s="1538"/>
      <c r="DA17" s="1538"/>
      <c r="DB17" s="1538"/>
      <c r="DC17" s="1538"/>
      <c r="DD17" s="1538"/>
      <c r="DE17" s="1538"/>
      <c r="DF17" s="1538"/>
      <c r="DG17" s="1538"/>
      <c r="DH17" s="1538"/>
      <c r="DI17" s="1538"/>
      <c r="DJ17" s="1538"/>
      <c r="DK17" s="1538"/>
      <c r="DL17" s="1538"/>
      <c r="DM17" s="1538"/>
      <c r="DN17" s="1538"/>
      <c r="DO17" s="1538"/>
      <c r="DP17" s="1538"/>
      <c r="DQ17" s="1538"/>
      <c r="DR17" s="1538"/>
      <c r="DS17" s="1538"/>
      <c r="DT17" s="1538"/>
      <c r="DU17" s="1538"/>
      <c r="DV17" s="1538"/>
      <c r="DW17" s="1538"/>
      <c r="DX17" s="1538"/>
      <c r="DY17" s="1538"/>
      <c r="DZ17" s="1538"/>
      <c r="EA17" s="1538"/>
      <c r="EB17" s="1538"/>
      <c r="EC17" s="1538"/>
      <c r="ED17" s="1538"/>
      <c r="EE17" s="1538"/>
      <c r="EF17" s="1538"/>
      <c r="EG17" s="1538"/>
      <c r="EH17" s="1538"/>
      <c r="EI17" s="1538"/>
      <c r="EJ17" s="1538"/>
      <c r="EK17" s="1538"/>
      <c r="EL17" s="1538"/>
      <c r="EM17" s="1538"/>
      <c r="EN17" s="1538"/>
      <c r="EO17" s="1538"/>
      <c r="EP17" s="1538"/>
      <c r="EQ17" s="1538"/>
      <c r="ER17" s="1538"/>
      <c r="ES17" s="1538"/>
      <c r="ET17" s="1538"/>
      <c r="EU17" s="1538"/>
      <c r="EV17" s="1538"/>
      <c r="EW17" s="1538"/>
      <c r="EX17" s="1538"/>
      <c r="EY17" s="1538"/>
      <c r="EZ17" s="1538"/>
      <c r="FA17" s="1538"/>
      <c r="FB17" s="1538"/>
      <c r="FC17" s="1538"/>
      <c r="FD17" s="1538"/>
      <c r="FE17" s="1538"/>
      <c r="FF17" s="1538"/>
      <c r="FG17" s="1538"/>
      <c r="FH17" s="1538"/>
      <c r="FI17" s="1538"/>
      <c r="FJ17" s="1538"/>
      <c r="FK17" s="1538"/>
      <c r="FL17" s="1538"/>
      <c r="FM17" s="1538"/>
      <c r="FN17" s="1538"/>
      <c r="FO17" s="1538"/>
      <c r="FP17" s="1538"/>
      <c r="FQ17" s="1538"/>
      <c r="FR17" s="1538"/>
      <c r="FS17" s="1538"/>
      <c r="FT17" s="1538"/>
      <c r="FU17" s="1538"/>
      <c r="FV17" s="1538"/>
      <c r="FW17" s="1538"/>
      <c r="FX17" s="1538"/>
      <c r="FY17" s="1538"/>
      <c r="FZ17" s="1538"/>
      <c r="GA17" s="1538"/>
      <c r="GB17" s="1538"/>
      <c r="GC17" s="1538"/>
      <c r="GD17" s="1538"/>
      <c r="GE17" s="1538"/>
      <c r="GF17" s="1538"/>
      <c r="GG17" s="1538"/>
      <c r="GH17" s="1538"/>
      <c r="GI17" s="1538"/>
      <c r="GJ17" s="1538"/>
      <c r="GK17" s="1538"/>
      <c r="GL17" s="1538"/>
      <c r="GM17" s="1538"/>
      <c r="GN17" s="1538"/>
      <c r="GO17" s="1538"/>
      <c r="GP17" s="1538"/>
      <c r="GQ17" s="1538"/>
      <c r="GR17" s="1538"/>
      <c r="GS17" s="1538"/>
      <c r="GT17" s="1538"/>
      <c r="GU17" s="1538"/>
      <c r="GV17" s="1538"/>
      <c r="GW17" s="1538"/>
      <c r="GX17" s="1538"/>
      <c r="GY17" s="1538"/>
      <c r="GZ17" s="1538"/>
      <c r="HA17" s="1538"/>
      <c r="HB17" s="1538"/>
      <c r="HC17" s="1538"/>
      <c r="HD17" s="1538"/>
      <c r="HE17" s="1538"/>
      <c r="HF17" s="1538"/>
      <c r="HG17" s="1538"/>
      <c r="HH17" s="1538"/>
      <c r="HI17" s="1538"/>
      <c r="HJ17" s="1538"/>
      <c r="HK17" s="1538"/>
      <c r="HL17" s="1538"/>
      <c r="HM17" s="1538"/>
      <c r="HN17" s="1538"/>
      <c r="HO17" s="1538"/>
      <c r="HP17" s="1538"/>
      <c r="HQ17" s="1538"/>
      <c r="HR17" s="1538"/>
      <c r="HS17" s="1538"/>
      <c r="HT17" s="1538"/>
      <c r="HU17" s="1538"/>
      <c r="HV17" s="1538"/>
      <c r="HW17" s="1538"/>
      <c r="HX17" s="1538"/>
      <c r="HY17" s="1538"/>
      <c r="HZ17" s="1538"/>
      <c r="IA17" s="1538"/>
      <c r="IB17" s="1538"/>
      <c r="IC17" s="1538"/>
      <c r="ID17" s="1538"/>
      <c r="IE17" s="1538"/>
      <c r="IF17" s="1538"/>
      <c r="IG17" s="1538"/>
      <c r="IH17" s="1538"/>
      <c r="II17" s="1538"/>
      <c r="IJ17" s="1538"/>
      <c r="IK17" s="1538"/>
      <c r="IL17" s="1538"/>
      <c r="IM17" s="1538"/>
      <c r="IN17" s="1538"/>
      <c r="IO17" s="1538"/>
      <c r="IP17" s="1538"/>
      <c r="IQ17" s="1538"/>
      <c r="IR17" s="1538"/>
      <c r="IS17" s="1538"/>
      <c r="IT17" s="1538"/>
      <c r="IU17" s="1538"/>
    </row>
    <row r="18" spans="1:255">
      <c r="A18" s="2290" t="s">
        <v>1789</v>
      </c>
      <c r="B18" s="2287" t="s">
        <v>1048</v>
      </c>
      <c r="C18" s="2287"/>
      <c r="D18" s="2287"/>
      <c r="E18" s="2288"/>
      <c r="F18" s="2678"/>
      <c r="G18" s="2683" t="s">
        <v>4053</v>
      </c>
      <c r="H18" s="2683"/>
      <c r="I18" s="2683"/>
      <c r="J18" s="2683"/>
      <c r="K18" s="2683"/>
      <c r="L18" s="2681"/>
      <c r="M18" s="2680"/>
      <c r="N18" s="2286"/>
      <c r="O18" s="2287" t="s">
        <v>1124</v>
      </c>
      <c r="P18" s="2287"/>
      <c r="Q18" s="2287"/>
      <c r="R18" s="2287"/>
      <c r="S18" s="2289"/>
      <c r="T18" s="1538"/>
      <c r="U18" s="1538"/>
      <c r="V18" s="1538"/>
      <c r="W18" s="1538"/>
      <c r="X18" s="1538"/>
      <c r="Y18" s="1538"/>
      <c r="Z18" s="1538"/>
      <c r="AA18" s="1538"/>
      <c r="AB18" s="1538"/>
      <c r="AC18" s="1538"/>
      <c r="AD18" s="1538"/>
      <c r="AE18" s="1538"/>
      <c r="AF18" s="1538"/>
      <c r="AG18" s="1538"/>
      <c r="AH18" s="1538"/>
      <c r="AI18" s="1538"/>
      <c r="AJ18" s="1538"/>
      <c r="AK18" s="1538"/>
      <c r="AL18" s="1538"/>
      <c r="AM18" s="1538"/>
      <c r="AN18" s="1538"/>
      <c r="AO18" s="1538"/>
      <c r="AP18" s="1538"/>
      <c r="AQ18" s="1538"/>
      <c r="AR18" s="1538"/>
      <c r="AS18" s="1538"/>
      <c r="AT18" s="1538"/>
      <c r="AU18" s="1538"/>
      <c r="AV18" s="1538"/>
      <c r="AW18" s="1538"/>
      <c r="AX18" s="1538"/>
      <c r="AY18" s="1538"/>
      <c r="AZ18" s="1538"/>
      <c r="BA18" s="1538"/>
      <c r="BB18" s="1538"/>
      <c r="BC18" s="1538"/>
      <c r="BD18" s="1538"/>
      <c r="BE18" s="1538"/>
      <c r="BF18" s="1538"/>
      <c r="BG18" s="1538"/>
      <c r="BH18" s="1538"/>
      <c r="BI18" s="1538"/>
      <c r="BJ18" s="1538"/>
      <c r="BK18" s="1538"/>
      <c r="BL18" s="1538"/>
      <c r="BM18" s="1538"/>
      <c r="BN18" s="1538"/>
      <c r="BO18" s="1538"/>
      <c r="BP18" s="1538"/>
      <c r="BQ18" s="1538"/>
      <c r="BR18" s="1538"/>
      <c r="BS18" s="1538"/>
      <c r="BT18" s="1538"/>
      <c r="BU18" s="1538"/>
      <c r="BV18" s="1538"/>
      <c r="BW18" s="1538"/>
      <c r="BX18" s="1538"/>
      <c r="BY18" s="1538"/>
      <c r="BZ18" s="1538"/>
      <c r="CA18" s="1538"/>
      <c r="CB18" s="1538"/>
      <c r="CC18" s="1538"/>
      <c r="CD18" s="1538"/>
      <c r="CE18" s="1538"/>
      <c r="CF18" s="1538"/>
      <c r="CG18" s="1538"/>
      <c r="CH18" s="1538"/>
      <c r="CI18" s="1538"/>
      <c r="CJ18" s="1538"/>
      <c r="CK18" s="1538"/>
      <c r="CL18" s="1538"/>
      <c r="CM18" s="1538"/>
      <c r="CN18" s="1538"/>
      <c r="CO18" s="1538"/>
      <c r="CP18" s="1538"/>
      <c r="CQ18" s="1538"/>
      <c r="CR18" s="1538"/>
      <c r="CS18" s="1538"/>
      <c r="CT18" s="1538"/>
      <c r="CU18" s="1538"/>
      <c r="CV18" s="1538"/>
      <c r="CW18" s="1538"/>
      <c r="CX18" s="1538"/>
      <c r="CY18" s="1538"/>
      <c r="CZ18" s="1538"/>
      <c r="DA18" s="1538"/>
      <c r="DB18" s="1538"/>
      <c r="DC18" s="1538"/>
      <c r="DD18" s="1538"/>
      <c r="DE18" s="1538"/>
      <c r="DF18" s="1538"/>
      <c r="DG18" s="1538"/>
      <c r="DH18" s="1538"/>
      <c r="DI18" s="1538"/>
      <c r="DJ18" s="1538"/>
      <c r="DK18" s="1538"/>
      <c r="DL18" s="1538"/>
      <c r="DM18" s="1538"/>
      <c r="DN18" s="1538"/>
      <c r="DO18" s="1538"/>
      <c r="DP18" s="1538"/>
      <c r="DQ18" s="1538"/>
      <c r="DR18" s="1538"/>
      <c r="DS18" s="1538"/>
      <c r="DT18" s="1538"/>
      <c r="DU18" s="1538"/>
      <c r="DV18" s="1538"/>
      <c r="DW18" s="1538"/>
      <c r="DX18" s="1538"/>
      <c r="DY18" s="1538"/>
      <c r="DZ18" s="1538"/>
      <c r="EA18" s="1538"/>
      <c r="EB18" s="1538"/>
      <c r="EC18" s="1538"/>
      <c r="ED18" s="1538"/>
      <c r="EE18" s="1538"/>
      <c r="EF18" s="1538"/>
      <c r="EG18" s="1538"/>
      <c r="EH18" s="1538"/>
      <c r="EI18" s="1538"/>
      <c r="EJ18" s="1538"/>
      <c r="EK18" s="1538"/>
      <c r="EL18" s="1538"/>
      <c r="EM18" s="1538"/>
      <c r="EN18" s="1538"/>
      <c r="EO18" s="1538"/>
      <c r="EP18" s="1538"/>
      <c r="EQ18" s="1538"/>
      <c r="ER18" s="1538"/>
      <c r="ES18" s="1538"/>
      <c r="ET18" s="1538"/>
      <c r="EU18" s="1538"/>
      <c r="EV18" s="1538"/>
      <c r="EW18" s="1538"/>
      <c r="EX18" s="1538"/>
      <c r="EY18" s="1538"/>
      <c r="EZ18" s="1538"/>
      <c r="FA18" s="1538"/>
      <c r="FB18" s="1538"/>
      <c r="FC18" s="1538"/>
      <c r="FD18" s="1538"/>
      <c r="FE18" s="1538"/>
      <c r="FF18" s="1538"/>
      <c r="FG18" s="1538"/>
      <c r="FH18" s="1538"/>
      <c r="FI18" s="1538"/>
      <c r="FJ18" s="1538"/>
      <c r="FK18" s="1538"/>
      <c r="FL18" s="1538"/>
      <c r="FM18" s="1538"/>
      <c r="FN18" s="1538"/>
      <c r="FO18" s="1538"/>
      <c r="FP18" s="1538"/>
      <c r="FQ18" s="1538"/>
      <c r="FR18" s="1538"/>
      <c r="FS18" s="1538"/>
      <c r="FT18" s="1538"/>
      <c r="FU18" s="1538"/>
      <c r="FV18" s="1538"/>
      <c r="FW18" s="1538"/>
      <c r="FX18" s="1538"/>
      <c r="FY18" s="1538"/>
      <c r="FZ18" s="1538"/>
      <c r="GA18" s="1538"/>
      <c r="GB18" s="1538"/>
      <c r="GC18" s="1538"/>
      <c r="GD18" s="1538"/>
      <c r="GE18" s="1538"/>
      <c r="GF18" s="1538"/>
      <c r="GG18" s="1538"/>
      <c r="GH18" s="1538"/>
      <c r="GI18" s="1538"/>
      <c r="GJ18" s="1538"/>
      <c r="GK18" s="1538"/>
      <c r="GL18" s="1538"/>
      <c r="GM18" s="1538"/>
      <c r="GN18" s="1538"/>
      <c r="GO18" s="1538"/>
      <c r="GP18" s="1538"/>
      <c r="GQ18" s="1538"/>
      <c r="GR18" s="1538"/>
      <c r="GS18" s="1538"/>
      <c r="GT18" s="1538"/>
      <c r="GU18" s="1538"/>
      <c r="GV18" s="1538"/>
      <c r="GW18" s="1538"/>
      <c r="GX18" s="1538"/>
      <c r="GY18" s="1538"/>
      <c r="GZ18" s="1538"/>
      <c r="HA18" s="1538"/>
      <c r="HB18" s="1538"/>
      <c r="HC18" s="1538"/>
      <c r="HD18" s="1538"/>
      <c r="HE18" s="1538"/>
      <c r="HF18" s="1538"/>
      <c r="HG18" s="1538"/>
      <c r="HH18" s="1538"/>
      <c r="HI18" s="1538"/>
      <c r="HJ18" s="1538"/>
      <c r="HK18" s="1538"/>
      <c r="HL18" s="1538"/>
      <c r="HM18" s="1538"/>
      <c r="HN18" s="1538"/>
      <c r="HO18" s="1538"/>
      <c r="HP18" s="1538"/>
      <c r="HQ18" s="1538"/>
      <c r="HR18" s="1538"/>
      <c r="HS18" s="1538"/>
      <c r="HT18" s="1538"/>
      <c r="HU18" s="1538"/>
      <c r="HV18" s="1538"/>
      <c r="HW18" s="1538"/>
      <c r="HX18" s="1538"/>
      <c r="HY18" s="1538"/>
      <c r="HZ18" s="1538"/>
      <c r="IA18" s="1538"/>
      <c r="IB18" s="1538"/>
      <c r="IC18" s="1538"/>
      <c r="ID18" s="1538"/>
      <c r="IE18" s="1538"/>
      <c r="IF18" s="1538"/>
      <c r="IG18" s="1538"/>
      <c r="IH18" s="1538"/>
      <c r="II18" s="1538"/>
      <c r="IJ18" s="1538"/>
      <c r="IK18" s="1538"/>
      <c r="IL18" s="1538"/>
      <c r="IM18" s="1538"/>
      <c r="IN18" s="1538"/>
      <c r="IO18" s="1538"/>
      <c r="IP18" s="1538"/>
      <c r="IQ18" s="1538"/>
      <c r="IR18" s="1538"/>
      <c r="IS18" s="1538"/>
      <c r="IT18" s="1538"/>
      <c r="IU18" s="1538"/>
    </row>
    <row r="19" spans="1:255">
      <c r="A19" s="2290" t="s">
        <v>1088</v>
      </c>
      <c r="B19" s="2287" t="s">
        <v>1052</v>
      </c>
      <c r="C19" s="2287"/>
      <c r="D19" s="2287"/>
      <c r="E19" s="2288"/>
      <c r="F19" s="2678"/>
      <c r="G19" s="2683" t="s">
        <v>4054</v>
      </c>
      <c r="H19" s="2683"/>
      <c r="I19" s="2683"/>
      <c r="J19" s="2683"/>
      <c r="K19" s="2683"/>
      <c r="L19" s="2681"/>
      <c r="M19" s="2680"/>
      <c r="N19" s="2286"/>
      <c r="O19" s="2287" t="s">
        <v>1127</v>
      </c>
      <c r="P19" s="2287"/>
      <c r="Q19" s="2287"/>
      <c r="R19" s="2287"/>
      <c r="S19" s="2289"/>
      <c r="T19" s="1538"/>
      <c r="U19" s="1538"/>
      <c r="V19" s="1538"/>
      <c r="W19" s="1538"/>
      <c r="X19" s="1538"/>
      <c r="Y19" s="1538"/>
      <c r="Z19" s="1538"/>
      <c r="AA19" s="1538"/>
      <c r="AB19" s="1538"/>
      <c r="AC19" s="1538"/>
      <c r="AD19" s="1538"/>
      <c r="AE19" s="1538"/>
      <c r="AF19" s="1538"/>
      <c r="AG19" s="1538"/>
      <c r="AH19" s="1538"/>
      <c r="AI19" s="1538"/>
      <c r="AJ19" s="1538"/>
      <c r="AK19" s="1538"/>
      <c r="AL19" s="1538"/>
      <c r="AM19" s="1538"/>
      <c r="AN19" s="1538"/>
      <c r="AO19" s="1538"/>
      <c r="AP19" s="1538"/>
      <c r="AQ19" s="1538"/>
      <c r="AR19" s="1538"/>
      <c r="AS19" s="1538"/>
      <c r="AT19" s="1538"/>
      <c r="AU19" s="1538"/>
      <c r="AV19" s="1538"/>
      <c r="AW19" s="1538"/>
      <c r="AX19" s="1538"/>
      <c r="AY19" s="1538"/>
      <c r="AZ19" s="1538"/>
      <c r="BA19" s="1538"/>
      <c r="BB19" s="1538"/>
      <c r="BC19" s="1538"/>
      <c r="BD19" s="1538"/>
      <c r="BE19" s="1538"/>
      <c r="BF19" s="1538"/>
      <c r="BG19" s="1538"/>
      <c r="BH19" s="1538"/>
      <c r="BI19" s="1538"/>
      <c r="BJ19" s="1538"/>
      <c r="BK19" s="1538"/>
      <c r="BL19" s="1538"/>
      <c r="BM19" s="1538"/>
      <c r="BN19" s="1538"/>
      <c r="BO19" s="1538"/>
      <c r="BP19" s="1538"/>
      <c r="BQ19" s="1538"/>
      <c r="BR19" s="1538"/>
      <c r="BS19" s="1538"/>
      <c r="BT19" s="1538"/>
      <c r="BU19" s="1538"/>
      <c r="BV19" s="1538"/>
      <c r="BW19" s="1538"/>
      <c r="BX19" s="1538"/>
      <c r="BY19" s="1538"/>
      <c r="BZ19" s="1538"/>
      <c r="CA19" s="1538"/>
      <c r="CB19" s="1538"/>
      <c r="CC19" s="1538"/>
      <c r="CD19" s="1538"/>
      <c r="CE19" s="1538"/>
      <c r="CF19" s="1538"/>
      <c r="CG19" s="1538"/>
      <c r="CH19" s="1538"/>
      <c r="CI19" s="1538"/>
      <c r="CJ19" s="1538"/>
      <c r="CK19" s="1538"/>
      <c r="CL19" s="1538"/>
      <c r="CM19" s="1538"/>
      <c r="CN19" s="1538"/>
      <c r="CO19" s="1538"/>
      <c r="CP19" s="1538"/>
      <c r="CQ19" s="1538"/>
      <c r="CR19" s="1538"/>
      <c r="CS19" s="1538"/>
      <c r="CT19" s="1538"/>
      <c r="CU19" s="1538"/>
      <c r="CV19" s="1538"/>
      <c r="CW19" s="1538"/>
      <c r="CX19" s="1538"/>
      <c r="CY19" s="1538"/>
      <c r="CZ19" s="1538"/>
      <c r="DA19" s="1538"/>
      <c r="DB19" s="1538"/>
      <c r="DC19" s="1538"/>
      <c r="DD19" s="1538"/>
      <c r="DE19" s="1538"/>
      <c r="DF19" s="1538"/>
      <c r="DG19" s="1538"/>
      <c r="DH19" s="1538"/>
      <c r="DI19" s="1538"/>
      <c r="DJ19" s="1538"/>
      <c r="DK19" s="1538"/>
      <c r="DL19" s="1538"/>
      <c r="DM19" s="1538"/>
      <c r="DN19" s="1538"/>
      <c r="DO19" s="1538"/>
      <c r="DP19" s="1538"/>
      <c r="DQ19" s="1538"/>
      <c r="DR19" s="1538"/>
      <c r="DS19" s="1538"/>
      <c r="DT19" s="1538"/>
      <c r="DU19" s="1538"/>
      <c r="DV19" s="1538"/>
      <c r="DW19" s="1538"/>
      <c r="DX19" s="1538"/>
      <c r="DY19" s="1538"/>
      <c r="DZ19" s="1538"/>
      <c r="EA19" s="1538"/>
      <c r="EB19" s="1538"/>
      <c r="EC19" s="1538"/>
      <c r="ED19" s="1538"/>
      <c r="EE19" s="1538"/>
      <c r="EF19" s="1538"/>
      <c r="EG19" s="1538"/>
      <c r="EH19" s="1538"/>
      <c r="EI19" s="1538"/>
      <c r="EJ19" s="1538"/>
      <c r="EK19" s="1538"/>
      <c r="EL19" s="1538"/>
      <c r="EM19" s="1538"/>
      <c r="EN19" s="1538"/>
      <c r="EO19" s="1538"/>
      <c r="EP19" s="1538"/>
      <c r="EQ19" s="1538"/>
      <c r="ER19" s="1538"/>
      <c r="ES19" s="1538"/>
      <c r="ET19" s="1538"/>
      <c r="EU19" s="1538"/>
      <c r="EV19" s="1538"/>
      <c r="EW19" s="1538"/>
      <c r="EX19" s="1538"/>
      <c r="EY19" s="1538"/>
      <c r="EZ19" s="1538"/>
      <c r="FA19" s="1538"/>
      <c r="FB19" s="1538"/>
      <c r="FC19" s="1538"/>
      <c r="FD19" s="1538"/>
      <c r="FE19" s="1538"/>
      <c r="FF19" s="1538"/>
      <c r="FG19" s="1538"/>
      <c r="FH19" s="1538"/>
      <c r="FI19" s="1538"/>
      <c r="FJ19" s="1538"/>
      <c r="FK19" s="1538"/>
      <c r="FL19" s="1538"/>
      <c r="FM19" s="1538"/>
      <c r="FN19" s="1538"/>
      <c r="FO19" s="1538"/>
      <c r="FP19" s="1538"/>
      <c r="FQ19" s="1538"/>
      <c r="FR19" s="1538"/>
      <c r="FS19" s="1538"/>
      <c r="FT19" s="1538"/>
      <c r="FU19" s="1538"/>
      <c r="FV19" s="1538"/>
      <c r="FW19" s="1538"/>
      <c r="FX19" s="1538"/>
      <c r="FY19" s="1538"/>
      <c r="FZ19" s="1538"/>
      <c r="GA19" s="1538"/>
      <c r="GB19" s="1538"/>
      <c r="GC19" s="1538"/>
      <c r="GD19" s="1538"/>
      <c r="GE19" s="1538"/>
      <c r="GF19" s="1538"/>
      <c r="GG19" s="1538"/>
      <c r="GH19" s="1538"/>
      <c r="GI19" s="1538"/>
      <c r="GJ19" s="1538"/>
      <c r="GK19" s="1538"/>
      <c r="GL19" s="1538"/>
      <c r="GM19" s="1538"/>
      <c r="GN19" s="1538"/>
      <c r="GO19" s="1538"/>
      <c r="GP19" s="1538"/>
      <c r="GQ19" s="1538"/>
      <c r="GR19" s="1538"/>
      <c r="GS19" s="1538"/>
      <c r="GT19" s="1538"/>
      <c r="GU19" s="1538"/>
      <c r="GV19" s="1538"/>
      <c r="GW19" s="1538"/>
      <c r="GX19" s="1538"/>
      <c r="GY19" s="1538"/>
      <c r="GZ19" s="1538"/>
      <c r="HA19" s="1538"/>
      <c r="HB19" s="1538"/>
      <c r="HC19" s="1538"/>
      <c r="HD19" s="1538"/>
      <c r="HE19" s="1538"/>
      <c r="HF19" s="1538"/>
      <c r="HG19" s="1538"/>
      <c r="HH19" s="1538"/>
      <c r="HI19" s="1538"/>
      <c r="HJ19" s="1538"/>
      <c r="HK19" s="1538"/>
      <c r="HL19" s="1538"/>
      <c r="HM19" s="1538"/>
      <c r="HN19" s="1538"/>
      <c r="HO19" s="1538"/>
      <c r="HP19" s="1538"/>
      <c r="HQ19" s="1538"/>
      <c r="HR19" s="1538"/>
      <c r="HS19" s="1538"/>
      <c r="HT19" s="1538"/>
      <c r="HU19" s="1538"/>
      <c r="HV19" s="1538"/>
      <c r="HW19" s="1538"/>
      <c r="HX19" s="1538"/>
      <c r="HY19" s="1538"/>
      <c r="HZ19" s="1538"/>
      <c r="IA19" s="1538"/>
      <c r="IB19" s="1538"/>
      <c r="IC19" s="1538"/>
      <c r="ID19" s="1538"/>
      <c r="IE19" s="1538"/>
      <c r="IF19" s="1538"/>
      <c r="IG19" s="1538"/>
      <c r="IH19" s="1538"/>
      <c r="II19" s="1538"/>
      <c r="IJ19" s="1538"/>
      <c r="IK19" s="1538"/>
      <c r="IL19" s="1538"/>
      <c r="IM19" s="1538"/>
      <c r="IN19" s="1538"/>
      <c r="IO19" s="1538"/>
      <c r="IP19" s="1538"/>
      <c r="IQ19" s="1538"/>
      <c r="IR19" s="1538"/>
      <c r="IS19" s="1538"/>
      <c r="IT19" s="1538"/>
      <c r="IU19" s="1538"/>
    </row>
    <row r="20" spans="1:255">
      <c r="A20" s="2290" t="s">
        <v>1789</v>
      </c>
      <c r="B20" s="2287" t="s">
        <v>1383</v>
      </c>
      <c r="C20" s="2287"/>
      <c r="D20" s="2287"/>
      <c r="E20" s="2288"/>
      <c r="F20" s="2678"/>
      <c r="G20" s="2683" t="s">
        <v>4055</v>
      </c>
      <c r="H20" s="2683"/>
      <c r="I20" s="2683"/>
      <c r="J20" s="2683"/>
      <c r="K20" s="2683"/>
      <c r="L20" s="2681"/>
      <c r="M20" s="2680"/>
      <c r="N20" s="2286"/>
      <c r="O20" s="2287" t="s">
        <v>1130</v>
      </c>
      <c r="P20" s="2287"/>
      <c r="Q20" s="2287"/>
      <c r="R20" s="2287"/>
      <c r="S20" s="2289"/>
      <c r="T20" s="1538"/>
      <c r="U20" s="1538"/>
      <c r="V20" s="1538"/>
      <c r="W20" s="1538"/>
      <c r="X20" s="1538"/>
      <c r="Y20" s="1538"/>
      <c r="Z20" s="1538"/>
      <c r="AA20" s="1538"/>
      <c r="AB20" s="1538"/>
      <c r="AC20" s="1538"/>
      <c r="AD20" s="1538"/>
      <c r="AE20" s="1538"/>
      <c r="AF20" s="1538"/>
      <c r="AG20" s="1538"/>
      <c r="AH20" s="1538"/>
      <c r="AI20" s="1538"/>
      <c r="AJ20" s="1538"/>
      <c r="AK20" s="1538"/>
      <c r="AL20" s="1538"/>
      <c r="AM20" s="1538"/>
      <c r="AN20" s="1538"/>
      <c r="AO20" s="1538"/>
      <c r="AP20" s="1538"/>
      <c r="AQ20" s="1538"/>
      <c r="AR20" s="1538"/>
      <c r="AS20" s="1538"/>
      <c r="AT20" s="1538"/>
      <c r="AU20" s="1538"/>
      <c r="AV20" s="1538"/>
      <c r="AW20" s="1538"/>
      <c r="AX20" s="1538"/>
      <c r="AY20" s="1538"/>
      <c r="AZ20" s="1538"/>
      <c r="BA20" s="1538"/>
      <c r="BB20" s="1538"/>
      <c r="BC20" s="1538"/>
      <c r="BD20" s="1538"/>
      <c r="BE20" s="1538"/>
      <c r="BF20" s="1538"/>
      <c r="BG20" s="1538"/>
      <c r="BH20" s="1538"/>
      <c r="BI20" s="1538"/>
      <c r="BJ20" s="1538"/>
      <c r="BK20" s="1538"/>
      <c r="BL20" s="1538"/>
      <c r="BM20" s="1538"/>
      <c r="BN20" s="1538"/>
      <c r="BO20" s="1538"/>
      <c r="BP20" s="1538"/>
      <c r="BQ20" s="1538"/>
      <c r="BR20" s="1538"/>
      <c r="BS20" s="1538"/>
      <c r="BT20" s="1538"/>
      <c r="BU20" s="1538"/>
      <c r="BV20" s="1538"/>
      <c r="BW20" s="1538"/>
      <c r="BX20" s="1538"/>
      <c r="BY20" s="1538"/>
      <c r="BZ20" s="1538"/>
      <c r="CA20" s="1538"/>
      <c r="CB20" s="1538"/>
      <c r="CC20" s="1538"/>
      <c r="CD20" s="1538"/>
      <c r="CE20" s="1538"/>
      <c r="CF20" s="1538"/>
      <c r="CG20" s="1538"/>
      <c r="CH20" s="1538"/>
      <c r="CI20" s="1538"/>
      <c r="CJ20" s="1538"/>
      <c r="CK20" s="1538"/>
      <c r="CL20" s="1538"/>
      <c r="CM20" s="1538"/>
      <c r="CN20" s="1538"/>
      <c r="CO20" s="1538"/>
      <c r="CP20" s="1538"/>
      <c r="CQ20" s="1538"/>
      <c r="CR20" s="1538"/>
      <c r="CS20" s="1538"/>
      <c r="CT20" s="1538"/>
      <c r="CU20" s="1538"/>
      <c r="CV20" s="1538"/>
      <c r="CW20" s="1538"/>
      <c r="CX20" s="1538"/>
      <c r="CY20" s="1538"/>
      <c r="CZ20" s="1538"/>
      <c r="DA20" s="1538"/>
      <c r="DB20" s="1538"/>
      <c r="DC20" s="1538"/>
      <c r="DD20" s="1538"/>
      <c r="DE20" s="1538"/>
      <c r="DF20" s="1538"/>
      <c r="DG20" s="1538"/>
      <c r="DH20" s="1538"/>
      <c r="DI20" s="1538"/>
      <c r="DJ20" s="1538"/>
      <c r="DK20" s="1538"/>
      <c r="DL20" s="1538"/>
      <c r="DM20" s="1538"/>
      <c r="DN20" s="1538"/>
      <c r="DO20" s="1538"/>
      <c r="DP20" s="1538"/>
      <c r="DQ20" s="1538"/>
      <c r="DR20" s="1538"/>
      <c r="DS20" s="1538"/>
      <c r="DT20" s="1538"/>
      <c r="DU20" s="1538"/>
      <c r="DV20" s="1538"/>
      <c r="DW20" s="1538"/>
      <c r="DX20" s="1538"/>
      <c r="DY20" s="1538"/>
      <c r="DZ20" s="1538"/>
      <c r="EA20" s="1538"/>
      <c r="EB20" s="1538"/>
      <c r="EC20" s="1538"/>
      <c r="ED20" s="1538"/>
      <c r="EE20" s="1538"/>
      <c r="EF20" s="1538"/>
      <c r="EG20" s="1538"/>
      <c r="EH20" s="1538"/>
      <c r="EI20" s="1538"/>
      <c r="EJ20" s="1538"/>
      <c r="EK20" s="1538"/>
      <c r="EL20" s="1538"/>
      <c r="EM20" s="1538"/>
      <c r="EN20" s="1538"/>
      <c r="EO20" s="1538"/>
      <c r="EP20" s="1538"/>
      <c r="EQ20" s="1538"/>
      <c r="ER20" s="1538"/>
      <c r="ES20" s="1538"/>
      <c r="ET20" s="1538"/>
      <c r="EU20" s="1538"/>
      <c r="EV20" s="1538"/>
      <c r="EW20" s="1538"/>
      <c r="EX20" s="1538"/>
      <c r="EY20" s="1538"/>
      <c r="EZ20" s="1538"/>
      <c r="FA20" s="1538"/>
      <c r="FB20" s="1538"/>
      <c r="FC20" s="1538"/>
      <c r="FD20" s="1538"/>
      <c r="FE20" s="1538"/>
      <c r="FF20" s="1538"/>
      <c r="FG20" s="1538"/>
      <c r="FH20" s="1538"/>
      <c r="FI20" s="1538"/>
      <c r="FJ20" s="1538"/>
      <c r="FK20" s="1538"/>
      <c r="FL20" s="1538"/>
      <c r="FM20" s="1538"/>
      <c r="FN20" s="1538"/>
      <c r="FO20" s="1538"/>
      <c r="FP20" s="1538"/>
      <c r="FQ20" s="1538"/>
      <c r="FR20" s="1538"/>
      <c r="FS20" s="1538"/>
      <c r="FT20" s="1538"/>
      <c r="FU20" s="1538"/>
      <c r="FV20" s="1538"/>
      <c r="FW20" s="1538"/>
      <c r="FX20" s="1538"/>
      <c r="FY20" s="1538"/>
      <c r="FZ20" s="1538"/>
      <c r="GA20" s="1538"/>
      <c r="GB20" s="1538"/>
      <c r="GC20" s="1538"/>
      <c r="GD20" s="1538"/>
      <c r="GE20" s="1538"/>
      <c r="GF20" s="1538"/>
      <c r="GG20" s="1538"/>
      <c r="GH20" s="1538"/>
      <c r="GI20" s="1538"/>
      <c r="GJ20" s="1538"/>
      <c r="GK20" s="1538"/>
      <c r="GL20" s="1538"/>
      <c r="GM20" s="1538"/>
      <c r="GN20" s="1538"/>
      <c r="GO20" s="1538"/>
      <c r="GP20" s="1538"/>
      <c r="GQ20" s="1538"/>
      <c r="GR20" s="1538"/>
      <c r="GS20" s="1538"/>
      <c r="GT20" s="1538"/>
      <c r="GU20" s="1538"/>
      <c r="GV20" s="1538"/>
      <c r="GW20" s="1538"/>
      <c r="GX20" s="1538"/>
      <c r="GY20" s="1538"/>
      <c r="GZ20" s="1538"/>
      <c r="HA20" s="1538"/>
      <c r="HB20" s="1538"/>
      <c r="HC20" s="1538"/>
      <c r="HD20" s="1538"/>
      <c r="HE20" s="1538"/>
      <c r="HF20" s="1538"/>
      <c r="HG20" s="1538"/>
      <c r="HH20" s="1538"/>
      <c r="HI20" s="1538"/>
      <c r="HJ20" s="1538"/>
      <c r="HK20" s="1538"/>
      <c r="HL20" s="1538"/>
      <c r="HM20" s="1538"/>
      <c r="HN20" s="1538"/>
      <c r="HO20" s="1538"/>
      <c r="HP20" s="1538"/>
      <c r="HQ20" s="1538"/>
      <c r="HR20" s="1538"/>
      <c r="HS20" s="1538"/>
      <c r="HT20" s="1538"/>
      <c r="HU20" s="1538"/>
      <c r="HV20" s="1538"/>
      <c r="HW20" s="1538"/>
      <c r="HX20" s="1538"/>
      <c r="HY20" s="1538"/>
      <c r="HZ20" s="1538"/>
      <c r="IA20" s="1538"/>
      <c r="IB20" s="1538"/>
      <c r="IC20" s="1538"/>
      <c r="ID20" s="1538"/>
      <c r="IE20" s="1538"/>
      <c r="IF20" s="1538"/>
      <c r="IG20" s="1538"/>
      <c r="IH20" s="1538"/>
      <c r="II20" s="1538"/>
      <c r="IJ20" s="1538"/>
      <c r="IK20" s="1538"/>
      <c r="IL20" s="1538"/>
      <c r="IM20" s="1538"/>
      <c r="IN20" s="1538"/>
      <c r="IO20" s="1538"/>
      <c r="IP20" s="1538"/>
      <c r="IQ20" s="1538"/>
      <c r="IR20" s="1538"/>
      <c r="IS20" s="1538"/>
      <c r="IT20" s="1538"/>
      <c r="IU20" s="1538"/>
    </row>
    <row r="21" spans="1:255">
      <c r="A21" s="2290" t="s">
        <v>1789</v>
      </c>
      <c r="B21" s="2287" t="s">
        <v>1038</v>
      </c>
      <c r="C21" s="2287"/>
      <c r="D21" s="2287"/>
      <c r="E21" s="2288"/>
      <c r="F21" s="2678"/>
      <c r="G21" s="2683" t="s">
        <v>704</v>
      </c>
      <c r="H21" s="2683"/>
      <c r="I21" s="2683"/>
      <c r="J21" s="2683"/>
      <c r="K21" s="2683"/>
      <c r="L21" s="2681"/>
      <c r="M21" s="2680"/>
      <c r="N21" s="2286"/>
      <c r="O21" s="2287" t="s">
        <v>1131</v>
      </c>
      <c r="P21" s="2287"/>
      <c r="Q21" s="2287"/>
      <c r="R21" s="2287"/>
      <c r="S21" s="2289"/>
      <c r="T21" s="1538"/>
      <c r="U21" s="1538"/>
      <c r="V21" s="1538"/>
      <c r="W21" s="1538"/>
      <c r="X21" s="1538"/>
      <c r="Y21" s="1538"/>
      <c r="Z21" s="1538"/>
      <c r="AA21" s="1538"/>
      <c r="AB21" s="1538"/>
      <c r="AC21" s="1538"/>
      <c r="AD21" s="1538"/>
      <c r="AE21" s="1538"/>
      <c r="AF21" s="1538"/>
      <c r="AG21" s="1538"/>
      <c r="AH21" s="1538"/>
      <c r="AI21" s="1538"/>
      <c r="AJ21" s="1538"/>
      <c r="AK21" s="1538"/>
      <c r="AL21" s="1538"/>
      <c r="AM21" s="1538"/>
      <c r="AN21" s="1538"/>
      <c r="AO21" s="1538"/>
      <c r="AP21" s="1538"/>
      <c r="AQ21" s="1538"/>
      <c r="AR21" s="1538"/>
      <c r="AS21" s="1538"/>
      <c r="AT21" s="1538"/>
      <c r="AU21" s="1538"/>
      <c r="AV21" s="1538"/>
      <c r="AW21" s="1538"/>
      <c r="AX21" s="1538"/>
      <c r="AY21" s="1538"/>
      <c r="AZ21" s="1538"/>
      <c r="BA21" s="1538"/>
      <c r="BB21" s="1538"/>
      <c r="BC21" s="1538"/>
      <c r="BD21" s="1538"/>
      <c r="BE21" s="1538"/>
      <c r="BF21" s="1538"/>
      <c r="BG21" s="1538"/>
      <c r="BH21" s="1538"/>
      <c r="BI21" s="1538"/>
      <c r="BJ21" s="1538"/>
      <c r="BK21" s="1538"/>
      <c r="BL21" s="1538"/>
      <c r="BM21" s="1538"/>
      <c r="BN21" s="1538"/>
      <c r="BO21" s="1538"/>
      <c r="BP21" s="1538"/>
      <c r="BQ21" s="1538"/>
      <c r="BR21" s="1538"/>
      <c r="BS21" s="1538"/>
      <c r="BT21" s="1538"/>
      <c r="BU21" s="1538"/>
      <c r="BV21" s="1538"/>
      <c r="BW21" s="1538"/>
      <c r="BX21" s="1538"/>
      <c r="BY21" s="1538"/>
      <c r="BZ21" s="1538"/>
      <c r="CA21" s="1538"/>
      <c r="CB21" s="1538"/>
      <c r="CC21" s="1538"/>
      <c r="CD21" s="1538"/>
      <c r="CE21" s="1538"/>
      <c r="CF21" s="1538"/>
      <c r="CG21" s="1538"/>
      <c r="CH21" s="1538"/>
      <c r="CI21" s="1538"/>
      <c r="CJ21" s="1538"/>
      <c r="CK21" s="1538"/>
      <c r="CL21" s="1538"/>
      <c r="CM21" s="1538"/>
      <c r="CN21" s="1538"/>
      <c r="CO21" s="1538"/>
      <c r="CP21" s="1538"/>
      <c r="CQ21" s="1538"/>
      <c r="CR21" s="1538"/>
      <c r="CS21" s="1538"/>
      <c r="CT21" s="1538"/>
      <c r="CU21" s="1538"/>
      <c r="CV21" s="1538"/>
      <c r="CW21" s="1538"/>
      <c r="CX21" s="1538"/>
      <c r="CY21" s="1538"/>
      <c r="CZ21" s="1538"/>
      <c r="DA21" s="1538"/>
      <c r="DB21" s="1538"/>
      <c r="DC21" s="1538"/>
      <c r="DD21" s="1538"/>
      <c r="DE21" s="1538"/>
      <c r="DF21" s="1538"/>
      <c r="DG21" s="1538"/>
      <c r="DH21" s="1538"/>
      <c r="DI21" s="1538"/>
      <c r="DJ21" s="1538"/>
      <c r="DK21" s="1538"/>
      <c r="DL21" s="1538"/>
      <c r="DM21" s="1538"/>
      <c r="DN21" s="1538"/>
      <c r="DO21" s="1538"/>
      <c r="DP21" s="1538"/>
      <c r="DQ21" s="1538"/>
      <c r="DR21" s="1538"/>
      <c r="DS21" s="1538"/>
      <c r="DT21" s="1538"/>
      <c r="DU21" s="1538"/>
      <c r="DV21" s="1538"/>
      <c r="DW21" s="1538"/>
      <c r="DX21" s="1538"/>
      <c r="DY21" s="1538"/>
      <c r="DZ21" s="1538"/>
      <c r="EA21" s="1538"/>
      <c r="EB21" s="1538"/>
      <c r="EC21" s="1538"/>
      <c r="ED21" s="1538"/>
      <c r="EE21" s="1538"/>
      <c r="EF21" s="1538"/>
      <c r="EG21" s="1538"/>
      <c r="EH21" s="1538"/>
      <c r="EI21" s="1538"/>
      <c r="EJ21" s="1538"/>
      <c r="EK21" s="1538"/>
      <c r="EL21" s="1538"/>
      <c r="EM21" s="1538"/>
      <c r="EN21" s="1538"/>
      <c r="EO21" s="1538"/>
      <c r="EP21" s="1538"/>
      <c r="EQ21" s="1538"/>
      <c r="ER21" s="1538"/>
      <c r="ES21" s="1538"/>
      <c r="ET21" s="1538"/>
      <c r="EU21" s="1538"/>
      <c r="EV21" s="1538"/>
      <c r="EW21" s="1538"/>
      <c r="EX21" s="1538"/>
      <c r="EY21" s="1538"/>
      <c r="EZ21" s="1538"/>
      <c r="FA21" s="1538"/>
      <c r="FB21" s="1538"/>
      <c r="FC21" s="1538"/>
      <c r="FD21" s="1538"/>
      <c r="FE21" s="1538"/>
      <c r="FF21" s="1538"/>
      <c r="FG21" s="1538"/>
      <c r="FH21" s="1538"/>
      <c r="FI21" s="1538"/>
      <c r="FJ21" s="1538"/>
      <c r="FK21" s="1538"/>
      <c r="FL21" s="1538"/>
      <c r="FM21" s="1538"/>
      <c r="FN21" s="1538"/>
      <c r="FO21" s="1538"/>
      <c r="FP21" s="1538"/>
      <c r="FQ21" s="1538"/>
      <c r="FR21" s="1538"/>
      <c r="FS21" s="1538"/>
      <c r="FT21" s="1538"/>
      <c r="FU21" s="1538"/>
      <c r="FV21" s="1538"/>
      <c r="FW21" s="1538"/>
      <c r="FX21" s="1538"/>
      <c r="FY21" s="1538"/>
      <c r="FZ21" s="1538"/>
      <c r="GA21" s="1538"/>
      <c r="GB21" s="1538"/>
      <c r="GC21" s="1538"/>
      <c r="GD21" s="1538"/>
      <c r="GE21" s="1538"/>
      <c r="GF21" s="1538"/>
      <c r="GG21" s="1538"/>
      <c r="GH21" s="1538"/>
      <c r="GI21" s="1538"/>
      <c r="GJ21" s="1538"/>
      <c r="GK21" s="1538"/>
      <c r="GL21" s="1538"/>
      <c r="GM21" s="1538"/>
      <c r="GN21" s="1538"/>
      <c r="GO21" s="1538"/>
      <c r="GP21" s="1538"/>
      <c r="GQ21" s="1538"/>
      <c r="GR21" s="1538"/>
      <c r="GS21" s="1538"/>
      <c r="GT21" s="1538"/>
      <c r="GU21" s="1538"/>
      <c r="GV21" s="1538"/>
      <c r="GW21" s="1538"/>
      <c r="GX21" s="1538"/>
      <c r="GY21" s="1538"/>
      <c r="GZ21" s="1538"/>
      <c r="HA21" s="1538"/>
      <c r="HB21" s="1538"/>
      <c r="HC21" s="1538"/>
      <c r="HD21" s="1538"/>
      <c r="HE21" s="1538"/>
      <c r="HF21" s="1538"/>
      <c r="HG21" s="1538"/>
      <c r="HH21" s="1538"/>
      <c r="HI21" s="1538"/>
      <c r="HJ21" s="1538"/>
      <c r="HK21" s="1538"/>
      <c r="HL21" s="1538"/>
      <c r="HM21" s="1538"/>
      <c r="HN21" s="1538"/>
      <c r="HO21" s="1538"/>
      <c r="HP21" s="1538"/>
      <c r="HQ21" s="1538"/>
      <c r="HR21" s="1538"/>
      <c r="HS21" s="1538"/>
      <c r="HT21" s="1538"/>
      <c r="HU21" s="1538"/>
      <c r="HV21" s="1538"/>
      <c r="HW21" s="1538"/>
      <c r="HX21" s="1538"/>
      <c r="HY21" s="1538"/>
      <c r="HZ21" s="1538"/>
      <c r="IA21" s="1538"/>
      <c r="IB21" s="1538"/>
      <c r="IC21" s="1538"/>
      <c r="ID21" s="1538"/>
      <c r="IE21" s="1538"/>
      <c r="IF21" s="1538"/>
      <c r="IG21" s="1538"/>
      <c r="IH21" s="1538"/>
      <c r="II21" s="1538"/>
      <c r="IJ21" s="1538"/>
      <c r="IK21" s="1538"/>
      <c r="IL21" s="1538"/>
      <c r="IM21" s="1538"/>
      <c r="IN21" s="1538"/>
      <c r="IO21" s="1538"/>
      <c r="IP21" s="1538"/>
      <c r="IQ21" s="1538"/>
      <c r="IR21" s="1538"/>
      <c r="IS21" s="1538"/>
      <c r="IT21" s="1538"/>
      <c r="IU21" s="1538"/>
    </row>
    <row r="22" spans="1:255">
      <c r="A22" s="2290"/>
      <c r="B22" s="2287" t="s">
        <v>4427</v>
      </c>
      <c r="C22" s="2287"/>
      <c r="D22" s="2287"/>
      <c r="E22" s="2288"/>
      <c r="F22" s="2678"/>
      <c r="G22" s="2681" t="s">
        <v>4056</v>
      </c>
      <c r="H22" s="2681"/>
      <c r="I22" s="2681"/>
      <c r="J22" s="2681"/>
      <c r="K22" s="2681"/>
      <c r="L22" s="2681"/>
      <c r="M22" s="2680"/>
      <c r="N22" s="2286" t="s">
        <v>2564</v>
      </c>
      <c r="O22" s="2287" t="s">
        <v>2565</v>
      </c>
      <c r="P22" s="2287"/>
      <c r="Q22" s="2287"/>
      <c r="R22" s="2287"/>
      <c r="S22" s="2289"/>
      <c r="T22" s="1538"/>
      <c r="U22" s="1538"/>
      <c r="V22" s="1538"/>
      <c r="W22" s="1538"/>
      <c r="X22" s="1538"/>
      <c r="Y22" s="1538"/>
      <c r="Z22" s="1538"/>
      <c r="AA22" s="1538"/>
      <c r="AB22" s="1538"/>
      <c r="AC22" s="1538"/>
      <c r="AD22" s="1538"/>
      <c r="AE22" s="1538"/>
      <c r="AF22" s="1538"/>
      <c r="AG22" s="1538"/>
      <c r="AH22" s="1538"/>
      <c r="AI22" s="1538"/>
      <c r="AJ22" s="1538"/>
      <c r="AK22" s="1538"/>
      <c r="AL22" s="1538"/>
      <c r="AM22" s="1538"/>
      <c r="AN22" s="1538"/>
      <c r="AO22" s="1538"/>
      <c r="AP22" s="1538"/>
      <c r="AQ22" s="1538"/>
      <c r="AR22" s="1538"/>
      <c r="AS22" s="1538"/>
      <c r="AT22" s="1538"/>
      <c r="AU22" s="1538"/>
      <c r="AV22" s="1538"/>
      <c r="AW22" s="1538"/>
      <c r="AX22" s="1538"/>
      <c r="AY22" s="1538"/>
      <c r="AZ22" s="1538"/>
      <c r="BA22" s="1538"/>
      <c r="BB22" s="1538"/>
      <c r="BC22" s="1538"/>
      <c r="BD22" s="1538"/>
      <c r="BE22" s="1538"/>
      <c r="BF22" s="1538"/>
      <c r="BG22" s="1538"/>
      <c r="BH22" s="1538"/>
      <c r="BI22" s="1538"/>
      <c r="BJ22" s="1538"/>
      <c r="BK22" s="1538"/>
      <c r="BL22" s="1538"/>
      <c r="BM22" s="1538"/>
      <c r="BN22" s="1538"/>
      <c r="BO22" s="1538"/>
      <c r="BP22" s="1538"/>
      <c r="BQ22" s="1538"/>
      <c r="BR22" s="1538"/>
      <c r="BS22" s="1538"/>
      <c r="BT22" s="1538"/>
      <c r="BU22" s="1538"/>
      <c r="BV22" s="1538"/>
      <c r="BW22" s="1538"/>
      <c r="BX22" s="1538"/>
      <c r="BY22" s="1538"/>
      <c r="BZ22" s="1538"/>
      <c r="CA22" s="1538"/>
      <c r="CB22" s="1538"/>
      <c r="CC22" s="1538"/>
      <c r="CD22" s="1538"/>
      <c r="CE22" s="1538"/>
      <c r="CF22" s="1538"/>
      <c r="CG22" s="1538"/>
      <c r="CH22" s="1538"/>
      <c r="CI22" s="1538"/>
      <c r="CJ22" s="1538"/>
      <c r="CK22" s="1538"/>
      <c r="CL22" s="1538"/>
      <c r="CM22" s="1538"/>
      <c r="CN22" s="1538"/>
      <c r="CO22" s="1538"/>
      <c r="CP22" s="1538"/>
      <c r="CQ22" s="1538"/>
      <c r="CR22" s="1538"/>
      <c r="CS22" s="1538"/>
      <c r="CT22" s="1538"/>
      <c r="CU22" s="1538"/>
      <c r="CV22" s="1538"/>
      <c r="CW22" s="1538"/>
      <c r="CX22" s="1538"/>
      <c r="CY22" s="1538"/>
      <c r="CZ22" s="1538"/>
      <c r="DA22" s="1538"/>
      <c r="DB22" s="1538"/>
      <c r="DC22" s="1538"/>
      <c r="DD22" s="1538"/>
      <c r="DE22" s="1538"/>
      <c r="DF22" s="1538"/>
      <c r="DG22" s="1538"/>
      <c r="DH22" s="1538"/>
      <c r="DI22" s="1538"/>
      <c r="DJ22" s="1538"/>
      <c r="DK22" s="1538"/>
      <c r="DL22" s="1538"/>
      <c r="DM22" s="1538"/>
      <c r="DN22" s="1538"/>
      <c r="DO22" s="1538"/>
      <c r="DP22" s="1538"/>
      <c r="DQ22" s="1538"/>
      <c r="DR22" s="1538"/>
      <c r="DS22" s="1538"/>
      <c r="DT22" s="1538"/>
      <c r="DU22" s="1538"/>
      <c r="DV22" s="1538"/>
      <c r="DW22" s="1538"/>
      <c r="DX22" s="1538"/>
      <c r="DY22" s="1538"/>
      <c r="DZ22" s="1538"/>
      <c r="EA22" s="1538"/>
      <c r="EB22" s="1538"/>
      <c r="EC22" s="1538"/>
      <c r="ED22" s="1538"/>
      <c r="EE22" s="1538"/>
      <c r="EF22" s="1538"/>
      <c r="EG22" s="1538"/>
      <c r="EH22" s="1538"/>
      <c r="EI22" s="1538"/>
      <c r="EJ22" s="1538"/>
      <c r="EK22" s="1538"/>
      <c r="EL22" s="1538"/>
      <c r="EM22" s="1538"/>
      <c r="EN22" s="1538"/>
      <c r="EO22" s="1538"/>
      <c r="EP22" s="1538"/>
      <c r="EQ22" s="1538"/>
      <c r="ER22" s="1538"/>
      <c r="ES22" s="1538"/>
      <c r="ET22" s="1538"/>
      <c r="EU22" s="1538"/>
      <c r="EV22" s="1538"/>
      <c r="EW22" s="1538"/>
      <c r="EX22" s="1538"/>
      <c r="EY22" s="1538"/>
      <c r="EZ22" s="1538"/>
      <c r="FA22" s="1538"/>
      <c r="FB22" s="1538"/>
      <c r="FC22" s="1538"/>
      <c r="FD22" s="1538"/>
      <c r="FE22" s="1538"/>
      <c r="FF22" s="1538"/>
      <c r="FG22" s="1538"/>
      <c r="FH22" s="1538"/>
      <c r="FI22" s="1538"/>
      <c r="FJ22" s="1538"/>
      <c r="FK22" s="1538"/>
      <c r="FL22" s="1538"/>
      <c r="FM22" s="1538"/>
      <c r="FN22" s="1538"/>
      <c r="FO22" s="1538"/>
      <c r="FP22" s="1538"/>
      <c r="FQ22" s="1538"/>
      <c r="FR22" s="1538"/>
      <c r="FS22" s="1538"/>
      <c r="FT22" s="1538"/>
      <c r="FU22" s="1538"/>
      <c r="FV22" s="1538"/>
      <c r="FW22" s="1538"/>
      <c r="FX22" s="1538"/>
      <c r="FY22" s="1538"/>
      <c r="FZ22" s="1538"/>
      <c r="GA22" s="1538"/>
      <c r="GB22" s="1538"/>
      <c r="GC22" s="1538"/>
      <c r="GD22" s="1538"/>
      <c r="GE22" s="1538"/>
      <c r="GF22" s="1538"/>
      <c r="GG22" s="1538"/>
      <c r="GH22" s="1538"/>
      <c r="GI22" s="1538"/>
      <c r="GJ22" s="1538"/>
      <c r="GK22" s="1538"/>
      <c r="GL22" s="1538"/>
      <c r="GM22" s="1538"/>
      <c r="GN22" s="1538"/>
      <c r="GO22" s="1538"/>
      <c r="GP22" s="1538"/>
      <c r="GQ22" s="1538"/>
      <c r="GR22" s="1538"/>
      <c r="GS22" s="1538"/>
      <c r="GT22" s="1538"/>
      <c r="GU22" s="1538"/>
      <c r="GV22" s="1538"/>
      <c r="GW22" s="1538"/>
      <c r="GX22" s="1538"/>
      <c r="GY22" s="1538"/>
      <c r="GZ22" s="1538"/>
      <c r="HA22" s="1538"/>
      <c r="HB22" s="1538"/>
      <c r="HC22" s="1538"/>
      <c r="HD22" s="1538"/>
      <c r="HE22" s="1538"/>
      <c r="HF22" s="1538"/>
      <c r="HG22" s="1538"/>
      <c r="HH22" s="1538"/>
      <c r="HI22" s="1538"/>
      <c r="HJ22" s="1538"/>
      <c r="HK22" s="1538"/>
      <c r="HL22" s="1538"/>
      <c r="HM22" s="1538"/>
      <c r="HN22" s="1538"/>
      <c r="HO22" s="1538"/>
      <c r="HP22" s="1538"/>
      <c r="HQ22" s="1538"/>
      <c r="HR22" s="1538"/>
      <c r="HS22" s="1538"/>
      <c r="HT22" s="1538"/>
      <c r="HU22" s="1538"/>
      <c r="HV22" s="1538"/>
      <c r="HW22" s="1538"/>
      <c r="HX22" s="1538"/>
      <c r="HY22" s="1538"/>
      <c r="HZ22" s="1538"/>
      <c r="IA22" s="1538"/>
      <c r="IB22" s="1538"/>
      <c r="IC22" s="1538"/>
      <c r="ID22" s="1538"/>
      <c r="IE22" s="1538"/>
      <c r="IF22" s="1538"/>
      <c r="IG22" s="1538"/>
      <c r="IH22" s="1538"/>
      <c r="II22" s="1538"/>
      <c r="IJ22" s="1538"/>
      <c r="IK22" s="1538"/>
      <c r="IL22" s="1538"/>
      <c r="IM22" s="1538"/>
      <c r="IN22" s="1538"/>
      <c r="IO22" s="1538"/>
      <c r="IP22" s="1538"/>
      <c r="IQ22" s="1538"/>
      <c r="IR22" s="1538"/>
      <c r="IS22" s="1538"/>
      <c r="IT22" s="1538"/>
      <c r="IU22" s="1538"/>
    </row>
    <row r="23" spans="1:255">
      <c r="A23" s="2290"/>
      <c r="B23" s="2287" t="s">
        <v>267</v>
      </c>
      <c r="C23" s="2287"/>
      <c r="D23" s="2287"/>
      <c r="E23" s="2288"/>
      <c r="F23" s="2678"/>
      <c r="G23" s="2683" t="s">
        <v>4057</v>
      </c>
      <c r="H23" s="2683"/>
      <c r="I23" s="2683"/>
      <c r="J23" s="2683"/>
      <c r="K23" s="2683"/>
      <c r="L23" s="2683"/>
      <c r="M23" s="2680"/>
      <c r="N23" s="2286"/>
      <c r="O23" s="2287" t="s">
        <v>1047</v>
      </c>
      <c r="P23" s="2287"/>
      <c r="Q23" s="2287"/>
      <c r="R23" s="2287"/>
      <c r="S23" s="2289"/>
      <c r="T23" s="1538"/>
      <c r="U23" s="1538"/>
      <c r="V23" s="1538"/>
      <c r="W23" s="1538"/>
      <c r="X23" s="1538"/>
      <c r="Y23" s="1538"/>
      <c r="Z23" s="1538"/>
      <c r="AA23" s="1538"/>
      <c r="AB23" s="1538"/>
      <c r="AC23" s="1538"/>
      <c r="AD23" s="1538"/>
      <c r="AE23" s="1538"/>
      <c r="AF23" s="1538"/>
      <c r="AG23" s="1538"/>
      <c r="AH23" s="1538"/>
      <c r="AI23" s="1538"/>
      <c r="AJ23" s="1538"/>
      <c r="AK23" s="1538"/>
      <c r="AL23" s="1538"/>
      <c r="AM23" s="1538"/>
      <c r="AN23" s="1538"/>
      <c r="AO23" s="1538"/>
      <c r="AP23" s="1538"/>
      <c r="AQ23" s="1538"/>
      <c r="AR23" s="1538"/>
      <c r="AS23" s="1538"/>
      <c r="AT23" s="1538"/>
      <c r="AU23" s="1538"/>
      <c r="AV23" s="1538"/>
      <c r="AW23" s="1538"/>
      <c r="AX23" s="1538"/>
      <c r="AY23" s="1538"/>
      <c r="AZ23" s="1538"/>
      <c r="BA23" s="1538"/>
      <c r="BB23" s="1538"/>
      <c r="BC23" s="1538"/>
      <c r="BD23" s="1538"/>
      <c r="BE23" s="1538"/>
      <c r="BF23" s="1538"/>
      <c r="BG23" s="1538"/>
      <c r="BH23" s="1538"/>
      <c r="BI23" s="1538"/>
      <c r="BJ23" s="1538"/>
      <c r="BK23" s="1538"/>
      <c r="BL23" s="1538"/>
      <c r="BM23" s="1538"/>
      <c r="BN23" s="1538"/>
      <c r="BO23" s="1538"/>
      <c r="BP23" s="1538"/>
      <c r="BQ23" s="1538"/>
      <c r="BR23" s="1538"/>
      <c r="BS23" s="1538"/>
      <c r="BT23" s="1538"/>
      <c r="BU23" s="1538"/>
      <c r="BV23" s="1538"/>
      <c r="BW23" s="1538"/>
      <c r="BX23" s="1538"/>
      <c r="BY23" s="1538"/>
      <c r="BZ23" s="1538"/>
      <c r="CA23" s="1538"/>
      <c r="CB23" s="1538"/>
      <c r="CC23" s="1538"/>
      <c r="CD23" s="1538"/>
      <c r="CE23" s="1538"/>
      <c r="CF23" s="1538"/>
      <c r="CG23" s="1538"/>
      <c r="CH23" s="1538"/>
      <c r="CI23" s="1538"/>
      <c r="CJ23" s="1538"/>
      <c r="CK23" s="1538"/>
      <c r="CL23" s="1538"/>
      <c r="CM23" s="1538"/>
      <c r="CN23" s="1538"/>
      <c r="CO23" s="1538"/>
      <c r="CP23" s="1538"/>
      <c r="CQ23" s="1538"/>
      <c r="CR23" s="1538"/>
      <c r="CS23" s="1538"/>
      <c r="CT23" s="1538"/>
      <c r="CU23" s="1538"/>
      <c r="CV23" s="1538"/>
      <c r="CW23" s="1538"/>
      <c r="CX23" s="1538"/>
      <c r="CY23" s="1538"/>
      <c r="CZ23" s="1538"/>
      <c r="DA23" s="1538"/>
      <c r="DB23" s="1538"/>
      <c r="DC23" s="1538"/>
      <c r="DD23" s="1538"/>
      <c r="DE23" s="1538"/>
      <c r="DF23" s="1538"/>
      <c r="DG23" s="1538"/>
      <c r="DH23" s="1538"/>
      <c r="DI23" s="1538"/>
      <c r="DJ23" s="1538"/>
      <c r="DK23" s="1538"/>
      <c r="DL23" s="1538"/>
      <c r="DM23" s="1538"/>
      <c r="DN23" s="1538"/>
      <c r="DO23" s="1538"/>
      <c r="DP23" s="1538"/>
      <c r="DQ23" s="1538"/>
      <c r="DR23" s="1538"/>
      <c r="DS23" s="1538"/>
      <c r="DT23" s="1538"/>
      <c r="DU23" s="1538"/>
      <c r="DV23" s="1538"/>
      <c r="DW23" s="1538"/>
      <c r="DX23" s="1538"/>
      <c r="DY23" s="1538"/>
      <c r="DZ23" s="1538"/>
      <c r="EA23" s="1538"/>
      <c r="EB23" s="1538"/>
      <c r="EC23" s="1538"/>
      <c r="ED23" s="1538"/>
      <c r="EE23" s="1538"/>
      <c r="EF23" s="1538"/>
      <c r="EG23" s="1538"/>
      <c r="EH23" s="1538"/>
      <c r="EI23" s="1538"/>
      <c r="EJ23" s="1538"/>
      <c r="EK23" s="1538"/>
      <c r="EL23" s="1538"/>
      <c r="EM23" s="1538"/>
      <c r="EN23" s="1538"/>
      <c r="EO23" s="1538"/>
      <c r="EP23" s="1538"/>
      <c r="EQ23" s="1538"/>
      <c r="ER23" s="1538"/>
      <c r="ES23" s="1538"/>
      <c r="ET23" s="1538"/>
      <c r="EU23" s="1538"/>
      <c r="EV23" s="1538"/>
      <c r="EW23" s="1538"/>
      <c r="EX23" s="1538"/>
      <c r="EY23" s="1538"/>
      <c r="EZ23" s="1538"/>
      <c r="FA23" s="1538"/>
      <c r="FB23" s="1538"/>
      <c r="FC23" s="1538"/>
      <c r="FD23" s="1538"/>
      <c r="FE23" s="1538"/>
      <c r="FF23" s="1538"/>
      <c r="FG23" s="1538"/>
      <c r="FH23" s="1538"/>
      <c r="FI23" s="1538"/>
      <c r="FJ23" s="1538"/>
      <c r="FK23" s="1538"/>
      <c r="FL23" s="1538"/>
      <c r="FM23" s="1538"/>
      <c r="FN23" s="1538"/>
      <c r="FO23" s="1538"/>
      <c r="FP23" s="1538"/>
      <c r="FQ23" s="1538"/>
      <c r="FR23" s="1538"/>
      <c r="FS23" s="1538"/>
      <c r="FT23" s="1538"/>
      <c r="FU23" s="1538"/>
      <c r="FV23" s="1538"/>
      <c r="FW23" s="1538"/>
      <c r="FX23" s="1538"/>
      <c r="FY23" s="1538"/>
      <c r="FZ23" s="1538"/>
      <c r="GA23" s="1538"/>
      <c r="GB23" s="1538"/>
      <c r="GC23" s="1538"/>
      <c r="GD23" s="1538"/>
      <c r="GE23" s="1538"/>
      <c r="GF23" s="1538"/>
      <c r="GG23" s="1538"/>
      <c r="GH23" s="1538"/>
      <c r="GI23" s="1538"/>
      <c r="GJ23" s="1538"/>
      <c r="GK23" s="1538"/>
      <c r="GL23" s="1538"/>
      <c r="GM23" s="1538"/>
      <c r="GN23" s="1538"/>
      <c r="GO23" s="1538"/>
      <c r="GP23" s="1538"/>
      <c r="GQ23" s="1538"/>
      <c r="GR23" s="1538"/>
      <c r="GS23" s="1538"/>
      <c r="GT23" s="1538"/>
      <c r="GU23" s="1538"/>
      <c r="GV23" s="1538"/>
      <c r="GW23" s="1538"/>
      <c r="GX23" s="1538"/>
      <c r="GY23" s="1538"/>
      <c r="GZ23" s="1538"/>
      <c r="HA23" s="1538"/>
      <c r="HB23" s="1538"/>
      <c r="HC23" s="1538"/>
      <c r="HD23" s="1538"/>
      <c r="HE23" s="1538"/>
      <c r="HF23" s="1538"/>
      <c r="HG23" s="1538"/>
      <c r="HH23" s="1538"/>
      <c r="HI23" s="1538"/>
      <c r="HJ23" s="1538"/>
      <c r="HK23" s="1538"/>
      <c r="HL23" s="1538"/>
      <c r="HM23" s="1538"/>
      <c r="HN23" s="1538"/>
      <c r="HO23" s="1538"/>
      <c r="HP23" s="1538"/>
      <c r="HQ23" s="1538"/>
      <c r="HR23" s="1538"/>
      <c r="HS23" s="1538"/>
      <c r="HT23" s="1538"/>
      <c r="HU23" s="1538"/>
      <c r="HV23" s="1538"/>
      <c r="HW23" s="1538"/>
      <c r="HX23" s="1538"/>
      <c r="HY23" s="1538"/>
      <c r="HZ23" s="1538"/>
      <c r="IA23" s="1538"/>
      <c r="IB23" s="1538"/>
      <c r="IC23" s="1538"/>
      <c r="ID23" s="1538"/>
      <c r="IE23" s="1538"/>
      <c r="IF23" s="1538"/>
      <c r="IG23" s="1538"/>
      <c r="IH23" s="1538"/>
      <c r="II23" s="1538"/>
      <c r="IJ23" s="1538"/>
      <c r="IK23" s="1538"/>
      <c r="IL23" s="1538"/>
      <c r="IM23" s="1538"/>
      <c r="IN23" s="1538"/>
      <c r="IO23" s="1538"/>
      <c r="IP23" s="1538"/>
      <c r="IQ23" s="1538"/>
      <c r="IR23" s="1538"/>
      <c r="IS23" s="1538"/>
      <c r="IT23" s="1538"/>
      <c r="IU23" s="1538"/>
    </row>
    <row r="24" spans="1:255">
      <c r="A24" s="2290"/>
      <c r="B24" s="2287" t="s">
        <v>1118</v>
      </c>
      <c r="E24" s="2291"/>
      <c r="F24" s="2678"/>
      <c r="G24" s="2683" t="s">
        <v>4058</v>
      </c>
      <c r="H24" s="1930"/>
      <c r="I24" s="1930"/>
      <c r="J24" s="1930"/>
      <c r="K24" s="1930"/>
      <c r="L24" s="1930"/>
      <c r="M24" s="2680"/>
      <c r="N24" s="2286" t="s">
        <v>1050</v>
      </c>
      <c r="O24" s="2287" t="s">
        <v>1051</v>
      </c>
      <c r="P24" s="2287"/>
      <c r="Q24" s="2287"/>
      <c r="R24" s="2287"/>
      <c r="S24" s="2289"/>
      <c r="T24" s="1538"/>
      <c r="U24" s="1538"/>
      <c r="V24" s="1538"/>
      <c r="W24" s="1538"/>
      <c r="X24" s="1538"/>
      <c r="Y24" s="1538"/>
      <c r="Z24" s="1538"/>
      <c r="AA24" s="1538"/>
      <c r="AB24" s="1538"/>
      <c r="AC24" s="1538"/>
      <c r="AD24" s="1538"/>
      <c r="AE24" s="1538"/>
      <c r="AF24" s="1538"/>
      <c r="AG24" s="1538"/>
      <c r="AH24" s="1538"/>
      <c r="AI24" s="1538"/>
      <c r="AJ24" s="1538"/>
      <c r="AK24" s="1538"/>
      <c r="AL24" s="1538"/>
      <c r="AM24" s="1538"/>
      <c r="AN24" s="1538"/>
      <c r="AO24" s="1538"/>
      <c r="AP24" s="1538"/>
      <c r="AQ24" s="1538"/>
      <c r="AR24" s="1538"/>
      <c r="AS24" s="1538"/>
      <c r="AT24" s="1538"/>
      <c r="AU24" s="1538"/>
      <c r="AV24" s="1538"/>
      <c r="AW24" s="1538"/>
      <c r="AX24" s="1538"/>
      <c r="AY24" s="1538"/>
      <c r="AZ24" s="1538"/>
      <c r="BA24" s="1538"/>
      <c r="BB24" s="1538"/>
      <c r="BC24" s="1538"/>
      <c r="BD24" s="1538"/>
      <c r="BE24" s="1538"/>
      <c r="BF24" s="1538"/>
      <c r="BG24" s="1538"/>
      <c r="BH24" s="1538"/>
      <c r="BI24" s="1538"/>
      <c r="BJ24" s="1538"/>
      <c r="BK24" s="1538"/>
      <c r="BL24" s="1538"/>
      <c r="BM24" s="1538"/>
      <c r="BN24" s="1538"/>
      <c r="BO24" s="1538"/>
      <c r="BP24" s="1538"/>
      <c r="BQ24" s="1538"/>
      <c r="BR24" s="1538"/>
      <c r="BS24" s="1538"/>
      <c r="BT24" s="1538"/>
      <c r="BU24" s="1538"/>
      <c r="BV24" s="1538"/>
      <c r="BW24" s="1538"/>
      <c r="BX24" s="1538"/>
      <c r="BY24" s="1538"/>
      <c r="BZ24" s="1538"/>
      <c r="CA24" s="1538"/>
      <c r="CB24" s="1538"/>
      <c r="CC24" s="1538"/>
      <c r="CD24" s="1538"/>
      <c r="CE24" s="1538"/>
      <c r="CF24" s="1538"/>
      <c r="CG24" s="1538"/>
      <c r="CH24" s="1538"/>
      <c r="CI24" s="1538"/>
      <c r="CJ24" s="1538"/>
      <c r="CK24" s="1538"/>
      <c r="CL24" s="1538"/>
      <c r="CM24" s="1538"/>
      <c r="CN24" s="1538"/>
      <c r="CO24" s="1538"/>
      <c r="CP24" s="1538"/>
      <c r="CQ24" s="1538"/>
      <c r="CR24" s="1538"/>
      <c r="CS24" s="1538"/>
      <c r="CT24" s="1538"/>
      <c r="CU24" s="1538"/>
      <c r="CV24" s="1538"/>
      <c r="CW24" s="1538"/>
      <c r="CX24" s="1538"/>
      <c r="CY24" s="1538"/>
      <c r="CZ24" s="1538"/>
      <c r="DA24" s="1538"/>
      <c r="DB24" s="1538"/>
      <c r="DC24" s="1538"/>
      <c r="DD24" s="1538"/>
      <c r="DE24" s="1538"/>
      <c r="DF24" s="1538"/>
      <c r="DG24" s="1538"/>
      <c r="DH24" s="1538"/>
      <c r="DI24" s="1538"/>
      <c r="DJ24" s="1538"/>
      <c r="DK24" s="1538"/>
      <c r="DL24" s="1538"/>
      <c r="DM24" s="1538"/>
      <c r="DN24" s="1538"/>
      <c r="DO24" s="1538"/>
      <c r="DP24" s="1538"/>
      <c r="DQ24" s="1538"/>
      <c r="DR24" s="1538"/>
      <c r="DS24" s="1538"/>
      <c r="DT24" s="1538"/>
      <c r="DU24" s="1538"/>
      <c r="DV24" s="1538"/>
      <c r="DW24" s="1538"/>
      <c r="DX24" s="1538"/>
      <c r="DY24" s="1538"/>
      <c r="DZ24" s="1538"/>
      <c r="EA24" s="1538"/>
      <c r="EB24" s="1538"/>
      <c r="EC24" s="1538"/>
      <c r="ED24" s="1538"/>
      <c r="EE24" s="1538"/>
      <c r="EF24" s="1538"/>
      <c r="EG24" s="1538"/>
      <c r="EH24" s="1538"/>
      <c r="EI24" s="1538"/>
      <c r="EJ24" s="1538"/>
      <c r="EK24" s="1538"/>
      <c r="EL24" s="1538"/>
      <c r="EM24" s="1538"/>
      <c r="EN24" s="1538"/>
      <c r="EO24" s="1538"/>
      <c r="EP24" s="1538"/>
      <c r="EQ24" s="1538"/>
      <c r="ER24" s="1538"/>
      <c r="ES24" s="1538"/>
      <c r="ET24" s="1538"/>
      <c r="EU24" s="1538"/>
      <c r="EV24" s="1538"/>
      <c r="EW24" s="1538"/>
      <c r="EX24" s="1538"/>
      <c r="EY24" s="1538"/>
      <c r="EZ24" s="1538"/>
      <c r="FA24" s="1538"/>
      <c r="FB24" s="1538"/>
      <c r="FC24" s="1538"/>
      <c r="FD24" s="1538"/>
      <c r="FE24" s="1538"/>
      <c r="FF24" s="1538"/>
      <c r="FG24" s="1538"/>
      <c r="FH24" s="1538"/>
      <c r="FI24" s="1538"/>
      <c r="FJ24" s="1538"/>
      <c r="FK24" s="1538"/>
      <c r="FL24" s="1538"/>
      <c r="FM24" s="1538"/>
      <c r="FN24" s="1538"/>
      <c r="FO24" s="1538"/>
      <c r="FP24" s="1538"/>
      <c r="FQ24" s="1538"/>
      <c r="FR24" s="1538"/>
      <c r="FS24" s="1538"/>
      <c r="FT24" s="1538"/>
      <c r="FU24" s="1538"/>
      <c r="FV24" s="1538"/>
      <c r="FW24" s="1538"/>
      <c r="FX24" s="1538"/>
      <c r="FY24" s="1538"/>
      <c r="FZ24" s="1538"/>
      <c r="GA24" s="1538"/>
      <c r="GB24" s="1538"/>
      <c r="GC24" s="1538"/>
      <c r="GD24" s="1538"/>
      <c r="GE24" s="1538"/>
      <c r="GF24" s="1538"/>
      <c r="GG24" s="1538"/>
      <c r="GH24" s="1538"/>
      <c r="GI24" s="1538"/>
      <c r="GJ24" s="1538"/>
      <c r="GK24" s="1538"/>
      <c r="GL24" s="1538"/>
      <c r="GM24" s="1538"/>
      <c r="GN24" s="1538"/>
      <c r="GO24" s="1538"/>
      <c r="GP24" s="1538"/>
      <c r="GQ24" s="1538"/>
      <c r="GR24" s="1538"/>
      <c r="GS24" s="1538"/>
      <c r="GT24" s="1538"/>
      <c r="GU24" s="1538"/>
      <c r="GV24" s="1538"/>
      <c r="GW24" s="1538"/>
      <c r="GX24" s="1538"/>
      <c r="GY24" s="1538"/>
      <c r="GZ24" s="1538"/>
      <c r="HA24" s="1538"/>
      <c r="HB24" s="1538"/>
      <c r="HC24" s="1538"/>
      <c r="HD24" s="1538"/>
      <c r="HE24" s="1538"/>
      <c r="HF24" s="1538"/>
      <c r="HG24" s="1538"/>
      <c r="HH24" s="1538"/>
      <c r="HI24" s="1538"/>
      <c r="HJ24" s="1538"/>
      <c r="HK24" s="1538"/>
      <c r="HL24" s="1538"/>
      <c r="HM24" s="1538"/>
      <c r="HN24" s="1538"/>
      <c r="HO24" s="1538"/>
      <c r="HP24" s="1538"/>
      <c r="HQ24" s="1538"/>
      <c r="HR24" s="1538"/>
      <c r="HS24" s="1538"/>
      <c r="HT24" s="1538"/>
      <c r="HU24" s="1538"/>
      <c r="HV24" s="1538"/>
      <c r="HW24" s="1538"/>
      <c r="HX24" s="1538"/>
      <c r="HY24" s="1538"/>
      <c r="HZ24" s="1538"/>
      <c r="IA24" s="1538"/>
      <c r="IB24" s="1538"/>
      <c r="IC24" s="1538"/>
      <c r="ID24" s="1538"/>
      <c r="IE24" s="1538"/>
      <c r="IF24" s="1538"/>
      <c r="IG24" s="1538"/>
      <c r="IH24" s="1538"/>
      <c r="II24" s="1538"/>
      <c r="IJ24" s="1538"/>
      <c r="IK24" s="1538"/>
      <c r="IL24" s="1538"/>
      <c r="IM24" s="1538"/>
      <c r="IN24" s="1538"/>
      <c r="IO24" s="1538"/>
      <c r="IP24" s="1538"/>
      <c r="IQ24" s="1538"/>
      <c r="IR24" s="1538"/>
      <c r="IS24" s="1538"/>
      <c r="IT24" s="1538"/>
      <c r="IU24" s="1538"/>
    </row>
    <row r="25" spans="1:255">
      <c r="A25" s="2290"/>
      <c r="B25" s="2287" t="s">
        <v>1121</v>
      </c>
      <c r="E25" s="2291"/>
      <c r="F25" s="2678"/>
      <c r="G25" s="2681" t="s">
        <v>4059</v>
      </c>
      <c r="H25" s="2681"/>
      <c r="I25" s="2681"/>
      <c r="J25" s="2681"/>
      <c r="K25" s="2681"/>
      <c r="L25" s="2681"/>
      <c r="M25" s="2680"/>
      <c r="N25" s="2286"/>
      <c r="P25" s="2287"/>
      <c r="Q25" s="2287"/>
      <c r="R25" s="2287"/>
      <c r="S25" s="2289"/>
      <c r="T25" s="1538"/>
      <c r="U25" s="1538"/>
      <c r="V25" s="1538"/>
      <c r="W25" s="1538"/>
      <c r="X25" s="1538"/>
      <c r="Y25" s="1538"/>
      <c r="Z25" s="1538"/>
      <c r="AA25" s="1538"/>
      <c r="AB25" s="1538"/>
      <c r="AC25" s="1538"/>
      <c r="AD25" s="1538"/>
      <c r="AE25" s="1538"/>
      <c r="AF25" s="1538"/>
      <c r="AG25" s="1538"/>
      <c r="AH25" s="1538"/>
      <c r="AI25" s="1538"/>
      <c r="AJ25" s="1538"/>
      <c r="AK25" s="1538"/>
      <c r="AL25" s="1538"/>
      <c r="AM25" s="1538"/>
      <c r="AN25" s="1538"/>
      <c r="AO25" s="1538"/>
      <c r="AP25" s="1538"/>
      <c r="AQ25" s="1538"/>
      <c r="AR25" s="1538"/>
      <c r="AS25" s="1538"/>
      <c r="AT25" s="1538"/>
      <c r="AU25" s="1538"/>
      <c r="AV25" s="1538"/>
      <c r="AW25" s="1538"/>
      <c r="AX25" s="1538"/>
      <c r="AY25" s="1538"/>
      <c r="AZ25" s="1538"/>
      <c r="BA25" s="1538"/>
      <c r="BB25" s="1538"/>
      <c r="BC25" s="1538"/>
      <c r="BD25" s="1538"/>
      <c r="BE25" s="1538"/>
      <c r="BF25" s="1538"/>
      <c r="BG25" s="1538"/>
      <c r="BH25" s="1538"/>
      <c r="BI25" s="1538"/>
      <c r="BJ25" s="1538"/>
      <c r="BK25" s="1538"/>
      <c r="BL25" s="1538"/>
      <c r="BM25" s="1538"/>
      <c r="BN25" s="1538"/>
      <c r="BO25" s="1538"/>
      <c r="BP25" s="1538"/>
      <c r="BQ25" s="1538"/>
      <c r="BR25" s="1538"/>
      <c r="BS25" s="1538"/>
      <c r="BT25" s="1538"/>
      <c r="BU25" s="1538"/>
      <c r="BV25" s="1538"/>
      <c r="BW25" s="1538"/>
      <c r="BX25" s="1538"/>
      <c r="BY25" s="1538"/>
      <c r="BZ25" s="1538"/>
      <c r="CA25" s="1538"/>
      <c r="CB25" s="1538"/>
      <c r="CC25" s="1538"/>
      <c r="CD25" s="1538"/>
      <c r="CE25" s="1538"/>
      <c r="CF25" s="1538"/>
      <c r="CG25" s="1538"/>
      <c r="CH25" s="1538"/>
      <c r="CI25" s="1538"/>
      <c r="CJ25" s="1538"/>
      <c r="CK25" s="1538"/>
      <c r="CL25" s="1538"/>
      <c r="CM25" s="1538"/>
      <c r="CN25" s="1538"/>
      <c r="CO25" s="1538"/>
      <c r="CP25" s="1538"/>
      <c r="CQ25" s="1538"/>
      <c r="CR25" s="1538"/>
      <c r="CS25" s="1538"/>
      <c r="CT25" s="1538"/>
      <c r="CU25" s="1538"/>
      <c r="CV25" s="1538"/>
      <c r="CW25" s="1538"/>
      <c r="CX25" s="1538"/>
      <c r="CY25" s="1538"/>
      <c r="CZ25" s="1538"/>
      <c r="DA25" s="1538"/>
      <c r="DB25" s="1538"/>
      <c r="DC25" s="1538"/>
      <c r="DD25" s="1538"/>
      <c r="DE25" s="1538"/>
      <c r="DF25" s="1538"/>
      <c r="DG25" s="1538"/>
      <c r="DH25" s="1538"/>
      <c r="DI25" s="1538"/>
      <c r="DJ25" s="1538"/>
      <c r="DK25" s="1538"/>
      <c r="DL25" s="1538"/>
      <c r="DM25" s="1538"/>
      <c r="DN25" s="1538"/>
      <c r="DO25" s="1538"/>
      <c r="DP25" s="1538"/>
      <c r="DQ25" s="1538"/>
      <c r="DR25" s="1538"/>
      <c r="DS25" s="1538"/>
      <c r="DT25" s="1538"/>
      <c r="DU25" s="1538"/>
      <c r="DV25" s="1538"/>
      <c r="DW25" s="1538"/>
      <c r="DX25" s="1538"/>
      <c r="DY25" s="1538"/>
      <c r="DZ25" s="1538"/>
      <c r="EA25" s="1538"/>
      <c r="EB25" s="1538"/>
      <c r="EC25" s="1538"/>
      <c r="ED25" s="1538"/>
      <c r="EE25" s="1538"/>
      <c r="EF25" s="1538"/>
      <c r="EG25" s="1538"/>
      <c r="EH25" s="1538"/>
      <c r="EI25" s="1538"/>
      <c r="EJ25" s="1538"/>
      <c r="EK25" s="1538"/>
      <c r="EL25" s="1538"/>
      <c r="EM25" s="1538"/>
      <c r="EN25" s="1538"/>
      <c r="EO25" s="1538"/>
      <c r="EP25" s="1538"/>
      <c r="EQ25" s="1538"/>
      <c r="ER25" s="1538"/>
      <c r="ES25" s="1538"/>
      <c r="ET25" s="1538"/>
      <c r="EU25" s="1538"/>
      <c r="EV25" s="1538"/>
      <c r="EW25" s="1538"/>
      <c r="EX25" s="1538"/>
      <c r="EY25" s="1538"/>
      <c r="EZ25" s="1538"/>
      <c r="FA25" s="1538"/>
      <c r="FB25" s="1538"/>
      <c r="FC25" s="1538"/>
      <c r="FD25" s="1538"/>
      <c r="FE25" s="1538"/>
      <c r="FF25" s="1538"/>
      <c r="FG25" s="1538"/>
      <c r="FH25" s="1538"/>
      <c r="FI25" s="1538"/>
      <c r="FJ25" s="1538"/>
      <c r="FK25" s="1538"/>
      <c r="FL25" s="1538"/>
      <c r="FM25" s="1538"/>
      <c r="FN25" s="1538"/>
      <c r="FO25" s="1538"/>
      <c r="FP25" s="1538"/>
      <c r="FQ25" s="1538"/>
      <c r="FR25" s="1538"/>
      <c r="FS25" s="1538"/>
      <c r="FT25" s="1538"/>
      <c r="FU25" s="1538"/>
      <c r="FV25" s="1538"/>
      <c r="FW25" s="1538"/>
      <c r="FX25" s="1538"/>
      <c r="FY25" s="1538"/>
      <c r="FZ25" s="1538"/>
      <c r="GA25" s="1538"/>
      <c r="GB25" s="1538"/>
      <c r="GC25" s="1538"/>
      <c r="GD25" s="1538"/>
      <c r="GE25" s="1538"/>
      <c r="GF25" s="1538"/>
      <c r="GG25" s="1538"/>
      <c r="GH25" s="1538"/>
      <c r="GI25" s="1538"/>
      <c r="GJ25" s="1538"/>
      <c r="GK25" s="1538"/>
      <c r="GL25" s="1538"/>
      <c r="GM25" s="1538"/>
      <c r="GN25" s="1538"/>
      <c r="GO25" s="1538"/>
      <c r="GP25" s="1538"/>
      <c r="GQ25" s="1538"/>
      <c r="GR25" s="1538"/>
      <c r="GS25" s="1538"/>
      <c r="GT25" s="1538"/>
      <c r="GU25" s="1538"/>
      <c r="GV25" s="1538"/>
      <c r="GW25" s="1538"/>
      <c r="GX25" s="1538"/>
      <c r="GY25" s="1538"/>
      <c r="GZ25" s="1538"/>
      <c r="HA25" s="1538"/>
      <c r="HB25" s="1538"/>
      <c r="HC25" s="1538"/>
      <c r="HD25" s="1538"/>
      <c r="HE25" s="1538"/>
      <c r="HF25" s="1538"/>
      <c r="HG25" s="1538"/>
      <c r="HH25" s="1538"/>
      <c r="HI25" s="1538"/>
      <c r="HJ25" s="1538"/>
      <c r="HK25" s="1538"/>
      <c r="HL25" s="1538"/>
      <c r="HM25" s="1538"/>
      <c r="HN25" s="1538"/>
      <c r="HO25" s="1538"/>
      <c r="HP25" s="1538"/>
      <c r="HQ25" s="1538"/>
      <c r="HR25" s="1538"/>
      <c r="HS25" s="1538"/>
      <c r="HT25" s="1538"/>
      <c r="HU25" s="1538"/>
      <c r="HV25" s="1538"/>
      <c r="HW25" s="1538"/>
      <c r="HX25" s="1538"/>
      <c r="HY25" s="1538"/>
      <c r="HZ25" s="1538"/>
      <c r="IA25" s="1538"/>
      <c r="IB25" s="1538"/>
      <c r="IC25" s="1538"/>
      <c r="ID25" s="1538"/>
      <c r="IE25" s="1538"/>
      <c r="IF25" s="1538"/>
      <c r="IG25" s="1538"/>
      <c r="IH25" s="1538"/>
      <c r="II25" s="1538"/>
      <c r="IJ25" s="1538"/>
      <c r="IK25" s="1538"/>
      <c r="IL25" s="1538"/>
      <c r="IM25" s="1538"/>
      <c r="IN25" s="1538"/>
      <c r="IO25" s="1538"/>
      <c r="IP25" s="1538"/>
      <c r="IQ25" s="1538"/>
      <c r="IR25" s="1538"/>
      <c r="IS25" s="1538"/>
      <c r="IT25" s="1538"/>
      <c r="IU25" s="1538"/>
    </row>
    <row r="26" spans="1:255">
      <c r="A26" s="2290"/>
      <c r="B26" s="2287"/>
      <c r="C26" s="2287"/>
      <c r="D26" s="2287"/>
      <c r="E26" s="2288"/>
      <c r="F26" s="2678"/>
      <c r="G26" s="2681"/>
      <c r="H26" s="2681"/>
      <c r="I26" s="2681"/>
      <c r="J26" s="2681"/>
      <c r="K26" s="2681"/>
      <c r="L26" s="2682"/>
      <c r="M26" s="2680"/>
      <c r="N26" s="2286"/>
      <c r="O26" s="2287"/>
      <c r="P26" s="2287"/>
      <c r="Q26" s="2287"/>
      <c r="R26" s="2287"/>
      <c r="S26" s="2292"/>
      <c r="T26" s="1538"/>
      <c r="U26" s="1538"/>
      <c r="V26" s="1538"/>
      <c r="W26" s="1538"/>
      <c r="X26" s="1538"/>
      <c r="Y26" s="1538"/>
      <c r="Z26" s="1538"/>
      <c r="AA26" s="1538"/>
      <c r="AB26" s="1538"/>
      <c r="AC26" s="1538"/>
      <c r="AD26" s="1538"/>
      <c r="AE26" s="1538"/>
      <c r="AF26" s="1538"/>
      <c r="AG26" s="1538"/>
      <c r="AH26" s="1538"/>
      <c r="AI26" s="1538"/>
      <c r="AJ26" s="1538"/>
      <c r="AK26" s="1538"/>
      <c r="AL26" s="1538"/>
      <c r="AM26" s="1538"/>
      <c r="AN26" s="1538"/>
      <c r="AO26" s="1538"/>
      <c r="AP26" s="1538"/>
      <c r="AQ26" s="1538"/>
      <c r="AR26" s="1538"/>
      <c r="AS26" s="1538"/>
      <c r="AT26" s="1538"/>
      <c r="AU26" s="1538"/>
      <c r="AV26" s="1538"/>
      <c r="AW26" s="1538"/>
      <c r="AX26" s="1538"/>
      <c r="AY26" s="1538"/>
      <c r="AZ26" s="1538"/>
      <c r="BA26" s="1538"/>
      <c r="BB26" s="1538"/>
      <c r="BC26" s="1538"/>
      <c r="BD26" s="1538"/>
      <c r="BE26" s="1538"/>
      <c r="BF26" s="1538"/>
      <c r="BG26" s="1538"/>
      <c r="BH26" s="1538"/>
      <c r="BI26" s="1538"/>
      <c r="BJ26" s="1538"/>
      <c r="BK26" s="1538"/>
      <c r="BL26" s="1538"/>
      <c r="BM26" s="1538"/>
      <c r="BN26" s="1538"/>
      <c r="BO26" s="1538"/>
      <c r="BP26" s="1538"/>
      <c r="BQ26" s="1538"/>
      <c r="BR26" s="1538"/>
      <c r="BS26" s="1538"/>
      <c r="BT26" s="1538"/>
      <c r="BU26" s="1538"/>
      <c r="BV26" s="1538"/>
      <c r="BW26" s="1538"/>
      <c r="BX26" s="1538"/>
      <c r="BY26" s="1538"/>
      <c r="BZ26" s="1538"/>
      <c r="CA26" s="1538"/>
      <c r="CB26" s="1538"/>
      <c r="CC26" s="1538"/>
      <c r="CD26" s="1538"/>
      <c r="CE26" s="1538"/>
      <c r="CF26" s="1538"/>
      <c r="CG26" s="1538"/>
      <c r="CH26" s="1538"/>
      <c r="CI26" s="1538"/>
      <c r="CJ26" s="1538"/>
      <c r="CK26" s="1538"/>
      <c r="CL26" s="1538"/>
      <c r="CM26" s="1538"/>
      <c r="CN26" s="1538"/>
      <c r="CO26" s="1538"/>
      <c r="CP26" s="1538"/>
      <c r="CQ26" s="1538"/>
      <c r="CR26" s="1538"/>
      <c r="CS26" s="1538"/>
      <c r="CT26" s="1538"/>
      <c r="CU26" s="1538"/>
      <c r="CV26" s="1538"/>
      <c r="CW26" s="1538"/>
      <c r="CX26" s="1538"/>
      <c r="CY26" s="1538"/>
      <c r="CZ26" s="1538"/>
      <c r="DA26" s="1538"/>
      <c r="DB26" s="1538"/>
      <c r="DC26" s="1538"/>
      <c r="DD26" s="1538"/>
      <c r="DE26" s="1538"/>
      <c r="DF26" s="1538"/>
      <c r="DG26" s="1538"/>
      <c r="DH26" s="1538"/>
      <c r="DI26" s="1538"/>
      <c r="DJ26" s="1538"/>
      <c r="DK26" s="1538"/>
      <c r="DL26" s="1538"/>
      <c r="DM26" s="1538"/>
      <c r="DN26" s="1538"/>
      <c r="DO26" s="1538"/>
      <c r="DP26" s="1538"/>
      <c r="DQ26" s="1538"/>
      <c r="DR26" s="1538"/>
      <c r="DS26" s="1538"/>
      <c r="DT26" s="1538"/>
      <c r="DU26" s="1538"/>
      <c r="DV26" s="1538"/>
      <c r="DW26" s="1538"/>
      <c r="DX26" s="1538"/>
      <c r="DY26" s="1538"/>
      <c r="DZ26" s="1538"/>
      <c r="EA26" s="1538"/>
      <c r="EB26" s="1538"/>
      <c r="EC26" s="1538"/>
      <c r="ED26" s="1538"/>
      <c r="EE26" s="1538"/>
      <c r="EF26" s="1538"/>
      <c r="EG26" s="1538"/>
      <c r="EH26" s="1538"/>
      <c r="EI26" s="1538"/>
      <c r="EJ26" s="1538"/>
      <c r="EK26" s="1538"/>
      <c r="EL26" s="1538"/>
      <c r="EM26" s="1538"/>
      <c r="EN26" s="1538"/>
      <c r="EO26" s="1538"/>
      <c r="EP26" s="1538"/>
      <c r="EQ26" s="1538"/>
      <c r="ER26" s="1538"/>
      <c r="ES26" s="1538"/>
      <c r="ET26" s="1538"/>
      <c r="EU26" s="1538"/>
      <c r="EV26" s="1538"/>
      <c r="EW26" s="1538"/>
      <c r="EX26" s="1538"/>
      <c r="EY26" s="1538"/>
      <c r="EZ26" s="1538"/>
      <c r="FA26" s="1538"/>
      <c r="FB26" s="1538"/>
      <c r="FC26" s="1538"/>
      <c r="FD26" s="1538"/>
      <c r="FE26" s="1538"/>
      <c r="FF26" s="1538"/>
      <c r="FG26" s="1538"/>
      <c r="FH26" s="1538"/>
      <c r="FI26" s="1538"/>
      <c r="FJ26" s="1538"/>
      <c r="FK26" s="1538"/>
      <c r="FL26" s="1538"/>
      <c r="FM26" s="1538"/>
      <c r="FN26" s="1538"/>
      <c r="FO26" s="1538"/>
      <c r="FP26" s="1538"/>
      <c r="FQ26" s="1538"/>
      <c r="FR26" s="1538"/>
      <c r="FS26" s="1538"/>
      <c r="FT26" s="1538"/>
      <c r="FU26" s="1538"/>
      <c r="FV26" s="1538"/>
      <c r="FW26" s="1538"/>
      <c r="FX26" s="1538"/>
      <c r="FY26" s="1538"/>
      <c r="FZ26" s="1538"/>
      <c r="GA26" s="1538"/>
      <c r="GB26" s="1538"/>
      <c r="GC26" s="1538"/>
      <c r="GD26" s="1538"/>
      <c r="GE26" s="1538"/>
      <c r="GF26" s="1538"/>
      <c r="GG26" s="1538"/>
      <c r="GH26" s="1538"/>
      <c r="GI26" s="1538"/>
      <c r="GJ26" s="1538"/>
      <c r="GK26" s="1538"/>
      <c r="GL26" s="1538"/>
      <c r="GM26" s="1538"/>
      <c r="GN26" s="1538"/>
      <c r="GO26" s="1538"/>
      <c r="GP26" s="1538"/>
      <c r="GQ26" s="1538"/>
      <c r="GR26" s="1538"/>
      <c r="GS26" s="1538"/>
      <c r="GT26" s="1538"/>
      <c r="GU26" s="1538"/>
      <c r="GV26" s="1538"/>
      <c r="GW26" s="1538"/>
      <c r="GX26" s="1538"/>
      <c r="GY26" s="1538"/>
      <c r="GZ26" s="1538"/>
      <c r="HA26" s="1538"/>
      <c r="HB26" s="1538"/>
      <c r="HC26" s="1538"/>
      <c r="HD26" s="1538"/>
      <c r="HE26" s="1538"/>
      <c r="HF26" s="1538"/>
      <c r="HG26" s="1538"/>
      <c r="HH26" s="1538"/>
      <c r="HI26" s="1538"/>
      <c r="HJ26" s="1538"/>
      <c r="HK26" s="1538"/>
      <c r="HL26" s="1538"/>
      <c r="HM26" s="1538"/>
      <c r="HN26" s="1538"/>
      <c r="HO26" s="1538"/>
      <c r="HP26" s="1538"/>
      <c r="HQ26" s="1538"/>
      <c r="HR26" s="1538"/>
      <c r="HS26" s="1538"/>
      <c r="HT26" s="1538"/>
      <c r="HU26" s="1538"/>
      <c r="HV26" s="1538"/>
      <c r="HW26" s="1538"/>
      <c r="HX26" s="1538"/>
      <c r="HY26" s="1538"/>
      <c r="HZ26" s="1538"/>
      <c r="IA26" s="1538"/>
      <c r="IB26" s="1538"/>
      <c r="IC26" s="1538"/>
      <c r="ID26" s="1538"/>
      <c r="IE26" s="1538"/>
      <c r="IF26" s="1538"/>
      <c r="IG26" s="1538"/>
      <c r="IH26" s="1538"/>
      <c r="II26" s="1538"/>
      <c r="IJ26" s="1538"/>
      <c r="IK26" s="1538"/>
      <c r="IL26" s="1538"/>
      <c r="IM26" s="1538"/>
      <c r="IN26" s="1538"/>
      <c r="IO26" s="1538"/>
      <c r="IP26" s="1538"/>
      <c r="IQ26" s="1538"/>
      <c r="IR26" s="1538"/>
      <c r="IS26" s="1538"/>
      <c r="IT26" s="1538"/>
      <c r="IU26" s="1538"/>
    </row>
    <row r="27" spans="1:255">
      <c r="A27" s="2293" t="s">
        <v>1789</v>
      </c>
      <c r="B27" s="2294" t="s">
        <v>1384</v>
      </c>
      <c r="C27" s="2294" t="s">
        <v>1385</v>
      </c>
      <c r="D27" s="2295" t="s">
        <v>1386</v>
      </c>
      <c r="E27" s="2296" t="s">
        <v>1789</v>
      </c>
      <c r="F27" s="3599" t="s">
        <v>1963</v>
      </c>
      <c r="G27" s="3600"/>
      <c r="H27" s="2294"/>
      <c r="I27" s="2294"/>
      <c r="J27" s="2294" t="s">
        <v>1387</v>
      </c>
      <c r="K27" s="2297" t="s">
        <v>1388</v>
      </c>
      <c r="L27" s="2298"/>
      <c r="M27" s="2296"/>
      <c r="N27" s="3609" t="s">
        <v>1389</v>
      </c>
      <c r="O27" s="3610"/>
      <c r="P27" s="3610"/>
      <c r="Q27" s="3610"/>
      <c r="R27" s="3610"/>
      <c r="S27" s="3611"/>
      <c r="T27" s="1538"/>
      <c r="U27" s="1538"/>
      <c r="V27" s="1538"/>
      <c r="W27" s="1538"/>
      <c r="X27" s="1538"/>
      <c r="Y27" s="1538"/>
      <c r="Z27" s="1538"/>
      <c r="AA27" s="1538"/>
      <c r="AB27" s="1538"/>
      <c r="AC27" s="1538"/>
      <c r="AD27" s="1538"/>
      <c r="AE27" s="1538"/>
      <c r="AF27" s="1538"/>
      <c r="AG27" s="1538"/>
      <c r="AH27" s="1538"/>
      <c r="AI27" s="1538"/>
      <c r="AJ27" s="1538"/>
      <c r="AK27" s="1538"/>
      <c r="AL27" s="1538"/>
      <c r="AM27" s="1538"/>
      <c r="AN27" s="1538"/>
      <c r="AO27" s="1538"/>
      <c r="AP27" s="1538"/>
      <c r="AQ27" s="1538"/>
      <c r="AR27" s="1538"/>
      <c r="AS27" s="1538"/>
      <c r="AT27" s="1538"/>
      <c r="AU27" s="1538"/>
      <c r="AV27" s="1538"/>
      <c r="AW27" s="1538"/>
      <c r="AX27" s="1538"/>
      <c r="AY27" s="1538"/>
      <c r="AZ27" s="1538"/>
      <c r="BA27" s="1538"/>
      <c r="BB27" s="1538"/>
      <c r="BC27" s="1538"/>
      <c r="BD27" s="1538"/>
      <c r="BE27" s="1538"/>
      <c r="BF27" s="1538"/>
      <c r="BG27" s="1538"/>
      <c r="BH27" s="1538"/>
      <c r="BI27" s="1538"/>
      <c r="BJ27" s="1538"/>
      <c r="BK27" s="1538"/>
      <c r="BL27" s="1538"/>
      <c r="BM27" s="1538"/>
      <c r="BN27" s="1538"/>
      <c r="BO27" s="1538"/>
      <c r="BP27" s="1538"/>
      <c r="BQ27" s="1538"/>
      <c r="BR27" s="1538"/>
      <c r="BS27" s="1538"/>
      <c r="BT27" s="1538"/>
      <c r="BU27" s="1538"/>
      <c r="BV27" s="1538"/>
      <c r="BW27" s="1538"/>
      <c r="BX27" s="1538"/>
      <c r="BY27" s="1538"/>
      <c r="BZ27" s="1538"/>
      <c r="CA27" s="1538"/>
      <c r="CB27" s="1538"/>
      <c r="CC27" s="1538"/>
      <c r="CD27" s="1538"/>
      <c r="CE27" s="1538"/>
      <c r="CF27" s="1538"/>
      <c r="CG27" s="1538"/>
      <c r="CH27" s="1538"/>
      <c r="CI27" s="1538"/>
      <c r="CJ27" s="1538"/>
      <c r="CK27" s="1538"/>
      <c r="CL27" s="1538"/>
      <c r="CM27" s="1538"/>
      <c r="CN27" s="1538"/>
      <c r="CO27" s="1538"/>
      <c r="CP27" s="1538"/>
      <c r="CQ27" s="1538"/>
      <c r="CR27" s="1538"/>
      <c r="CS27" s="1538"/>
      <c r="CT27" s="1538"/>
      <c r="CU27" s="1538"/>
      <c r="CV27" s="1538"/>
      <c r="CW27" s="1538"/>
      <c r="CX27" s="1538"/>
      <c r="CY27" s="1538"/>
      <c r="CZ27" s="1538"/>
      <c r="DA27" s="1538"/>
      <c r="DB27" s="1538"/>
      <c r="DC27" s="1538"/>
      <c r="DD27" s="1538"/>
      <c r="DE27" s="1538"/>
      <c r="DF27" s="1538"/>
      <c r="DG27" s="1538"/>
      <c r="DH27" s="1538"/>
      <c r="DI27" s="1538"/>
      <c r="DJ27" s="1538"/>
      <c r="DK27" s="1538"/>
      <c r="DL27" s="1538"/>
      <c r="DM27" s="1538"/>
      <c r="DN27" s="1538"/>
      <c r="DO27" s="1538"/>
      <c r="DP27" s="1538"/>
      <c r="DQ27" s="1538"/>
      <c r="DR27" s="1538"/>
      <c r="DS27" s="1538"/>
      <c r="DT27" s="1538"/>
      <c r="DU27" s="1538"/>
      <c r="DV27" s="1538"/>
      <c r="DW27" s="1538"/>
      <c r="DX27" s="1538"/>
      <c r="DY27" s="1538"/>
      <c r="DZ27" s="1538"/>
      <c r="EA27" s="1538"/>
      <c r="EB27" s="1538"/>
      <c r="EC27" s="1538"/>
      <c r="ED27" s="1538"/>
      <c r="EE27" s="1538"/>
      <c r="EF27" s="1538"/>
      <c r="EG27" s="1538"/>
      <c r="EH27" s="1538"/>
      <c r="EI27" s="1538"/>
      <c r="EJ27" s="1538"/>
      <c r="EK27" s="1538"/>
      <c r="EL27" s="1538"/>
      <c r="EM27" s="1538"/>
      <c r="EN27" s="1538"/>
      <c r="EO27" s="1538"/>
      <c r="EP27" s="1538"/>
      <c r="EQ27" s="1538"/>
      <c r="ER27" s="1538"/>
      <c r="ES27" s="1538"/>
      <c r="ET27" s="1538"/>
      <c r="EU27" s="1538"/>
      <c r="EV27" s="1538"/>
      <c r="EW27" s="1538"/>
      <c r="EX27" s="1538"/>
      <c r="EY27" s="1538"/>
      <c r="EZ27" s="1538"/>
      <c r="FA27" s="1538"/>
      <c r="FB27" s="1538"/>
      <c r="FC27" s="1538"/>
      <c r="FD27" s="1538"/>
      <c r="FE27" s="1538"/>
      <c r="FF27" s="1538"/>
      <c r="FG27" s="1538"/>
      <c r="FH27" s="1538"/>
      <c r="FI27" s="1538"/>
      <c r="FJ27" s="1538"/>
      <c r="FK27" s="1538"/>
      <c r="FL27" s="1538"/>
      <c r="FM27" s="1538"/>
      <c r="FN27" s="1538"/>
      <c r="FO27" s="1538"/>
      <c r="FP27" s="1538"/>
      <c r="FQ27" s="1538"/>
      <c r="FR27" s="1538"/>
      <c r="FS27" s="1538"/>
      <c r="FT27" s="1538"/>
      <c r="FU27" s="1538"/>
      <c r="FV27" s="1538"/>
      <c r="FW27" s="1538"/>
      <c r="FX27" s="1538"/>
      <c r="FY27" s="1538"/>
      <c r="FZ27" s="1538"/>
      <c r="GA27" s="1538"/>
      <c r="GB27" s="1538"/>
      <c r="GC27" s="1538"/>
      <c r="GD27" s="1538"/>
      <c r="GE27" s="1538"/>
      <c r="GF27" s="1538"/>
      <c r="GG27" s="1538"/>
      <c r="GH27" s="1538"/>
      <c r="GI27" s="1538"/>
      <c r="GJ27" s="1538"/>
      <c r="GK27" s="1538"/>
      <c r="GL27" s="1538"/>
      <c r="GM27" s="1538"/>
      <c r="GN27" s="1538"/>
      <c r="GO27" s="1538"/>
      <c r="GP27" s="1538"/>
      <c r="GQ27" s="1538"/>
      <c r="GR27" s="1538"/>
      <c r="GS27" s="1538"/>
      <c r="GT27" s="1538"/>
      <c r="GU27" s="1538"/>
      <c r="GV27" s="1538"/>
      <c r="GW27" s="1538"/>
      <c r="GX27" s="1538"/>
      <c r="GY27" s="1538"/>
      <c r="GZ27" s="1538"/>
      <c r="HA27" s="1538"/>
      <c r="HB27" s="1538"/>
      <c r="HC27" s="1538"/>
      <c r="HD27" s="1538"/>
      <c r="HE27" s="1538"/>
      <c r="HF27" s="1538"/>
      <c r="HG27" s="1538"/>
      <c r="HH27" s="1538"/>
      <c r="HI27" s="1538"/>
      <c r="HJ27" s="1538"/>
      <c r="HK27" s="1538"/>
      <c r="HL27" s="1538"/>
      <c r="HM27" s="1538"/>
      <c r="HN27" s="1538"/>
      <c r="HO27" s="1538"/>
      <c r="HP27" s="1538"/>
      <c r="HQ27" s="1538"/>
      <c r="HR27" s="1538"/>
      <c r="HS27" s="1538"/>
      <c r="HT27" s="1538"/>
      <c r="HU27" s="1538"/>
      <c r="HV27" s="1538"/>
      <c r="HW27" s="1538"/>
      <c r="HX27" s="1538"/>
      <c r="HY27" s="1538"/>
      <c r="HZ27" s="1538"/>
      <c r="IA27" s="1538"/>
      <c r="IB27" s="1538"/>
      <c r="IC27" s="1538"/>
      <c r="ID27" s="1538"/>
      <c r="IE27" s="1538"/>
      <c r="IF27" s="1538"/>
      <c r="IG27" s="1538"/>
      <c r="IH27" s="1538"/>
      <c r="II27" s="1538"/>
      <c r="IJ27" s="1538"/>
      <c r="IK27" s="1538"/>
      <c r="IL27" s="1538"/>
      <c r="IM27" s="1538"/>
      <c r="IN27" s="1538"/>
      <c r="IO27" s="1538"/>
      <c r="IP27" s="1538"/>
      <c r="IQ27" s="1538"/>
      <c r="IR27" s="1538"/>
      <c r="IS27" s="1538"/>
      <c r="IT27" s="1538"/>
      <c r="IU27" s="1538"/>
    </row>
    <row r="28" spans="1:255">
      <c r="A28" s="2299"/>
      <c r="B28" s="2300" t="s">
        <v>1390</v>
      </c>
      <c r="C28" s="2300" t="s">
        <v>1390</v>
      </c>
      <c r="D28" s="2300" t="s">
        <v>1390</v>
      </c>
      <c r="E28" s="2301" t="s">
        <v>3591</v>
      </c>
      <c r="F28" s="3601" t="s">
        <v>3592</v>
      </c>
      <c r="G28" s="3602"/>
      <c r="H28" s="2300" t="s">
        <v>1391</v>
      </c>
      <c r="I28" s="2300" t="s">
        <v>1392</v>
      </c>
      <c r="J28" s="2300" t="s">
        <v>1964</v>
      </c>
      <c r="K28" s="2294" t="s">
        <v>3595</v>
      </c>
      <c r="L28" s="2294" t="s">
        <v>3595</v>
      </c>
      <c r="M28" s="2301" t="s">
        <v>1729</v>
      </c>
      <c r="N28" s="3601" t="s">
        <v>3596</v>
      </c>
      <c r="O28" s="3602"/>
      <c r="P28" s="2300" t="s">
        <v>3597</v>
      </c>
      <c r="Q28" s="2300" t="s">
        <v>3598</v>
      </c>
      <c r="R28" s="2300" t="s">
        <v>1393</v>
      </c>
      <c r="S28" s="2302" t="s">
        <v>1729</v>
      </c>
      <c r="T28" s="1538"/>
      <c r="U28" s="1538"/>
      <c r="V28" s="1538"/>
      <c r="W28" s="1538"/>
      <c r="X28" s="1538"/>
      <c r="Y28" s="1538"/>
      <c r="Z28" s="1538"/>
      <c r="AA28" s="1538"/>
      <c r="AB28" s="1538"/>
      <c r="AC28" s="1538"/>
      <c r="AD28" s="1538"/>
      <c r="AE28" s="1538"/>
      <c r="AF28" s="1538"/>
      <c r="AG28" s="1538"/>
      <c r="AH28" s="1538"/>
      <c r="AI28" s="1538"/>
      <c r="AJ28" s="1538"/>
      <c r="AK28" s="1538"/>
      <c r="AL28" s="1538"/>
      <c r="AM28" s="1538"/>
      <c r="AN28" s="1538"/>
      <c r="AO28" s="1538"/>
      <c r="AP28" s="1538"/>
      <c r="AQ28" s="1538"/>
      <c r="AR28" s="1538"/>
      <c r="AS28" s="1538"/>
      <c r="AT28" s="1538"/>
      <c r="AU28" s="1538"/>
      <c r="AV28" s="1538"/>
      <c r="AW28" s="1538"/>
      <c r="AX28" s="1538"/>
      <c r="AY28" s="1538"/>
      <c r="AZ28" s="1538"/>
      <c r="BA28" s="1538"/>
      <c r="BB28" s="1538"/>
      <c r="BC28" s="1538"/>
      <c r="BD28" s="1538"/>
      <c r="BE28" s="1538"/>
      <c r="BF28" s="1538"/>
      <c r="BG28" s="1538"/>
      <c r="BH28" s="1538"/>
      <c r="BI28" s="1538"/>
      <c r="BJ28" s="1538"/>
      <c r="BK28" s="1538"/>
      <c r="BL28" s="1538"/>
      <c r="BM28" s="1538"/>
      <c r="BN28" s="1538"/>
      <c r="BO28" s="1538"/>
      <c r="BP28" s="1538"/>
      <c r="BQ28" s="1538"/>
      <c r="BR28" s="1538"/>
      <c r="BS28" s="1538"/>
      <c r="BT28" s="1538"/>
      <c r="BU28" s="1538"/>
      <c r="BV28" s="1538"/>
      <c r="BW28" s="1538"/>
      <c r="BX28" s="1538"/>
      <c r="BY28" s="1538"/>
      <c r="BZ28" s="1538"/>
      <c r="CA28" s="1538"/>
      <c r="CB28" s="1538"/>
      <c r="CC28" s="1538"/>
      <c r="CD28" s="1538"/>
      <c r="CE28" s="1538"/>
      <c r="CF28" s="1538"/>
      <c r="CG28" s="1538"/>
      <c r="CH28" s="1538"/>
      <c r="CI28" s="1538"/>
      <c r="CJ28" s="1538"/>
      <c r="CK28" s="1538"/>
      <c r="CL28" s="1538"/>
      <c r="CM28" s="1538"/>
      <c r="CN28" s="1538"/>
      <c r="CO28" s="1538"/>
      <c r="CP28" s="1538"/>
      <c r="CQ28" s="1538"/>
      <c r="CR28" s="1538"/>
      <c r="CS28" s="1538"/>
      <c r="CT28" s="1538"/>
      <c r="CU28" s="1538"/>
      <c r="CV28" s="1538"/>
      <c r="CW28" s="1538"/>
      <c r="CX28" s="1538"/>
      <c r="CY28" s="1538"/>
      <c r="CZ28" s="1538"/>
      <c r="DA28" s="1538"/>
      <c r="DB28" s="1538"/>
      <c r="DC28" s="1538"/>
      <c r="DD28" s="1538"/>
      <c r="DE28" s="1538"/>
      <c r="DF28" s="1538"/>
      <c r="DG28" s="1538"/>
      <c r="DH28" s="1538"/>
      <c r="DI28" s="1538"/>
      <c r="DJ28" s="1538"/>
      <c r="DK28" s="1538"/>
      <c r="DL28" s="1538"/>
      <c r="DM28" s="1538"/>
      <c r="DN28" s="1538"/>
      <c r="DO28" s="1538"/>
      <c r="DP28" s="1538"/>
      <c r="DQ28" s="1538"/>
      <c r="DR28" s="1538"/>
      <c r="DS28" s="1538"/>
      <c r="DT28" s="1538"/>
      <c r="DU28" s="1538"/>
      <c r="DV28" s="1538"/>
      <c r="DW28" s="1538"/>
      <c r="DX28" s="1538"/>
      <c r="DY28" s="1538"/>
      <c r="DZ28" s="1538"/>
      <c r="EA28" s="1538"/>
      <c r="EB28" s="1538"/>
      <c r="EC28" s="1538"/>
      <c r="ED28" s="1538"/>
      <c r="EE28" s="1538"/>
      <c r="EF28" s="1538"/>
      <c r="EG28" s="1538"/>
      <c r="EH28" s="1538"/>
      <c r="EI28" s="1538"/>
      <c r="EJ28" s="1538"/>
      <c r="EK28" s="1538"/>
      <c r="EL28" s="1538"/>
      <c r="EM28" s="1538"/>
      <c r="EN28" s="1538"/>
      <c r="EO28" s="1538"/>
      <c r="EP28" s="1538"/>
      <c r="EQ28" s="1538"/>
      <c r="ER28" s="1538"/>
      <c r="ES28" s="1538"/>
      <c r="ET28" s="1538"/>
      <c r="EU28" s="1538"/>
      <c r="EV28" s="1538"/>
      <c r="EW28" s="1538"/>
      <c r="EX28" s="1538"/>
      <c r="EY28" s="1538"/>
      <c r="EZ28" s="1538"/>
      <c r="FA28" s="1538"/>
      <c r="FB28" s="1538"/>
      <c r="FC28" s="1538"/>
      <c r="FD28" s="1538"/>
      <c r="FE28" s="1538"/>
      <c r="FF28" s="1538"/>
      <c r="FG28" s="1538"/>
      <c r="FH28" s="1538"/>
      <c r="FI28" s="1538"/>
      <c r="FJ28" s="1538"/>
      <c r="FK28" s="1538"/>
      <c r="FL28" s="1538"/>
      <c r="FM28" s="1538"/>
      <c r="FN28" s="1538"/>
      <c r="FO28" s="1538"/>
      <c r="FP28" s="1538"/>
      <c r="FQ28" s="1538"/>
      <c r="FR28" s="1538"/>
      <c r="FS28" s="1538"/>
      <c r="FT28" s="1538"/>
      <c r="FU28" s="1538"/>
      <c r="FV28" s="1538"/>
      <c r="FW28" s="1538"/>
      <c r="FX28" s="1538"/>
      <c r="FY28" s="1538"/>
      <c r="FZ28" s="1538"/>
      <c r="GA28" s="1538"/>
      <c r="GB28" s="1538"/>
      <c r="GC28" s="1538"/>
      <c r="GD28" s="1538"/>
      <c r="GE28" s="1538"/>
      <c r="GF28" s="1538"/>
      <c r="GG28" s="1538"/>
      <c r="GH28" s="1538"/>
      <c r="GI28" s="1538"/>
      <c r="GJ28" s="1538"/>
      <c r="GK28" s="1538"/>
      <c r="GL28" s="1538"/>
      <c r="GM28" s="1538"/>
      <c r="GN28" s="1538"/>
      <c r="GO28" s="1538"/>
      <c r="GP28" s="1538"/>
      <c r="GQ28" s="1538"/>
      <c r="GR28" s="1538"/>
      <c r="GS28" s="1538"/>
      <c r="GT28" s="1538"/>
      <c r="GU28" s="1538"/>
      <c r="GV28" s="1538"/>
      <c r="GW28" s="1538"/>
      <c r="GX28" s="1538"/>
      <c r="GY28" s="1538"/>
      <c r="GZ28" s="1538"/>
      <c r="HA28" s="1538"/>
      <c r="HB28" s="1538"/>
      <c r="HC28" s="1538"/>
      <c r="HD28" s="1538"/>
      <c r="HE28" s="1538"/>
      <c r="HF28" s="1538"/>
      <c r="HG28" s="1538"/>
      <c r="HH28" s="1538"/>
      <c r="HI28" s="1538"/>
      <c r="HJ28" s="1538"/>
      <c r="HK28" s="1538"/>
      <c r="HL28" s="1538"/>
      <c r="HM28" s="1538"/>
      <c r="HN28" s="1538"/>
      <c r="HO28" s="1538"/>
      <c r="HP28" s="1538"/>
      <c r="HQ28" s="1538"/>
      <c r="HR28" s="1538"/>
      <c r="HS28" s="1538"/>
      <c r="HT28" s="1538"/>
      <c r="HU28" s="1538"/>
      <c r="HV28" s="1538"/>
      <c r="HW28" s="1538"/>
      <c r="HX28" s="1538"/>
      <c r="HY28" s="1538"/>
      <c r="HZ28" s="1538"/>
      <c r="IA28" s="1538"/>
      <c r="IB28" s="1538"/>
      <c r="IC28" s="1538"/>
      <c r="ID28" s="1538"/>
      <c r="IE28" s="1538"/>
      <c r="IF28" s="1538"/>
      <c r="IG28" s="1538"/>
      <c r="IH28" s="1538"/>
      <c r="II28" s="1538"/>
      <c r="IJ28" s="1538"/>
      <c r="IK28" s="1538"/>
      <c r="IL28" s="1538"/>
      <c r="IM28" s="1538"/>
      <c r="IN28" s="1538"/>
      <c r="IO28" s="1538"/>
      <c r="IP28" s="1538"/>
      <c r="IQ28" s="1538"/>
      <c r="IR28" s="1538"/>
      <c r="IS28" s="1538"/>
      <c r="IT28" s="1538"/>
      <c r="IU28" s="1538"/>
    </row>
    <row r="29" spans="1:255">
      <c r="A29" s="2303" t="s">
        <v>1729</v>
      </c>
      <c r="B29" s="2300" t="s">
        <v>1394</v>
      </c>
      <c r="C29" s="2300" t="s">
        <v>1394</v>
      </c>
      <c r="D29" s="2300" t="s">
        <v>1394</v>
      </c>
      <c r="E29" s="2301" t="s">
        <v>3601</v>
      </c>
      <c r="F29" s="3601" t="s">
        <v>3602</v>
      </c>
      <c r="G29" s="3602"/>
      <c r="H29" s="2300" t="s">
        <v>1395</v>
      </c>
      <c r="I29" s="2300" t="s">
        <v>1395</v>
      </c>
      <c r="J29" s="2300" t="s">
        <v>1396</v>
      </c>
      <c r="K29" s="2300" t="s">
        <v>1397</v>
      </c>
      <c r="L29" s="2300" t="s">
        <v>1971</v>
      </c>
      <c r="M29" s="2301" t="s">
        <v>1732</v>
      </c>
      <c r="N29" s="3601" t="s">
        <v>3607</v>
      </c>
      <c r="O29" s="3602"/>
      <c r="P29" s="2300" t="s">
        <v>3607</v>
      </c>
      <c r="Q29" s="2300" t="s">
        <v>3607</v>
      </c>
      <c r="R29" s="2300" t="s">
        <v>1398</v>
      </c>
      <c r="S29" s="2302" t="s">
        <v>1732</v>
      </c>
      <c r="T29" s="1538"/>
      <c r="U29" s="1538"/>
      <c r="V29" s="1538"/>
      <c r="W29" s="1538"/>
      <c r="X29" s="1538"/>
      <c r="Y29" s="1538"/>
      <c r="Z29" s="1538"/>
      <c r="AA29" s="1538"/>
      <c r="AB29" s="1538"/>
      <c r="AC29" s="1538"/>
      <c r="AD29" s="1538"/>
      <c r="AE29" s="1538"/>
      <c r="AF29" s="1538"/>
      <c r="AG29" s="1538"/>
      <c r="AH29" s="1538"/>
      <c r="AI29" s="1538"/>
      <c r="AJ29" s="1538"/>
      <c r="AK29" s="1538"/>
      <c r="AL29" s="1538"/>
      <c r="AM29" s="1538"/>
      <c r="AN29" s="1538"/>
      <c r="AO29" s="1538"/>
      <c r="AP29" s="1538"/>
      <c r="AQ29" s="1538"/>
      <c r="AR29" s="1538"/>
      <c r="AS29" s="1538"/>
      <c r="AT29" s="1538"/>
      <c r="AU29" s="1538"/>
      <c r="AV29" s="1538"/>
      <c r="AW29" s="1538"/>
      <c r="AX29" s="1538"/>
      <c r="AY29" s="1538"/>
      <c r="AZ29" s="1538"/>
      <c r="BA29" s="1538"/>
      <c r="BB29" s="1538"/>
      <c r="BC29" s="1538"/>
      <c r="BD29" s="1538"/>
      <c r="BE29" s="1538"/>
      <c r="BF29" s="1538"/>
      <c r="BG29" s="1538"/>
      <c r="BH29" s="1538"/>
      <c r="BI29" s="1538"/>
      <c r="BJ29" s="1538"/>
      <c r="BK29" s="1538"/>
      <c r="BL29" s="1538"/>
      <c r="BM29" s="1538"/>
      <c r="BN29" s="1538"/>
      <c r="BO29" s="1538"/>
      <c r="BP29" s="1538"/>
      <c r="BQ29" s="1538"/>
      <c r="BR29" s="1538"/>
      <c r="BS29" s="1538"/>
      <c r="BT29" s="1538"/>
      <c r="BU29" s="1538"/>
      <c r="BV29" s="1538"/>
      <c r="BW29" s="1538"/>
      <c r="BX29" s="1538"/>
      <c r="BY29" s="1538"/>
      <c r="BZ29" s="1538"/>
      <c r="CA29" s="1538"/>
      <c r="CB29" s="1538"/>
      <c r="CC29" s="1538"/>
      <c r="CD29" s="1538"/>
      <c r="CE29" s="1538"/>
      <c r="CF29" s="1538"/>
      <c r="CG29" s="1538"/>
      <c r="CH29" s="1538"/>
      <c r="CI29" s="1538"/>
      <c r="CJ29" s="1538"/>
      <c r="CK29" s="1538"/>
      <c r="CL29" s="1538"/>
      <c r="CM29" s="1538"/>
      <c r="CN29" s="1538"/>
      <c r="CO29" s="1538"/>
      <c r="CP29" s="1538"/>
      <c r="CQ29" s="1538"/>
      <c r="CR29" s="1538"/>
      <c r="CS29" s="1538"/>
      <c r="CT29" s="1538"/>
      <c r="CU29" s="1538"/>
      <c r="CV29" s="1538"/>
      <c r="CW29" s="1538"/>
      <c r="CX29" s="1538"/>
      <c r="CY29" s="1538"/>
      <c r="CZ29" s="1538"/>
      <c r="DA29" s="1538"/>
      <c r="DB29" s="1538"/>
      <c r="DC29" s="1538"/>
      <c r="DD29" s="1538"/>
      <c r="DE29" s="1538"/>
      <c r="DF29" s="1538"/>
      <c r="DG29" s="1538"/>
      <c r="DH29" s="1538"/>
      <c r="DI29" s="1538"/>
      <c r="DJ29" s="1538"/>
      <c r="DK29" s="1538"/>
      <c r="DL29" s="1538"/>
      <c r="DM29" s="1538"/>
      <c r="DN29" s="1538"/>
      <c r="DO29" s="1538"/>
      <c r="DP29" s="1538"/>
      <c r="DQ29" s="1538"/>
      <c r="DR29" s="1538"/>
      <c r="DS29" s="1538"/>
      <c r="DT29" s="1538"/>
      <c r="DU29" s="1538"/>
      <c r="DV29" s="1538"/>
      <c r="DW29" s="1538"/>
      <c r="DX29" s="1538"/>
      <c r="DY29" s="1538"/>
      <c r="DZ29" s="1538"/>
      <c r="EA29" s="1538"/>
      <c r="EB29" s="1538"/>
      <c r="EC29" s="1538"/>
      <c r="ED29" s="1538"/>
      <c r="EE29" s="1538"/>
      <c r="EF29" s="1538"/>
      <c r="EG29" s="1538"/>
      <c r="EH29" s="1538"/>
      <c r="EI29" s="1538"/>
      <c r="EJ29" s="1538"/>
      <c r="EK29" s="1538"/>
      <c r="EL29" s="1538"/>
      <c r="EM29" s="1538"/>
      <c r="EN29" s="1538"/>
      <c r="EO29" s="1538"/>
      <c r="EP29" s="1538"/>
      <c r="EQ29" s="1538"/>
      <c r="ER29" s="1538"/>
      <c r="ES29" s="1538"/>
      <c r="ET29" s="1538"/>
      <c r="EU29" s="1538"/>
      <c r="EV29" s="1538"/>
      <c r="EW29" s="1538"/>
      <c r="EX29" s="1538"/>
      <c r="EY29" s="1538"/>
      <c r="EZ29" s="1538"/>
      <c r="FA29" s="1538"/>
      <c r="FB29" s="1538"/>
      <c r="FC29" s="1538"/>
      <c r="FD29" s="1538"/>
      <c r="FE29" s="1538"/>
      <c r="FF29" s="1538"/>
      <c r="FG29" s="1538"/>
      <c r="FH29" s="1538"/>
      <c r="FI29" s="1538"/>
      <c r="FJ29" s="1538"/>
      <c r="FK29" s="1538"/>
      <c r="FL29" s="1538"/>
      <c r="FM29" s="1538"/>
      <c r="FN29" s="1538"/>
      <c r="FO29" s="1538"/>
      <c r="FP29" s="1538"/>
      <c r="FQ29" s="1538"/>
      <c r="FR29" s="1538"/>
      <c r="FS29" s="1538"/>
      <c r="FT29" s="1538"/>
      <c r="FU29" s="1538"/>
      <c r="FV29" s="1538"/>
      <c r="FW29" s="1538"/>
      <c r="FX29" s="1538"/>
      <c r="FY29" s="1538"/>
      <c r="FZ29" s="1538"/>
      <c r="GA29" s="1538"/>
      <c r="GB29" s="1538"/>
      <c r="GC29" s="1538"/>
      <c r="GD29" s="1538"/>
      <c r="GE29" s="1538"/>
      <c r="GF29" s="1538"/>
      <c r="GG29" s="1538"/>
      <c r="GH29" s="1538"/>
      <c r="GI29" s="1538"/>
      <c r="GJ29" s="1538"/>
      <c r="GK29" s="1538"/>
      <c r="GL29" s="1538"/>
      <c r="GM29" s="1538"/>
      <c r="GN29" s="1538"/>
      <c r="GO29" s="1538"/>
      <c r="GP29" s="1538"/>
      <c r="GQ29" s="1538"/>
      <c r="GR29" s="1538"/>
      <c r="GS29" s="1538"/>
      <c r="GT29" s="1538"/>
      <c r="GU29" s="1538"/>
      <c r="GV29" s="1538"/>
      <c r="GW29" s="1538"/>
      <c r="GX29" s="1538"/>
      <c r="GY29" s="1538"/>
      <c r="GZ29" s="1538"/>
      <c r="HA29" s="1538"/>
      <c r="HB29" s="1538"/>
      <c r="HC29" s="1538"/>
      <c r="HD29" s="1538"/>
      <c r="HE29" s="1538"/>
      <c r="HF29" s="1538"/>
      <c r="HG29" s="1538"/>
      <c r="HH29" s="1538"/>
      <c r="HI29" s="1538"/>
      <c r="HJ29" s="1538"/>
      <c r="HK29" s="1538"/>
      <c r="HL29" s="1538"/>
      <c r="HM29" s="1538"/>
      <c r="HN29" s="1538"/>
      <c r="HO29" s="1538"/>
      <c r="HP29" s="1538"/>
      <c r="HQ29" s="1538"/>
      <c r="HR29" s="1538"/>
      <c r="HS29" s="1538"/>
      <c r="HT29" s="1538"/>
      <c r="HU29" s="1538"/>
      <c r="HV29" s="1538"/>
      <c r="HW29" s="1538"/>
      <c r="HX29" s="1538"/>
      <c r="HY29" s="1538"/>
      <c r="HZ29" s="1538"/>
      <c r="IA29" s="1538"/>
      <c r="IB29" s="1538"/>
      <c r="IC29" s="1538"/>
      <c r="ID29" s="1538"/>
      <c r="IE29" s="1538"/>
      <c r="IF29" s="1538"/>
      <c r="IG29" s="1538"/>
      <c r="IH29" s="1538"/>
      <c r="II29" s="1538"/>
      <c r="IJ29" s="1538"/>
      <c r="IK29" s="1538"/>
      <c r="IL29" s="1538"/>
      <c r="IM29" s="1538"/>
      <c r="IN29" s="1538"/>
      <c r="IO29" s="1538"/>
      <c r="IP29" s="1538"/>
      <c r="IQ29" s="1538"/>
      <c r="IR29" s="1538"/>
      <c r="IS29" s="1538"/>
      <c r="IT29" s="1538"/>
      <c r="IU29" s="1538"/>
    </row>
    <row r="30" spans="1:255">
      <c r="A30" s="2304" t="s">
        <v>1732</v>
      </c>
      <c r="B30" s="2305" t="s">
        <v>3020</v>
      </c>
      <c r="C30" s="2305" t="s">
        <v>3021</v>
      </c>
      <c r="D30" s="2305" t="s">
        <v>3022</v>
      </c>
      <c r="E30" s="2306" t="s">
        <v>3023</v>
      </c>
      <c r="F30" s="3603" t="s">
        <v>2346</v>
      </c>
      <c r="G30" s="3604"/>
      <c r="H30" s="2305" t="s">
        <v>2347</v>
      </c>
      <c r="I30" s="2305" t="s">
        <v>2348</v>
      </c>
      <c r="J30" s="2305" t="s">
        <v>2349</v>
      </c>
      <c r="K30" s="2305" t="s">
        <v>2350</v>
      </c>
      <c r="L30" s="2305" t="s">
        <v>2351</v>
      </c>
      <c r="M30" s="2306"/>
      <c r="N30" s="3603" t="s">
        <v>2352</v>
      </c>
      <c r="O30" s="3604"/>
      <c r="P30" s="2305" t="s">
        <v>2353</v>
      </c>
      <c r="Q30" s="2305" t="s">
        <v>180</v>
      </c>
      <c r="R30" s="2305" t="s">
        <v>181</v>
      </c>
      <c r="S30" s="2307"/>
      <c r="T30" s="1538"/>
      <c r="U30" s="1538" t="s">
        <v>1789</v>
      </c>
      <c r="V30" s="1538"/>
      <c r="W30" s="1538" t="s">
        <v>1789</v>
      </c>
      <c r="X30" s="1538"/>
      <c r="Y30" s="1538" t="s">
        <v>1789</v>
      </c>
      <c r="Z30" s="1538"/>
      <c r="AA30" s="1538" t="s">
        <v>1789</v>
      </c>
      <c r="AB30" s="1538"/>
      <c r="AC30" s="1538"/>
      <c r="AD30" s="1538"/>
      <c r="AE30" s="1538"/>
      <c r="AF30" s="1538"/>
      <c r="AG30" s="1538"/>
      <c r="AH30" s="1538"/>
      <c r="AI30" s="1538"/>
      <c r="AJ30" s="1538"/>
      <c r="AK30" s="1538"/>
      <c r="AL30" s="1538"/>
      <c r="AM30" s="1538"/>
      <c r="AN30" s="1538"/>
      <c r="AO30" s="1538"/>
      <c r="AP30" s="1538"/>
      <c r="AQ30" s="1538"/>
      <c r="AR30" s="1538"/>
      <c r="AS30" s="1538"/>
      <c r="AT30" s="1538"/>
      <c r="AU30" s="1538"/>
      <c r="AV30" s="1538"/>
      <c r="AW30" s="1538"/>
      <c r="AX30" s="1538"/>
      <c r="AY30" s="1538"/>
      <c r="AZ30" s="1538"/>
      <c r="BA30" s="1538"/>
      <c r="BB30" s="1538"/>
      <c r="BC30" s="1538"/>
      <c r="BD30" s="1538"/>
      <c r="BE30" s="1538"/>
      <c r="BF30" s="1538"/>
      <c r="BG30" s="1538"/>
      <c r="BH30" s="1538"/>
      <c r="BI30" s="1538"/>
      <c r="BJ30" s="1538"/>
      <c r="BK30" s="1538"/>
      <c r="BL30" s="1538"/>
      <c r="BM30" s="1538"/>
      <c r="BN30" s="1538"/>
      <c r="BO30" s="1538"/>
      <c r="BP30" s="1538"/>
      <c r="BQ30" s="1538"/>
      <c r="BR30" s="1538"/>
      <c r="BS30" s="1538"/>
      <c r="BT30" s="1538"/>
      <c r="BU30" s="1538"/>
      <c r="BV30" s="1538"/>
      <c r="BW30" s="1538"/>
      <c r="BX30" s="1538"/>
      <c r="BY30" s="1538"/>
      <c r="BZ30" s="1538"/>
      <c r="CA30" s="1538"/>
      <c r="CB30" s="1538"/>
      <c r="CC30" s="1538"/>
      <c r="CD30" s="1538"/>
      <c r="CE30" s="1538"/>
      <c r="CF30" s="1538"/>
      <c r="CG30" s="1538"/>
      <c r="CH30" s="1538"/>
      <c r="CI30" s="1538"/>
      <c r="CJ30" s="1538"/>
      <c r="CK30" s="1538"/>
      <c r="CL30" s="1538"/>
      <c r="CM30" s="1538"/>
      <c r="CN30" s="1538"/>
      <c r="CO30" s="1538"/>
      <c r="CP30" s="1538"/>
      <c r="CQ30" s="1538"/>
      <c r="CR30" s="1538"/>
      <c r="CS30" s="1538"/>
      <c r="CT30" s="1538"/>
      <c r="CU30" s="1538"/>
      <c r="CV30" s="1538"/>
      <c r="CW30" s="1538"/>
      <c r="CX30" s="1538"/>
      <c r="CY30" s="1538"/>
      <c r="CZ30" s="1538"/>
      <c r="DA30" s="1538"/>
      <c r="DB30" s="1538"/>
      <c r="DC30" s="1538"/>
      <c r="DD30" s="1538"/>
      <c r="DE30" s="1538"/>
      <c r="DF30" s="1538"/>
      <c r="DG30" s="1538"/>
      <c r="DH30" s="1538"/>
      <c r="DI30" s="1538"/>
      <c r="DJ30" s="1538"/>
      <c r="DK30" s="1538"/>
      <c r="DL30" s="1538"/>
      <c r="DM30" s="1538"/>
      <c r="DN30" s="1538"/>
      <c r="DO30" s="1538"/>
      <c r="DP30" s="1538"/>
      <c r="DQ30" s="1538"/>
      <c r="DR30" s="1538"/>
      <c r="DS30" s="1538"/>
      <c r="DT30" s="1538"/>
      <c r="DU30" s="1538"/>
      <c r="DV30" s="1538"/>
      <c r="DW30" s="1538"/>
      <c r="DX30" s="1538"/>
      <c r="DY30" s="1538"/>
      <c r="DZ30" s="1538"/>
      <c r="EA30" s="1538"/>
      <c r="EB30" s="1538"/>
      <c r="EC30" s="1538"/>
      <c r="ED30" s="1538"/>
      <c r="EE30" s="1538"/>
      <c r="EF30" s="1538"/>
      <c r="EG30" s="1538"/>
      <c r="EH30" s="1538"/>
      <c r="EI30" s="1538"/>
      <c r="EJ30" s="1538"/>
      <c r="EK30" s="1538"/>
      <c r="EL30" s="1538"/>
      <c r="EM30" s="1538"/>
      <c r="EN30" s="1538"/>
      <c r="EO30" s="1538"/>
      <c r="EP30" s="1538"/>
      <c r="EQ30" s="1538"/>
      <c r="ER30" s="1538"/>
      <c r="ES30" s="1538"/>
      <c r="ET30" s="1538"/>
      <c r="EU30" s="1538"/>
      <c r="EV30" s="1538"/>
      <c r="EW30" s="1538"/>
      <c r="EX30" s="1538"/>
      <c r="EY30" s="1538"/>
      <c r="EZ30" s="1538"/>
      <c r="FA30" s="1538"/>
      <c r="FB30" s="1538"/>
      <c r="FC30" s="1538"/>
      <c r="FD30" s="1538"/>
      <c r="FE30" s="1538"/>
      <c r="FF30" s="1538"/>
      <c r="FG30" s="1538"/>
      <c r="FH30" s="1538"/>
      <c r="FI30" s="1538"/>
      <c r="FJ30" s="1538"/>
      <c r="FK30" s="1538"/>
      <c r="FL30" s="1538"/>
      <c r="FM30" s="1538"/>
      <c r="FN30" s="1538"/>
      <c r="FO30" s="1538"/>
      <c r="FP30" s="1538"/>
      <c r="FQ30" s="1538"/>
      <c r="FR30" s="1538"/>
      <c r="FS30" s="1538"/>
      <c r="FT30" s="1538"/>
      <c r="FU30" s="1538"/>
      <c r="FV30" s="1538"/>
      <c r="FW30" s="1538"/>
      <c r="FX30" s="1538"/>
      <c r="FY30" s="1538"/>
      <c r="FZ30" s="1538"/>
      <c r="GA30" s="1538"/>
      <c r="GB30" s="1538"/>
      <c r="GC30" s="1538"/>
      <c r="GD30" s="1538"/>
      <c r="GE30" s="1538"/>
      <c r="GF30" s="1538"/>
      <c r="GG30" s="1538"/>
      <c r="GH30" s="1538"/>
      <c r="GI30" s="1538"/>
      <c r="GJ30" s="1538"/>
      <c r="GK30" s="1538"/>
      <c r="GL30" s="1538"/>
      <c r="GM30" s="1538"/>
      <c r="GN30" s="1538"/>
      <c r="GO30" s="1538"/>
      <c r="GP30" s="1538"/>
      <c r="GQ30" s="1538"/>
      <c r="GR30" s="1538"/>
      <c r="GS30" s="1538"/>
      <c r="GT30" s="1538"/>
      <c r="GU30" s="1538"/>
      <c r="GV30" s="1538"/>
      <c r="GW30" s="1538"/>
      <c r="GX30" s="1538"/>
      <c r="GY30" s="1538"/>
      <c r="GZ30" s="1538"/>
      <c r="HA30" s="1538"/>
      <c r="HB30" s="1538"/>
      <c r="HC30" s="1538"/>
      <c r="HD30" s="1538"/>
      <c r="HE30" s="1538"/>
      <c r="HF30" s="1538"/>
      <c r="HG30" s="1538"/>
      <c r="HH30" s="1538"/>
      <c r="HI30" s="1538"/>
      <c r="HJ30" s="1538"/>
      <c r="HK30" s="1538"/>
      <c r="HL30" s="1538"/>
      <c r="HM30" s="1538"/>
      <c r="HN30" s="1538"/>
      <c r="HO30" s="1538"/>
      <c r="HP30" s="1538"/>
      <c r="HQ30" s="1538"/>
      <c r="HR30" s="1538"/>
      <c r="HS30" s="1538"/>
      <c r="HT30" s="1538"/>
      <c r="HU30" s="1538"/>
      <c r="HV30" s="1538"/>
      <c r="HW30" s="1538"/>
      <c r="HX30" s="1538"/>
      <c r="HY30" s="1538"/>
      <c r="HZ30" s="1538"/>
      <c r="IA30" s="1538"/>
      <c r="IB30" s="1538"/>
      <c r="IC30" s="1538"/>
      <c r="ID30" s="1538"/>
      <c r="IE30" s="1538"/>
      <c r="IF30" s="1538"/>
      <c r="IG30" s="1538"/>
      <c r="IH30" s="1538"/>
      <c r="II30" s="1538"/>
      <c r="IJ30" s="1538"/>
      <c r="IK30" s="1538"/>
      <c r="IL30" s="1538"/>
      <c r="IM30" s="1538"/>
      <c r="IN30" s="1538"/>
      <c r="IO30" s="1538"/>
      <c r="IP30" s="1538"/>
      <c r="IQ30" s="1538"/>
      <c r="IR30" s="1538"/>
      <c r="IS30" s="1538"/>
      <c r="IT30" s="1538"/>
      <c r="IU30" s="1538"/>
    </row>
    <row r="31" spans="1:255">
      <c r="A31" s="2149" t="s">
        <v>1399</v>
      </c>
      <c r="B31" s="3051" t="s">
        <v>5212</v>
      </c>
      <c r="C31" s="3051" t="s">
        <v>5212</v>
      </c>
      <c r="D31" s="3051" t="s">
        <v>5212</v>
      </c>
      <c r="E31" s="3050" t="s">
        <v>5213</v>
      </c>
      <c r="F31" s="3597">
        <v>26</v>
      </c>
      <c r="G31" s="3598"/>
      <c r="H31" s="3049" t="s">
        <v>5119</v>
      </c>
      <c r="I31" s="1520" t="s">
        <v>5538</v>
      </c>
      <c r="J31" s="1520"/>
      <c r="K31" s="1860"/>
      <c r="L31" s="1860"/>
      <c r="M31" s="2308">
        <v>1</v>
      </c>
      <c r="N31" s="3597"/>
      <c r="O31" s="3598"/>
      <c r="P31" s="1839"/>
      <c r="Q31" s="1839"/>
      <c r="R31" s="1839">
        <f t="shared" ref="R31:R46" si="0">SUM(O31:Q31)</f>
        <v>0</v>
      </c>
      <c r="S31" s="1521">
        <v>1</v>
      </c>
      <c r="T31" s="1538"/>
      <c r="U31" s="1538"/>
      <c r="V31" s="1538" t="s">
        <v>1789</v>
      </c>
      <c r="W31" s="1538"/>
      <c r="X31" s="1538"/>
      <c r="Y31" s="1538"/>
      <c r="Z31" s="1538"/>
      <c r="AA31" s="1538"/>
      <c r="AB31" s="1538"/>
      <c r="AC31" s="1538"/>
      <c r="AD31" s="1538"/>
      <c r="AE31" s="1538"/>
      <c r="AF31" s="1538"/>
      <c r="AG31" s="1538"/>
      <c r="AH31" s="1538"/>
      <c r="AI31" s="1538"/>
      <c r="AJ31" s="1538"/>
      <c r="AK31" s="1538" t="s">
        <v>1789</v>
      </c>
      <c r="AL31" s="1538"/>
      <c r="AM31" s="1538"/>
      <c r="AN31" s="1538"/>
      <c r="AO31" s="1538"/>
      <c r="AP31" s="1538"/>
      <c r="AQ31" s="1538"/>
      <c r="AR31" s="1538"/>
      <c r="AS31" s="1538"/>
      <c r="AT31" s="1538"/>
      <c r="AU31" s="1538"/>
      <c r="AV31" s="1538"/>
      <c r="AW31" s="1538"/>
      <c r="AX31" s="1538"/>
      <c r="AY31" s="1538"/>
      <c r="AZ31" s="1538"/>
      <c r="BA31" s="1538"/>
      <c r="BB31" s="1538"/>
      <c r="BC31" s="1538"/>
      <c r="BD31" s="1538"/>
      <c r="BE31" s="1538"/>
      <c r="BF31" s="1538"/>
      <c r="BG31" s="1538"/>
      <c r="BH31" s="1538"/>
      <c r="BI31" s="1538"/>
      <c r="BJ31" s="1538"/>
      <c r="BK31" s="1538"/>
      <c r="BL31" s="1538"/>
      <c r="BM31" s="1538"/>
      <c r="BN31" s="1538"/>
      <c r="BO31" s="1538"/>
      <c r="BP31" s="1538"/>
      <c r="BQ31" s="1538"/>
      <c r="BR31" s="1538"/>
      <c r="BS31" s="1538"/>
      <c r="BT31" s="1538"/>
      <c r="BU31" s="1538"/>
      <c r="BV31" s="1538"/>
      <c r="BW31" s="1538"/>
      <c r="BX31" s="1538"/>
      <c r="BY31" s="1538"/>
      <c r="BZ31" s="1538"/>
      <c r="CA31" s="1538"/>
      <c r="CB31" s="1538"/>
      <c r="CC31" s="1538"/>
      <c r="CD31" s="1538"/>
      <c r="CE31" s="1538"/>
      <c r="CF31" s="1538"/>
      <c r="CG31" s="1538"/>
      <c r="CH31" s="1538"/>
      <c r="CI31" s="1538"/>
      <c r="CJ31" s="1538"/>
      <c r="CK31" s="1538"/>
      <c r="CL31" s="1538"/>
      <c r="CM31" s="1538"/>
      <c r="CN31" s="1538"/>
      <c r="CO31" s="1538"/>
      <c r="CP31" s="1538"/>
      <c r="CQ31" s="1538"/>
      <c r="CR31" s="1538"/>
      <c r="CS31" s="1538"/>
      <c r="CT31" s="1538"/>
      <c r="CU31" s="1538"/>
      <c r="CV31" s="1538"/>
      <c r="CW31" s="1538"/>
      <c r="CX31" s="1538"/>
      <c r="CY31" s="1538"/>
      <c r="CZ31" s="1538"/>
      <c r="DA31" s="1538"/>
      <c r="DB31" s="1538"/>
      <c r="DC31" s="1538"/>
      <c r="DD31" s="1538"/>
      <c r="DE31" s="1538"/>
      <c r="DF31" s="1538"/>
      <c r="DG31" s="1538"/>
      <c r="DH31" s="1538"/>
      <c r="DI31" s="1538"/>
      <c r="DJ31" s="1538"/>
      <c r="DK31" s="1538"/>
      <c r="DL31" s="1538"/>
      <c r="DM31" s="1538"/>
      <c r="DN31" s="1538"/>
      <c r="DO31" s="1538"/>
      <c r="DP31" s="1538"/>
      <c r="DQ31" s="1538"/>
      <c r="DR31" s="1538"/>
      <c r="DS31" s="1538"/>
      <c r="DT31" s="1538"/>
      <c r="DU31" s="1538"/>
      <c r="DV31" s="1538"/>
      <c r="DW31" s="1538"/>
      <c r="DX31" s="1538"/>
      <c r="DY31" s="1538"/>
      <c r="DZ31" s="1538"/>
      <c r="EA31" s="1538"/>
      <c r="EB31" s="1538"/>
      <c r="EC31" s="1538"/>
      <c r="ED31" s="1538"/>
      <c r="EE31" s="1538"/>
      <c r="EF31" s="1538"/>
      <c r="EG31" s="1538"/>
      <c r="EH31" s="1538"/>
      <c r="EI31" s="1538"/>
      <c r="EJ31" s="1538"/>
      <c r="EK31" s="1538"/>
      <c r="EL31" s="1538"/>
      <c r="EM31" s="1538"/>
      <c r="EN31" s="1538"/>
      <c r="EO31" s="1538"/>
      <c r="EP31" s="1538"/>
      <c r="EQ31" s="1538"/>
      <c r="ER31" s="1538"/>
      <c r="ES31" s="1538"/>
      <c r="ET31" s="1538"/>
      <c r="EU31" s="1538"/>
      <c r="EV31" s="1538"/>
      <c r="EW31" s="1538"/>
      <c r="EX31" s="1538"/>
      <c r="EY31" s="1538"/>
      <c r="EZ31" s="1538"/>
      <c r="FA31" s="1538"/>
      <c r="FB31" s="1538"/>
      <c r="FC31" s="1538"/>
      <c r="FD31" s="1538"/>
      <c r="FE31" s="1538"/>
      <c r="FF31" s="1538"/>
      <c r="FG31" s="1538"/>
      <c r="FH31" s="1538"/>
      <c r="FI31" s="1538"/>
      <c r="FJ31" s="1538"/>
      <c r="FK31" s="1538"/>
      <c r="FL31" s="1538"/>
      <c r="FM31" s="1538"/>
      <c r="FN31" s="1538"/>
      <c r="FO31" s="1538"/>
      <c r="FP31" s="1538"/>
      <c r="FQ31" s="1538"/>
      <c r="FR31" s="1538"/>
      <c r="FS31" s="1538"/>
      <c r="FT31" s="1538"/>
      <c r="FU31" s="1538"/>
      <c r="FV31" s="1538"/>
      <c r="FW31" s="1538"/>
      <c r="FX31" s="1538"/>
      <c r="FY31" s="1538"/>
      <c r="FZ31" s="1538"/>
      <c r="GA31" s="1538"/>
      <c r="GB31" s="1538"/>
      <c r="GC31" s="1538"/>
      <c r="GD31" s="1538"/>
      <c r="GE31" s="1538"/>
      <c r="GF31" s="1538"/>
      <c r="GG31" s="1538"/>
      <c r="GH31" s="1538"/>
      <c r="GI31" s="1538"/>
      <c r="GJ31" s="1538"/>
      <c r="GK31" s="1538"/>
      <c r="GL31" s="1538"/>
      <c r="GM31" s="1538"/>
      <c r="GN31" s="1538"/>
      <c r="GO31" s="1538"/>
      <c r="GP31" s="1538"/>
      <c r="GQ31" s="1538"/>
      <c r="GR31" s="1538"/>
      <c r="GS31" s="1538"/>
      <c r="GT31" s="1538"/>
      <c r="GU31" s="1538"/>
      <c r="GV31" s="1538"/>
      <c r="GW31" s="1538"/>
      <c r="GX31" s="1538"/>
      <c r="GY31" s="1538"/>
      <c r="GZ31" s="1538"/>
      <c r="HA31" s="1538"/>
      <c r="HB31" s="1538"/>
      <c r="HC31" s="1538"/>
      <c r="HD31" s="1538"/>
      <c r="HE31" s="1538"/>
      <c r="HF31" s="1538"/>
      <c r="HG31" s="1538"/>
      <c r="HH31" s="1538"/>
      <c r="HI31" s="1538"/>
      <c r="HJ31" s="1538"/>
      <c r="HK31" s="1538"/>
      <c r="HL31" s="1538"/>
      <c r="HM31" s="1538"/>
      <c r="HN31" s="1538"/>
      <c r="HO31" s="1538"/>
      <c r="HP31" s="1538"/>
      <c r="HQ31" s="1538"/>
      <c r="HR31" s="1538"/>
      <c r="HS31" s="1538"/>
      <c r="HT31" s="1538"/>
      <c r="HU31" s="1538"/>
      <c r="HV31" s="1538"/>
      <c r="HW31" s="1538"/>
      <c r="HX31" s="1538"/>
      <c r="HY31" s="1538"/>
      <c r="HZ31" s="1538"/>
      <c r="IA31" s="1538"/>
      <c r="IB31" s="1538"/>
      <c r="IC31" s="1538"/>
      <c r="ID31" s="1538"/>
      <c r="IE31" s="1538"/>
      <c r="IF31" s="1538"/>
      <c r="IG31" s="1538"/>
      <c r="IH31" s="1538"/>
      <c r="II31" s="1538"/>
      <c r="IJ31" s="1538"/>
      <c r="IK31" s="1538"/>
      <c r="IL31" s="1538"/>
      <c r="IM31" s="1538"/>
      <c r="IN31" s="1538"/>
      <c r="IO31" s="1538"/>
      <c r="IP31" s="1538"/>
      <c r="IQ31" s="1538"/>
      <c r="IR31" s="1538"/>
      <c r="IS31" s="1538"/>
      <c r="IT31" s="1538"/>
      <c r="IU31" s="1538"/>
    </row>
    <row r="32" spans="1:255">
      <c r="A32" s="2149" t="s">
        <v>1400</v>
      </c>
      <c r="B32" s="3051" t="s">
        <v>5214</v>
      </c>
      <c r="C32" s="3051" t="s">
        <v>5214</v>
      </c>
      <c r="D32" s="3051" t="s">
        <v>5214</v>
      </c>
      <c r="E32" s="3050" t="s">
        <v>5213</v>
      </c>
      <c r="F32" s="3597">
        <v>22</v>
      </c>
      <c r="G32" s="3598"/>
      <c r="H32" s="3049" t="s">
        <v>5119</v>
      </c>
      <c r="I32" s="1520" t="s">
        <v>5073</v>
      </c>
      <c r="J32" s="1520"/>
      <c r="K32" s="1860">
        <v>506679</v>
      </c>
      <c r="L32" s="1860">
        <v>506679</v>
      </c>
      <c r="M32" s="2308">
        <v>2</v>
      </c>
      <c r="N32" s="3597" t="s">
        <v>1789</v>
      </c>
      <c r="O32" s="3598"/>
      <c r="P32" s="1860">
        <v>50828</v>
      </c>
      <c r="Q32" s="1860"/>
      <c r="R32" s="1860">
        <f t="shared" si="0"/>
        <v>50828</v>
      </c>
      <c r="S32" s="1521">
        <v>2</v>
      </c>
      <c r="T32" s="1538"/>
      <c r="U32" s="1538"/>
      <c r="V32" s="1538" t="s">
        <v>1789</v>
      </c>
      <c r="W32" s="1538"/>
      <c r="X32" s="1538"/>
      <c r="Y32" s="1538"/>
      <c r="Z32" s="1538"/>
      <c r="AA32" s="1538"/>
      <c r="AB32" s="1538"/>
      <c r="AC32" s="1538"/>
      <c r="AD32" s="1538"/>
      <c r="AE32" s="1538"/>
      <c r="AF32" s="1538"/>
      <c r="AG32" s="1538"/>
      <c r="AH32" s="1538"/>
      <c r="AI32" s="1538"/>
      <c r="AJ32" s="1538"/>
      <c r="AK32" s="1538" t="s">
        <v>1789</v>
      </c>
      <c r="AL32" s="1538"/>
      <c r="AM32" s="1538"/>
      <c r="AN32" s="1538"/>
      <c r="AO32" s="1538"/>
      <c r="AP32" s="1538"/>
      <c r="AQ32" s="1538"/>
      <c r="AR32" s="1538"/>
      <c r="AS32" s="1538"/>
      <c r="AT32" s="1538"/>
      <c r="AU32" s="1538"/>
      <c r="AV32" s="1538"/>
      <c r="AW32" s="1538"/>
      <c r="AX32" s="1538"/>
      <c r="AY32" s="1538"/>
      <c r="AZ32" s="1538"/>
      <c r="BA32" s="1538"/>
      <c r="BB32" s="1538"/>
      <c r="BC32" s="1538"/>
      <c r="BD32" s="1538"/>
      <c r="BE32" s="1538"/>
      <c r="BF32" s="1538"/>
      <c r="BG32" s="1538"/>
      <c r="BH32" s="1538"/>
      <c r="BI32" s="1538"/>
      <c r="BJ32" s="1538"/>
      <c r="BK32" s="1538"/>
      <c r="BL32" s="1538"/>
      <c r="BM32" s="1538"/>
      <c r="BN32" s="1538"/>
      <c r="BO32" s="1538"/>
      <c r="BP32" s="1538"/>
      <c r="BQ32" s="1538"/>
      <c r="BR32" s="1538"/>
      <c r="BS32" s="1538"/>
      <c r="BT32" s="1538"/>
      <c r="BU32" s="1538"/>
      <c r="BV32" s="1538"/>
      <c r="BW32" s="1538"/>
      <c r="BX32" s="1538"/>
      <c r="BY32" s="1538"/>
      <c r="BZ32" s="1538"/>
      <c r="CA32" s="1538"/>
      <c r="CB32" s="1538"/>
      <c r="CC32" s="1538"/>
      <c r="CD32" s="1538"/>
      <c r="CE32" s="1538"/>
      <c r="CF32" s="1538"/>
      <c r="CG32" s="1538"/>
      <c r="CH32" s="1538"/>
      <c r="CI32" s="1538"/>
      <c r="CJ32" s="1538"/>
      <c r="CK32" s="1538"/>
      <c r="CL32" s="1538"/>
      <c r="CM32" s="1538"/>
      <c r="CN32" s="1538"/>
      <c r="CO32" s="1538"/>
      <c r="CP32" s="1538"/>
      <c r="CQ32" s="1538"/>
      <c r="CR32" s="1538"/>
      <c r="CS32" s="1538"/>
      <c r="CT32" s="1538"/>
      <c r="CU32" s="1538"/>
      <c r="CV32" s="1538"/>
      <c r="CW32" s="1538"/>
      <c r="CX32" s="1538"/>
      <c r="CY32" s="1538"/>
      <c r="CZ32" s="1538"/>
      <c r="DA32" s="1538"/>
      <c r="DB32" s="1538"/>
      <c r="DC32" s="1538"/>
      <c r="DD32" s="1538"/>
      <c r="DE32" s="1538"/>
      <c r="DF32" s="1538"/>
      <c r="DG32" s="1538"/>
      <c r="DH32" s="1538"/>
      <c r="DI32" s="1538"/>
      <c r="DJ32" s="1538"/>
      <c r="DK32" s="1538"/>
      <c r="DL32" s="1538"/>
      <c r="DM32" s="1538"/>
      <c r="DN32" s="1538"/>
      <c r="DO32" s="1538"/>
      <c r="DP32" s="1538"/>
      <c r="DQ32" s="1538"/>
      <c r="DR32" s="1538"/>
      <c r="DS32" s="1538"/>
      <c r="DT32" s="1538"/>
      <c r="DU32" s="1538"/>
      <c r="DV32" s="1538"/>
      <c r="DW32" s="1538"/>
      <c r="DX32" s="1538"/>
      <c r="DY32" s="1538"/>
      <c r="DZ32" s="1538"/>
      <c r="EA32" s="1538"/>
      <c r="EB32" s="1538"/>
      <c r="EC32" s="1538"/>
      <c r="ED32" s="1538"/>
      <c r="EE32" s="1538"/>
      <c r="EF32" s="1538"/>
      <c r="EG32" s="1538"/>
      <c r="EH32" s="1538"/>
      <c r="EI32" s="1538"/>
      <c r="EJ32" s="1538"/>
      <c r="EK32" s="1538"/>
      <c r="EL32" s="1538"/>
      <c r="EM32" s="1538"/>
      <c r="EN32" s="1538"/>
      <c r="EO32" s="1538"/>
      <c r="EP32" s="1538"/>
      <c r="EQ32" s="1538"/>
      <c r="ER32" s="1538"/>
      <c r="ES32" s="1538"/>
      <c r="ET32" s="1538"/>
      <c r="EU32" s="1538"/>
      <c r="EV32" s="1538"/>
      <c r="EW32" s="1538"/>
      <c r="EX32" s="1538"/>
      <c r="EY32" s="1538"/>
      <c r="EZ32" s="1538"/>
      <c r="FA32" s="1538"/>
      <c r="FB32" s="1538"/>
      <c r="FC32" s="1538"/>
      <c r="FD32" s="1538"/>
      <c r="FE32" s="1538"/>
      <c r="FF32" s="1538"/>
      <c r="FG32" s="1538"/>
      <c r="FH32" s="1538"/>
      <c r="FI32" s="1538"/>
      <c r="FJ32" s="1538"/>
      <c r="FK32" s="1538"/>
      <c r="FL32" s="1538"/>
      <c r="FM32" s="1538"/>
      <c r="FN32" s="1538"/>
      <c r="FO32" s="1538"/>
      <c r="FP32" s="1538"/>
      <c r="FQ32" s="1538"/>
      <c r="FR32" s="1538"/>
      <c r="FS32" s="1538"/>
      <c r="FT32" s="1538"/>
      <c r="FU32" s="1538"/>
      <c r="FV32" s="1538"/>
      <c r="FW32" s="1538"/>
      <c r="FX32" s="1538"/>
      <c r="FY32" s="1538"/>
      <c r="FZ32" s="1538"/>
      <c r="GA32" s="1538"/>
      <c r="GB32" s="1538"/>
      <c r="GC32" s="1538"/>
      <c r="GD32" s="1538"/>
      <c r="GE32" s="1538"/>
      <c r="GF32" s="1538"/>
      <c r="GG32" s="1538"/>
      <c r="GH32" s="1538"/>
      <c r="GI32" s="1538"/>
      <c r="GJ32" s="1538"/>
      <c r="GK32" s="1538"/>
      <c r="GL32" s="1538"/>
      <c r="GM32" s="1538"/>
      <c r="GN32" s="1538"/>
      <c r="GO32" s="1538"/>
      <c r="GP32" s="1538"/>
      <c r="GQ32" s="1538"/>
      <c r="GR32" s="1538"/>
      <c r="GS32" s="1538"/>
      <c r="GT32" s="1538"/>
      <c r="GU32" s="1538"/>
      <c r="GV32" s="1538"/>
      <c r="GW32" s="1538"/>
      <c r="GX32" s="1538"/>
      <c r="GY32" s="1538"/>
      <c r="GZ32" s="1538"/>
      <c r="HA32" s="1538"/>
      <c r="HB32" s="1538"/>
      <c r="HC32" s="1538"/>
      <c r="HD32" s="1538"/>
      <c r="HE32" s="1538"/>
      <c r="HF32" s="1538"/>
      <c r="HG32" s="1538"/>
      <c r="HH32" s="1538"/>
      <c r="HI32" s="1538"/>
      <c r="HJ32" s="1538"/>
      <c r="HK32" s="1538"/>
      <c r="HL32" s="1538"/>
      <c r="HM32" s="1538"/>
      <c r="HN32" s="1538"/>
      <c r="HO32" s="1538"/>
      <c r="HP32" s="1538"/>
      <c r="HQ32" s="1538"/>
      <c r="HR32" s="1538"/>
      <c r="HS32" s="1538"/>
      <c r="HT32" s="1538"/>
      <c r="HU32" s="1538"/>
      <c r="HV32" s="1538"/>
      <c r="HW32" s="1538"/>
      <c r="HX32" s="1538"/>
      <c r="HY32" s="1538"/>
      <c r="HZ32" s="1538"/>
      <c r="IA32" s="1538"/>
      <c r="IB32" s="1538"/>
      <c r="IC32" s="1538"/>
      <c r="ID32" s="1538"/>
      <c r="IE32" s="1538"/>
      <c r="IF32" s="1538"/>
      <c r="IG32" s="1538"/>
      <c r="IH32" s="1538"/>
      <c r="II32" s="1538"/>
      <c r="IJ32" s="1538"/>
      <c r="IK32" s="1538"/>
      <c r="IL32" s="1538"/>
      <c r="IM32" s="1538"/>
      <c r="IN32" s="1538"/>
      <c r="IO32" s="1538"/>
      <c r="IP32" s="1538"/>
      <c r="IQ32" s="1538"/>
      <c r="IR32" s="1538"/>
      <c r="IS32" s="1538"/>
      <c r="IT32" s="1538"/>
      <c r="IU32" s="1538"/>
    </row>
    <row r="33" spans="1:255">
      <c r="A33" s="2149" t="s">
        <v>1401</v>
      </c>
      <c r="B33" s="3051" t="s">
        <v>5214</v>
      </c>
      <c r="C33" s="3051" t="s">
        <v>5214</v>
      </c>
      <c r="D33" s="3051" t="s">
        <v>5214</v>
      </c>
      <c r="E33" s="3050" t="s">
        <v>5213</v>
      </c>
      <c r="F33" s="3597">
        <v>49</v>
      </c>
      <c r="G33" s="3598"/>
      <c r="H33" s="3049" t="s">
        <v>5215</v>
      </c>
      <c r="I33" s="1520" t="s">
        <v>5539</v>
      </c>
      <c r="J33" s="1520"/>
      <c r="K33" s="1860">
        <v>98218</v>
      </c>
      <c r="L33" s="1860">
        <v>98218</v>
      </c>
      <c r="M33" s="2308">
        <v>3</v>
      </c>
      <c r="N33" s="3597"/>
      <c r="O33" s="3598"/>
      <c r="P33" s="1860">
        <v>98328</v>
      </c>
      <c r="Q33" s="1860"/>
      <c r="R33" s="1860">
        <f t="shared" si="0"/>
        <v>98328</v>
      </c>
      <c r="S33" s="1521">
        <v>3</v>
      </c>
      <c r="T33" s="1538"/>
      <c r="U33" s="1538"/>
      <c r="V33" s="1538" t="s">
        <v>1789</v>
      </c>
      <c r="W33" s="1538"/>
      <c r="X33" s="1538"/>
      <c r="Y33" s="1538"/>
      <c r="Z33" s="1538"/>
      <c r="AA33" s="1538"/>
      <c r="AB33" s="1538"/>
      <c r="AC33" s="1538"/>
      <c r="AD33" s="1538"/>
      <c r="AE33" s="1538"/>
      <c r="AF33" s="1538"/>
      <c r="AG33" s="1538"/>
      <c r="AH33" s="1538"/>
      <c r="AI33" s="1538"/>
      <c r="AJ33" s="1538"/>
      <c r="AK33" s="1538" t="s">
        <v>1789</v>
      </c>
      <c r="AL33" s="1538"/>
      <c r="AM33" s="1538"/>
      <c r="AN33" s="1538"/>
      <c r="AO33" s="1538"/>
      <c r="AP33" s="1538"/>
      <c r="AQ33" s="1538"/>
      <c r="AR33" s="1538"/>
      <c r="AS33" s="1538"/>
      <c r="AT33" s="1538"/>
      <c r="AU33" s="1538"/>
      <c r="AV33" s="1538"/>
      <c r="AW33" s="1538"/>
      <c r="AX33" s="1538"/>
      <c r="AY33" s="1538"/>
      <c r="AZ33" s="1538"/>
      <c r="BA33" s="1538"/>
      <c r="BB33" s="1538"/>
      <c r="BC33" s="1538"/>
      <c r="BD33" s="1538"/>
      <c r="BE33" s="1538"/>
      <c r="BF33" s="1538"/>
      <c r="BG33" s="1538"/>
      <c r="BH33" s="1538"/>
      <c r="BI33" s="1538"/>
      <c r="BJ33" s="1538"/>
      <c r="BK33" s="1538"/>
      <c r="BL33" s="1538"/>
      <c r="BM33" s="1538"/>
      <c r="BN33" s="1538"/>
      <c r="BO33" s="1538"/>
      <c r="BP33" s="1538"/>
      <c r="BQ33" s="1538"/>
      <c r="BR33" s="1538"/>
      <c r="BS33" s="1538"/>
      <c r="BT33" s="1538"/>
      <c r="BU33" s="1538"/>
      <c r="BV33" s="1538"/>
      <c r="BW33" s="1538"/>
      <c r="BX33" s="1538"/>
      <c r="BY33" s="1538"/>
      <c r="BZ33" s="1538"/>
      <c r="CA33" s="1538"/>
      <c r="CB33" s="1538"/>
      <c r="CC33" s="1538"/>
      <c r="CD33" s="1538"/>
      <c r="CE33" s="1538"/>
      <c r="CF33" s="1538"/>
      <c r="CG33" s="1538"/>
      <c r="CH33" s="1538"/>
      <c r="CI33" s="1538"/>
      <c r="CJ33" s="1538"/>
      <c r="CK33" s="1538"/>
      <c r="CL33" s="1538"/>
      <c r="CM33" s="1538"/>
      <c r="CN33" s="1538"/>
      <c r="CO33" s="1538"/>
      <c r="CP33" s="1538"/>
      <c r="CQ33" s="1538"/>
      <c r="CR33" s="1538"/>
      <c r="CS33" s="1538"/>
      <c r="CT33" s="1538"/>
      <c r="CU33" s="1538"/>
      <c r="CV33" s="1538"/>
      <c r="CW33" s="1538"/>
      <c r="CX33" s="1538"/>
      <c r="CY33" s="1538"/>
      <c r="CZ33" s="1538"/>
      <c r="DA33" s="1538"/>
      <c r="DB33" s="1538"/>
      <c r="DC33" s="1538"/>
      <c r="DD33" s="1538"/>
      <c r="DE33" s="1538"/>
      <c r="DF33" s="1538"/>
      <c r="DG33" s="1538"/>
      <c r="DH33" s="1538"/>
      <c r="DI33" s="1538"/>
      <c r="DJ33" s="1538"/>
      <c r="DK33" s="1538"/>
      <c r="DL33" s="1538"/>
      <c r="DM33" s="1538"/>
      <c r="DN33" s="1538"/>
      <c r="DO33" s="1538"/>
      <c r="DP33" s="1538"/>
      <c r="DQ33" s="1538"/>
      <c r="DR33" s="1538"/>
      <c r="DS33" s="1538"/>
      <c r="DT33" s="1538"/>
      <c r="DU33" s="1538"/>
      <c r="DV33" s="1538"/>
      <c r="DW33" s="1538"/>
      <c r="DX33" s="1538"/>
      <c r="DY33" s="1538"/>
      <c r="DZ33" s="1538"/>
      <c r="EA33" s="1538"/>
      <c r="EB33" s="1538"/>
      <c r="EC33" s="1538"/>
      <c r="ED33" s="1538"/>
      <c r="EE33" s="1538"/>
      <c r="EF33" s="1538"/>
      <c r="EG33" s="1538"/>
      <c r="EH33" s="1538"/>
      <c r="EI33" s="1538"/>
      <c r="EJ33" s="1538"/>
      <c r="EK33" s="1538"/>
      <c r="EL33" s="1538"/>
      <c r="EM33" s="1538"/>
      <c r="EN33" s="1538"/>
      <c r="EO33" s="1538"/>
      <c r="EP33" s="1538"/>
      <c r="EQ33" s="1538"/>
      <c r="ER33" s="1538"/>
      <c r="ES33" s="1538"/>
      <c r="ET33" s="1538"/>
      <c r="EU33" s="1538"/>
      <c r="EV33" s="1538"/>
      <c r="EW33" s="1538"/>
      <c r="EX33" s="1538"/>
      <c r="EY33" s="1538"/>
      <c r="EZ33" s="1538"/>
      <c r="FA33" s="1538"/>
      <c r="FB33" s="1538"/>
      <c r="FC33" s="1538"/>
      <c r="FD33" s="1538"/>
      <c r="FE33" s="1538"/>
      <c r="FF33" s="1538"/>
      <c r="FG33" s="1538"/>
      <c r="FH33" s="1538"/>
      <c r="FI33" s="1538"/>
      <c r="FJ33" s="1538"/>
      <c r="FK33" s="1538"/>
      <c r="FL33" s="1538"/>
      <c r="FM33" s="1538"/>
      <c r="FN33" s="1538"/>
      <c r="FO33" s="1538"/>
      <c r="FP33" s="1538"/>
      <c r="FQ33" s="1538"/>
      <c r="FR33" s="1538"/>
      <c r="FS33" s="1538"/>
      <c r="FT33" s="1538"/>
      <c r="FU33" s="1538"/>
      <c r="FV33" s="1538"/>
      <c r="FW33" s="1538"/>
      <c r="FX33" s="1538"/>
      <c r="FY33" s="1538"/>
      <c r="FZ33" s="1538"/>
      <c r="GA33" s="1538"/>
      <c r="GB33" s="1538"/>
      <c r="GC33" s="1538"/>
      <c r="GD33" s="1538"/>
      <c r="GE33" s="1538"/>
      <c r="GF33" s="1538"/>
      <c r="GG33" s="1538"/>
      <c r="GH33" s="1538"/>
      <c r="GI33" s="1538"/>
      <c r="GJ33" s="1538"/>
      <c r="GK33" s="1538"/>
      <c r="GL33" s="1538"/>
      <c r="GM33" s="1538"/>
      <c r="GN33" s="1538"/>
      <c r="GO33" s="1538"/>
      <c r="GP33" s="1538"/>
      <c r="GQ33" s="1538"/>
      <c r="GR33" s="1538"/>
      <c r="GS33" s="1538"/>
      <c r="GT33" s="1538"/>
      <c r="GU33" s="1538"/>
      <c r="GV33" s="1538"/>
      <c r="GW33" s="1538"/>
      <c r="GX33" s="1538"/>
      <c r="GY33" s="1538"/>
      <c r="GZ33" s="1538"/>
      <c r="HA33" s="1538"/>
      <c r="HB33" s="1538"/>
      <c r="HC33" s="1538"/>
      <c r="HD33" s="1538"/>
      <c r="HE33" s="1538"/>
      <c r="HF33" s="1538"/>
      <c r="HG33" s="1538"/>
      <c r="HH33" s="1538"/>
      <c r="HI33" s="1538"/>
      <c r="HJ33" s="1538"/>
      <c r="HK33" s="1538"/>
      <c r="HL33" s="1538"/>
      <c r="HM33" s="1538"/>
      <c r="HN33" s="1538"/>
      <c r="HO33" s="1538"/>
      <c r="HP33" s="1538"/>
      <c r="HQ33" s="1538"/>
      <c r="HR33" s="1538"/>
      <c r="HS33" s="1538"/>
      <c r="HT33" s="1538"/>
      <c r="HU33" s="1538"/>
      <c r="HV33" s="1538"/>
      <c r="HW33" s="1538"/>
      <c r="HX33" s="1538"/>
      <c r="HY33" s="1538"/>
      <c r="HZ33" s="1538"/>
      <c r="IA33" s="1538"/>
      <c r="IB33" s="1538"/>
      <c r="IC33" s="1538"/>
      <c r="ID33" s="1538"/>
      <c r="IE33" s="1538"/>
      <c r="IF33" s="1538"/>
      <c r="IG33" s="1538"/>
      <c r="IH33" s="1538"/>
      <c r="II33" s="1538"/>
      <c r="IJ33" s="1538"/>
      <c r="IK33" s="1538"/>
      <c r="IL33" s="1538"/>
      <c r="IM33" s="1538"/>
      <c r="IN33" s="1538"/>
      <c r="IO33" s="1538"/>
      <c r="IP33" s="1538"/>
      <c r="IQ33" s="1538"/>
      <c r="IR33" s="1538"/>
      <c r="IS33" s="1538"/>
      <c r="IT33" s="1538"/>
      <c r="IU33" s="1538"/>
    </row>
    <row r="34" spans="1:255">
      <c r="A34" s="2149" t="s">
        <v>1402</v>
      </c>
      <c r="B34" s="3051" t="s">
        <v>5214</v>
      </c>
      <c r="C34" s="3051" t="s">
        <v>5214</v>
      </c>
      <c r="D34" s="3051" t="s">
        <v>5214</v>
      </c>
      <c r="E34" s="3050" t="s">
        <v>5213</v>
      </c>
      <c r="F34" s="3597">
        <v>26</v>
      </c>
      <c r="G34" s="3598"/>
      <c r="H34" s="3049" t="s">
        <v>5215</v>
      </c>
      <c r="I34" s="1520" t="s">
        <v>5540</v>
      </c>
      <c r="J34" s="1520"/>
      <c r="K34" s="1860">
        <v>6595</v>
      </c>
      <c r="L34" s="1860">
        <v>6595</v>
      </c>
      <c r="M34" s="2308">
        <v>4</v>
      </c>
      <c r="N34" s="3597"/>
      <c r="O34" s="3598"/>
      <c r="P34" s="1860">
        <v>7305</v>
      </c>
      <c r="Q34" s="1860"/>
      <c r="R34" s="1860">
        <f t="shared" si="0"/>
        <v>7305</v>
      </c>
      <c r="S34" s="1521">
        <v>4</v>
      </c>
      <c r="T34" s="1538"/>
      <c r="U34" s="1538"/>
      <c r="V34" s="1538" t="s">
        <v>1789</v>
      </c>
      <c r="W34" s="1538"/>
      <c r="X34" s="1538"/>
      <c r="Y34" s="1538"/>
      <c r="Z34" s="1538"/>
      <c r="AA34" s="1538"/>
      <c r="AB34" s="1538"/>
      <c r="AC34" s="1538"/>
      <c r="AD34" s="1538"/>
      <c r="AE34" s="1538"/>
      <c r="AF34" s="1538"/>
      <c r="AG34" s="1538"/>
      <c r="AH34" s="1538"/>
      <c r="AI34" s="1538"/>
      <c r="AJ34" s="1538"/>
      <c r="AK34" s="1538" t="s">
        <v>1789</v>
      </c>
      <c r="AL34" s="1538"/>
      <c r="AM34" s="1538"/>
      <c r="AN34" s="1538"/>
      <c r="AO34" s="1538"/>
      <c r="AP34" s="1538"/>
      <c r="AQ34" s="1538"/>
      <c r="AR34" s="1538"/>
      <c r="AS34" s="1538"/>
      <c r="AT34" s="1538"/>
      <c r="AU34" s="1538"/>
      <c r="AV34" s="1538"/>
      <c r="AW34" s="1538"/>
      <c r="AX34" s="1538"/>
      <c r="AY34" s="1538"/>
      <c r="AZ34" s="1538"/>
      <c r="BA34" s="1538"/>
      <c r="BB34" s="1538"/>
      <c r="BC34" s="1538"/>
      <c r="BD34" s="1538"/>
      <c r="BE34" s="1538"/>
      <c r="BF34" s="1538"/>
      <c r="BG34" s="1538"/>
      <c r="BH34" s="1538"/>
      <c r="BI34" s="1538"/>
      <c r="BJ34" s="1538"/>
      <c r="BK34" s="1538"/>
      <c r="BL34" s="1538"/>
      <c r="BM34" s="1538"/>
      <c r="BN34" s="1538"/>
      <c r="BO34" s="1538"/>
      <c r="BP34" s="1538"/>
      <c r="BQ34" s="1538"/>
      <c r="BR34" s="1538"/>
      <c r="BS34" s="1538"/>
      <c r="BT34" s="1538"/>
      <c r="BU34" s="1538"/>
      <c r="BV34" s="1538"/>
      <c r="BW34" s="1538"/>
      <c r="BX34" s="1538"/>
      <c r="BY34" s="1538"/>
      <c r="BZ34" s="1538"/>
      <c r="CA34" s="1538"/>
      <c r="CB34" s="1538"/>
      <c r="CC34" s="1538"/>
      <c r="CD34" s="1538"/>
      <c r="CE34" s="1538"/>
      <c r="CF34" s="1538"/>
      <c r="CG34" s="1538"/>
      <c r="CH34" s="1538"/>
      <c r="CI34" s="1538"/>
      <c r="CJ34" s="1538"/>
      <c r="CK34" s="1538"/>
      <c r="CL34" s="1538"/>
      <c r="CM34" s="1538"/>
      <c r="CN34" s="1538"/>
      <c r="CO34" s="1538"/>
      <c r="CP34" s="1538"/>
      <c r="CQ34" s="1538"/>
      <c r="CR34" s="1538"/>
      <c r="CS34" s="1538"/>
      <c r="CT34" s="1538"/>
      <c r="CU34" s="1538"/>
      <c r="CV34" s="1538"/>
      <c r="CW34" s="1538"/>
      <c r="CX34" s="1538"/>
      <c r="CY34" s="1538"/>
      <c r="CZ34" s="1538"/>
      <c r="DA34" s="1538"/>
      <c r="DB34" s="1538"/>
      <c r="DC34" s="1538"/>
      <c r="DD34" s="1538"/>
      <c r="DE34" s="1538"/>
      <c r="DF34" s="1538"/>
      <c r="DG34" s="1538"/>
      <c r="DH34" s="1538"/>
      <c r="DI34" s="1538"/>
      <c r="DJ34" s="1538"/>
      <c r="DK34" s="1538"/>
      <c r="DL34" s="1538"/>
      <c r="DM34" s="1538"/>
      <c r="DN34" s="1538"/>
      <c r="DO34" s="1538"/>
      <c r="DP34" s="1538"/>
      <c r="DQ34" s="1538"/>
      <c r="DR34" s="1538"/>
      <c r="DS34" s="1538"/>
      <c r="DT34" s="1538"/>
      <c r="DU34" s="1538"/>
      <c r="DV34" s="1538"/>
      <c r="DW34" s="1538"/>
      <c r="DX34" s="1538"/>
      <c r="DY34" s="1538"/>
      <c r="DZ34" s="1538"/>
      <c r="EA34" s="1538"/>
      <c r="EB34" s="1538"/>
      <c r="EC34" s="1538"/>
      <c r="ED34" s="1538"/>
      <c r="EE34" s="1538"/>
      <c r="EF34" s="1538"/>
      <c r="EG34" s="1538"/>
      <c r="EH34" s="1538"/>
      <c r="EI34" s="1538"/>
      <c r="EJ34" s="1538"/>
      <c r="EK34" s="1538"/>
      <c r="EL34" s="1538"/>
      <c r="EM34" s="1538"/>
      <c r="EN34" s="1538"/>
      <c r="EO34" s="1538"/>
      <c r="EP34" s="1538"/>
      <c r="EQ34" s="1538"/>
      <c r="ER34" s="1538"/>
      <c r="ES34" s="1538"/>
      <c r="ET34" s="1538"/>
      <c r="EU34" s="1538"/>
      <c r="EV34" s="1538"/>
      <c r="EW34" s="1538"/>
      <c r="EX34" s="1538"/>
      <c r="EY34" s="1538"/>
      <c r="EZ34" s="1538"/>
      <c r="FA34" s="1538"/>
      <c r="FB34" s="1538"/>
      <c r="FC34" s="1538"/>
      <c r="FD34" s="1538"/>
      <c r="FE34" s="1538"/>
      <c r="FF34" s="1538"/>
      <c r="FG34" s="1538"/>
      <c r="FH34" s="1538"/>
      <c r="FI34" s="1538"/>
      <c r="FJ34" s="1538"/>
      <c r="FK34" s="1538"/>
      <c r="FL34" s="1538"/>
      <c r="FM34" s="1538"/>
      <c r="FN34" s="1538"/>
      <c r="FO34" s="1538"/>
      <c r="FP34" s="1538"/>
      <c r="FQ34" s="1538"/>
      <c r="FR34" s="1538"/>
      <c r="FS34" s="1538"/>
      <c r="FT34" s="1538"/>
      <c r="FU34" s="1538"/>
      <c r="FV34" s="1538"/>
      <c r="FW34" s="1538"/>
      <c r="FX34" s="1538"/>
      <c r="FY34" s="1538"/>
      <c r="FZ34" s="1538"/>
      <c r="GA34" s="1538"/>
      <c r="GB34" s="1538"/>
      <c r="GC34" s="1538"/>
      <c r="GD34" s="1538"/>
      <c r="GE34" s="1538"/>
      <c r="GF34" s="1538"/>
      <c r="GG34" s="1538"/>
      <c r="GH34" s="1538"/>
      <c r="GI34" s="1538"/>
      <c r="GJ34" s="1538"/>
      <c r="GK34" s="1538"/>
      <c r="GL34" s="1538"/>
      <c r="GM34" s="1538"/>
      <c r="GN34" s="1538"/>
      <c r="GO34" s="1538"/>
      <c r="GP34" s="1538"/>
      <c r="GQ34" s="1538"/>
      <c r="GR34" s="1538"/>
      <c r="GS34" s="1538"/>
      <c r="GT34" s="1538"/>
      <c r="GU34" s="1538"/>
      <c r="GV34" s="1538"/>
      <c r="GW34" s="1538"/>
      <c r="GX34" s="1538"/>
      <c r="GY34" s="1538"/>
      <c r="GZ34" s="1538"/>
      <c r="HA34" s="1538"/>
      <c r="HB34" s="1538"/>
      <c r="HC34" s="1538"/>
      <c r="HD34" s="1538"/>
      <c r="HE34" s="1538"/>
      <c r="HF34" s="1538"/>
      <c r="HG34" s="1538"/>
      <c r="HH34" s="1538"/>
      <c r="HI34" s="1538"/>
      <c r="HJ34" s="1538"/>
      <c r="HK34" s="1538"/>
      <c r="HL34" s="1538"/>
      <c r="HM34" s="1538"/>
      <c r="HN34" s="1538"/>
      <c r="HO34" s="1538"/>
      <c r="HP34" s="1538"/>
      <c r="HQ34" s="1538"/>
      <c r="HR34" s="1538"/>
      <c r="HS34" s="1538"/>
      <c r="HT34" s="1538"/>
      <c r="HU34" s="1538"/>
      <c r="HV34" s="1538"/>
      <c r="HW34" s="1538"/>
      <c r="HX34" s="1538"/>
      <c r="HY34" s="1538"/>
      <c r="HZ34" s="1538"/>
      <c r="IA34" s="1538"/>
      <c r="IB34" s="1538"/>
      <c r="IC34" s="1538"/>
      <c r="ID34" s="1538"/>
      <c r="IE34" s="1538"/>
      <c r="IF34" s="1538"/>
      <c r="IG34" s="1538"/>
      <c r="IH34" s="1538"/>
      <c r="II34" s="1538"/>
      <c r="IJ34" s="1538"/>
      <c r="IK34" s="1538"/>
      <c r="IL34" s="1538"/>
      <c r="IM34" s="1538"/>
      <c r="IN34" s="1538"/>
      <c r="IO34" s="1538"/>
      <c r="IP34" s="1538"/>
      <c r="IQ34" s="1538"/>
      <c r="IR34" s="1538"/>
      <c r="IS34" s="1538"/>
      <c r="IT34" s="1538"/>
      <c r="IU34" s="1538"/>
    </row>
    <row r="35" spans="1:255">
      <c r="A35" s="2149" t="s">
        <v>1403</v>
      </c>
      <c r="B35" s="3051" t="s">
        <v>5206</v>
      </c>
      <c r="C35" s="3051" t="s">
        <v>5214</v>
      </c>
      <c r="D35" s="3051" t="s">
        <v>5206</v>
      </c>
      <c r="E35" s="3050" t="s">
        <v>5213</v>
      </c>
      <c r="F35" s="3597">
        <v>51</v>
      </c>
      <c r="G35" s="3598"/>
      <c r="H35" s="3049" t="s">
        <v>5216</v>
      </c>
      <c r="I35" s="1520" t="s">
        <v>5541</v>
      </c>
      <c r="J35" s="1520"/>
      <c r="K35" s="1860"/>
      <c r="L35" s="1860"/>
      <c r="M35" s="2308">
        <v>5</v>
      </c>
      <c r="N35" s="3597"/>
      <c r="O35" s="3598"/>
      <c r="P35" s="1860">
        <v>75240</v>
      </c>
      <c r="Q35" s="1860"/>
      <c r="R35" s="1860">
        <f t="shared" si="0"/>
        <v>75240</v>
      </c>
      <c r="S35" s="1521">
        <v>5</v>
      </c>
      <c r="T35" s="1538"/>
      <c r="U35" s="1538"/>
      <c r="V35" s="1538" t="s">
        <v>1789</v>
      </c>
      <c r="W35" s="1538"/>
      <c r="X35" s="1538"/>
      <c r="Y35" s="1538"/>
      <c r="Z35" s="1538"/>
      <c r="AA35" s="1538"/>
      <c r="AB35" s="1538"/>
      <c r="AC35" s="1538"/>
      <c r="AD35" s="1538"/>
      <c r="AE35" s="1538"/>
      <c r="AF35" s="1538"/>
      <c r="AG35" s="1538"/>
      <c r="AH35" s="1538"/>
      <c r="AI35" s="1538"/>
      <c r="AJ35" s="1538"/>
      <c r="AK35" s="1538" t="s">
        <v>1789</v>
      </c>
      <c r="AL35" s="1538"/>
      <c r="AM35" s="1538"/>
      <c r="AN35" s="1538"/>
      <c r="AO35" s="1538"/>
      <c r="AP35" s="1538"/>
      <c r="AQ35" s="1538"/>
      <c r="AR35" s="1538"/>
      <c r="AS35" s="1538"/>
      <c r="AT35" s="1538"/>
      <c r="AU35" s="1538"/>
      <c r="AV35" s="1538"/>
      <c r="AW35" s="1538"/>
      <c r="AX35" s="1538"/>
      <c r="AY35" s="1538"/>
      <c r="AZ35" s="1538"/>
      <c r="BA35" s="1538"/>
      <c r="BB35" s="1538"/>
      <c r="BC35" s="1538"/>
      <c r="BD35" s="1538"/>
      <c r="BE35" s="1538"/>
      <c r="BF35" s="1538"/>
      <c r="BG35" s="1538"/>
      <c r="BH35" s="1538"/>
      <c r="BI35" s="1538"/>
      <c r="BJ35" s="1538"/>
      <c r="BK35" s="1538"/>
      <c r="BL35" s="1538"/>
      <c r="BM35" s="1538"/>
      <c r="BN35" s="1538"/>
      <c r="BO35" s="1538"/>
      <c r="BP35" s="1538"/>
      <c r="BQ35" s="1538"/>
      <c r="BR35" s="1538"/>
      <c r="BS35" s="1538"/>
      <c r="BT35" s="1538"/>
      <c r="BU35" s="1538"/>
      <c r="BV35" s="1538"/>
      <c r="BW35" s="1538"/>
      <c r="BX35" s="1538"/>
      <c r="BY35" s="1538"/>
      <c r="BZ35" s="1538"/>
      <c r="CA35" s="1538"/>
      <c r="CB35" s="1538"/>
      <c r="CC35" s="1538"/>
      <c r="CD35" s="1538"/>
      <c r="CE35" s="1538"/>
      <c r="CF35" s="1538"/>
      <c r="CG35" s="1538"/>
      <c r="CH35" s="1538"/>
      <c r="CI35" s="1538"/>
      <c r="CJ35" s="1538"/>
      <c r="CK35" s="1538"/>
      <c r="CL35" s="1538"/>
      <c r="CM35" s="1538"/>
      <c r="CN35" s="1538"/>
      <c r="CO35" s="1538"/>
      <c r="CP35" s="1538"/>
      <c r="CQ35" s="1538"/>
      <c r="CR35" s="1538"/>
      <c r="CS35" s="1538"/>
      <c r="CT35" s="1538"/>
      <c r="CU35" s="1538"/>
      <c r="CV35" s="1538"/>
      <c r="CW35" s="1538"/>
      <c r="CX35" s="1538"/>
      <c r="CY35" s="1538"/>
      <c r="CZ35" s="1538"/>
      <c r="DA35" s="1538"/>
      <c r="DB35" s="1538"/>
      <c r="DC35" s="1538"/>
      <c r="DD35" s="1538"/>
      <c r="DE35" s="1538"/>
      <c r="DF35" s="1538"/>
      <c r="DG35" s="1538"/>
      <c r="DH35" s="1538"/>
      <c r="DI35" s="1538"/>
      <c r="DJ35" s="1538"/>
      <c r="DK35" s="1538"/>
      <c r="DL35" s="1538"/>
      <c r="DM35" s="1538"/>
      <c r="DN35" s="1538"/>
      <c r="DO35" s="1538"/>
      <c r="DP35" s="1538"/>
      <c r="DQ35" s="1538"/>
      <c r="DR35" s="1538"/>
      <c r="DS35" s="1538"/>
      <c r="DT35" s="1538"/>
      <c r="DU35" s="1538"/>
      <c r="DV35" s="1538"/>
      <c r="DW35" s="1538"/>
      <c r="DX35" s="1538"/>
      <c r="DY35" s="1538"/>
      <c r="DZ35" s="1538"/>
      <c r="EA35" s="1538"/>
      <c r="EB35" s="1538"/>
      <c r="EC35" s="1538"/>
      <c r="ED35" s="1538"/>
      <c r="EE35" s="1538"/>
      <c r="EF35" s="1538"/>
      <c r="EG35" s="1538"/>
      <c r="EH35" s="1538"/>
      <c r="EI35" s="1538"/>
      <c r="EJ35" s="1538"/>
      <c r="EK35" s="1538"/>
      <c r="EL35" s="1538"/>
      <c r="EM35" s="1538"/>
      <c r="EN35" s="1538"/>
      <c r="EO35" s="1538"/>
      <c r="EP35" s="1538"/>
      <c r="EQ35" s="1538"/>
      <c r="ER35" s="1538"/>
      <c r="ES35" s="1538"/>
      <c r="ET35" s="1538"/>
      <c r="EU35" s="1538"/>
      <c r="EV35" s="1538"/>
      <c r="EW35" s="1538"/>
      <c r="EX35" s="1538"/>
      <c r="EY35" s="1538"/>
      <c r="EZ35" s="1538"/>
      <c r="FA35" s="1538"/>
      <c r="FB35" s="1538"/>
      <c r="FC35" s="1538"/>
      <c r="FD35" s="1538"/>
      <c r="FE35" s="1538"/>
      <c r="FF35" s="1538"/>
      <c r="FG35" s="1538"/>
      <c r="FH35" s="1538"/>
      <c r="FI35" s="1538"/>
      <c r="FJ35" s="1538"/>
      <c r="FK35" s="1538"/>
      <c r="FL35" s="1538"/>
      <c r="FM35" s="1538"/>
      <c r="FN35" s="1538"/>
      <c r="FO35" s="1538"/>
      <c r="FP35" s="1538"/>
      <c r="FQ35" s="1538"/>
      <c r="FR35" s="1538"/>
      <c r="FS35" s="1538"/>
      <c r="FT35" s="1538"/>
      <c r="FU35" s="1538"/>
      <c r="FV35" s="1538"/>
      <c r="FW35" s="1538"/>
      <c r="FX35" s="1538"/>
      <c r="FY35" s="1538"/>
      <c r="FZ35" s="1538"/>
      <c r="GA35" s="1538"/>
      <c r="GB35" s="1538"/>
      <c r="GC35" s="1538"/>
      <c r="GD35" s="1538"/>
      <c r="GE35" s="1538"/>
      <c r="GF35" s="1538"/>
      <c r="GG35" s="1538"/>
      <c r="GH35" s="1538"/>
      <c r="GI35" s="1538"/>
      <c r="GJ35" s="1538"/>
      <c r="GK35" s="1538"/>
      <c r="GL35" s="1538"/>
      <c r="GM35" s="1538"/>
      <c r="GN35" s="1538"/>
      <c r="GO35" s="1538"/>
      <c r="GP35" s="1538"/>
      <c r="GQ35" s="1538"/>
      <c r="GR35" s="1538"/>
      <c r="GS35" s="1538"/>
      <c r="GT35" s="1538"/>
      <c r="GU35" s="1538"/>
      <c r="GV35" s="1538"/>
      <c r="GW35" s="1538"/>
      <c r="GX35" s="1538"/>
      <c r="GY35" s="1538"/>
      <c r="GZ35" s="1538"/>
      <c r="HA35" s="1538"/>
      <c r="HB35" s="1538"/>
      <c r="HC35" s="1538"/>
      <c r="HD35" s="1538"/>
      <c r="HE35" s="1538"/>
      <c r="HF35" s="1538"/>
      <c r="HG35" s="1538"/>
      <c r="HH35" s="1538"/>
      <c r="HI35" s="1538"/>
      <c r="HJ35" s="1538"/>
      <c r="HK35" s="1538"/>
      <c r="HL35" s="1538"/>
      <c r="HM35" s="1538"/>
      <c r="HN35" s="1538"/>
      <c r="HO35" s="1538"/>
      <c r="HP35" s="1538"/>
      <c r="HQ35" s="1538"/>
      <c r="HR35" s="1538"/>
      <c r="HS35" s="1538"/>
      <c r="HT35" s="1538"/>
      <c r="HU35" s="1538"/>
      <c r="HV35" s="1538"/>
      <c r="HW35" s="1538"/>
      <c r="HX35" s="1538"/>
      <c r="HY35" s="1538"/>
      <c r="HZ35" s="1538"/>
      <c r="IA35" s="1538"/>
      <c r="IB35" s="1538"/>
      <c r="IC35" s="1538"/>
      <c r="ID35" s="1538"/>
      <c r="IE35" s="1538"/>
      <c r="IF35" s="1538"/>
      <c r="IG35" s="1538"/>
      <c r="IH35" s="1538"/>
      <c r="II35" s="1538"/>
      <c r="IJ35" s="1538"/>
      <c r="IK35" s="1538"/>
      <c r="IL35" s="1538"/>
      <c r="IM35" s="1538"/>
      <c r="IN35" s="1538"/>
      <c r="IO35" s="1538"/>
      <c r="IP35" s="1538"/>
      <c r="IQ35" s="1538"/>
      <c r="IR35" s="1538"/>
      <c r="IS35" s="1538"/>
      <c r="IT35" s="1538"/>
      <c r="IU35" s="1538"/>
    </row>
    <row r="36" spans="1:255">
      <c r="A36" s="2149" t="s">
        <v>1404</v>
      </c>
      <c r="B36" s="3051" t="s">
        <v>5217</v>
      </c>
      <c r="C36" s="3051"/>
      <c r="D36" s="3051" t="s">
        <v>5203</v>
      </c>
      <c r="E36" s="3050" t="s">
        <v>5213</v>
      </c>
      <c r="F36" s="3597">
        <v>51</v>
      </c>
      <c r="G36" s="3598"/>
      <c r="H36" s="3049" t="s">
        <v>5218</v>
      </c>
      <c r="I36" s="1520" t="s">
        <v>5542</v>
      </c>
      <c r="J36" s="1520"/>
      <c r="K36" s="1860"/>
      <c r="L36" s="1860"/>
      <c r="M36" s="2308">
        <v>6</v>
      </c>
      <c r="N36" s="3597"/>
      <c r="O36" s="3598"/>
      <c r="P36" s="1860">
        <v>9322768</v>
      </c>
      <c r="Q36" s="1860"/>
      <c r="R36" s="1860">
        <f t="shared" si="0"/>
        <v>9322768</v>
      </c>
      <c r="S36" s="1521">
        <v>6</v>
      </c>
      <c r="T36" s="1538"/>
      <c r="U36" s="1538"/>
      <c r="V36" s="1538" t="s">
        <v>1789</v>
      </c>
      <c r="W36" s="1538"/>
      <c r="X36" s="1538"/>
      <c r="Y36" s="1538"/>
      <c r="Z36" s="1538"/>
      <c r="AA36" s="1538"/>
      <c r="AB36" s="1538"/>
      <c r="AC36" s="1538"/>
      <c r="AD36" s="1538"/>
      <c r="AE36" s="1538"/>
      <c r="AF36" s="1538"/>
      <c r="AG36" s="1538"/>
      <c r="AH36" s="1538"/>
      <c r="AI36" s="1538"/>
      <c r="AJ36" s="1538"/>
      <c r="AK36" s="1538" t="s">
        <v>1789</v>
      </c>
      <c r="AL36" s="1538"/>
      <c r="AM36" s="1538"/>
      <c r="AN36" s="1538"/>
      <c r="AO36" s="1538"/>
      <c r="AP36" s="1538"/>
      <c r="AQ36" s="1538"/>
      <c r="AR36" s="1538"/>
      <c r="AS36" s="1538"/>
      <c r="AT36" s="1538"/>
      <c r="AU36" s="1538"/>
      <c r="AV36" s="1538"/>
      <c r="AW36" s="1538"/>
      <c r="AX36" s="1538"/>
      <c r="AY36" s="1538"/>
      <c r="AZ36" s="1538"/>
      <c r="BA36" s="1538"/>
      <c r="BB36" s="1538"/>
      <c r="BC36" s="1538"/>
      <c r="BD36" s="1538"/>
      <c r="BE36" s="1538"/>
      <c r="BF36" s="1538"/>
      <c r="BG36" s="1538"/>
      <c r="BH36" s="1538"/>
      <c r="BI36" s="1538"/>
      <c r="BJ36" s="1538"/>
      <c r="BK36" s="1538"/>
      <c r="BL36" s="1538"/>
      <c r="BM36" s="1538"/>
      <c r="BN36" s="1538"/>
      <c r="BO36" s="1538"/>
      <c r="BP36" s="1538"/>
      <c r="BQ36" s="1538"/>
      <c r="BR36" s="1538"/>
      <c r="BS36" s="1538"/>
      <c r="BT36" s="1538"/>
      <c r="BU36" s="1538"/>
      <c r="BV36" s="1538"/>
      <c r="BW36" s="1538"/>
      <c r="BX36" s="1538"/>
      <c r="BY36" s="1538"/>
      <c r="BZ36" s="1538"/>
      <c r="CA36" s="1538"/>
      <c r="CB36" s="1538"/>
      <c r="CC36" s="1538"/>
      <c r="CD36" s="1538"/>
      <c r="CE36" s="1538"/>
      <c r="CF36" s="1538"/>
      <c r="CG36" s="1538"/>
      <c r="CH36" s="1538"/>
      <c r="CI36" s="1538"/>
      <c r="CJ36" s="1538"/>
      <c r="CK36" s="1538"/>
      <c r="CL36" s="1538"/>
      <c r="CM36" s="1538"/>
      <c r="CN36" s="1538"/>
      <c r="CO36" s="1538"/>
      <c r="CP36" s="1538"/>
      <c r="CQ36" s="1538"/>
      <c r="CR36" s="1538"/>
      <c r="CS36" s="1538"/>
      <c r="CT36" s="1538"/>
      <c r="CU36" s="1538"/>
      <c r="CV36" s="1538"/>
      <c r="CW36" s="1538"/>
      <c r="CX36" s="1538"/>
      <c r="CY36" s="1538"/>
      <c r="CZ36" s="1538"/>
      <c r="DA36" s="1538"/>
      <c r="DB36" s="1538"/>
      <c r="DC36" s="1538"/>
      <c r="DD36" s="1538"/>
      <c r="DE36" s="1538"/>
      <c r="DF36" s="1538"/>
      <c r="DG36" s="1538"/>
      <c r="DH36" s="1538"/>
      <c r="DI36" s="1538"/>
      <c r="DJ36" s="1538"/>
      <c r="DK36" s="1538"/>
      <c r="DL36" s="1538"/>
      <c r="DM36" s="1538"/>
      <c r="DN36" s="1538"/>
      <c r="DO36" s="1538"/>
      <c r="DP36" s="1538"/>
      <c r="DQ36" s="1538"/>
      <c r="DR36" s="1538"/>
      <c r="DS36" s="1538"/>
      <c r="DT36" s="1538"/>
      <c r="DU36" s="1538"/>
      <c r="DV36" s="1538"/>
      <c r="DW36" s="1538"/>
      <c r="DX36" s="1538"/>
      <c r="DY36" s="1538"/>
      <c r="DZ36" s="1538"/>
      <c r="EA36" s="1538"/>
      <c r="EB36" s="1538"/>
      <c r="EC36" s="1538"/>
      <c r="ED36" s="1538"/>
      <c r="EE36" s="1538"/>
      <c r="EF36" s="1538"/>
      <c r="EG36" s="1538"/>
      <c r="EH36" s="1538"/>
      <c r="EI36" s="1538"/>
      <c r="EJ36" s="1538"/>
      <c r="EK36" s="1538"/>
      <c r="EL36" s="1538"/>
      <c r="EM36" s="1538"/>
      <c r="EN36" s="1538"/>
      <c r="EO36" s="1538"/>
      <c r="EP36" s="1538"/>
      <c r="EQ36" s="1538"/>
      <c r="ER36" s="1538"/>
      <c r="ES36" s="1538"/>
      <c r="ET36" s="1538"/>
      <c r="EU36" s="1538"/>
      <c r="EV36" s="1538"/>
      <c r="EW36" s="1538"/>
      <c r="EX36" s="1538"/>
      <c r="EY36" s="1538"/>
      <c r="EZ36" s="1538"/>
      <c r="FA36" s="1538"/>
      <c r="FB36" s="1538"/>
      <c r="FC36" s="1538"/>
      <c r="FD36" s="1538"/>
      <c r="FE36" s="1538"/>
      <c r="FF36" s="1538"/>
      <c r="FG36" s="1538"/>
      <c r="FH36" s="1538"/>
      <c r="FI36" s="1538"/>
      <c r="FJ36" s="1538"/>
      <c r="FK36" s="1538"/>
      <c r="FL36" s="1538"/>
      <c r="FM36" s="1538"/>
      <c r="FN36" s="1538"/>
      <c r="FO36" s="1538"/>
      <c r="FP36" s="1538"/>
      <c r="FQ36" s="1538"/>
      <c r="FR36" s="1538"/>
      <c r="FS36" s="1538"/>
      <c r="FT36" s="1538"/>
      <c r="FU36" s="1538"/>
      <c r="FV36" s="1538"/>
      <c r="FW36" s="1538"/>
      <c r="FX36" s="1538"/>
      <c r="FY36" s="1538"/>
      <c r="FZ36" s="1538"/>
      <c r="GA36" s="1538"/>
      <c r="GB36" s="1538"/>
      <c r="GC36" s="1538"/>
      <c r="GD36" s="1538"/>
      <c r="GE36" s="1538"/>
      <c r="GF36" s="1538"/>
      <c r="GG36" s="1538"/>
      <c r="GH36" s="1538"/>
      <c r="GI36" s="1538"/>
      <c r="GJ36" s="1538"/>
      <c r="GK36" s="1538"/>
      <c r="GL36" s="1538"/>
      <c r="GM36" s="1538"/>
      <c r="GN36" s="1538"/>
      <c r="GO36" s="1538"/>
      <c r="GP36" s="1538"/>
      <c r="GQ36" s="1538"/>
      <c r="GR36" s="1538"/>
      <c r="GS36" s="1538"/>
      <c r="GT36" s="1538"/>
      <c r="GU36" s="1538"/>
      <c r="GV36" s="1538"/>
      <c r="GW36" s="1538"/>
      <c r="GX36" s="1538"/>
      <c r="GY36" s="1538"/>
      <c r="GZ36" s="1538"/>
      <c r="HA36" s="1538"/>
      <c r="HB36" s="1538"/>
      <c r="HC36" s="1538"/>
      <c r="HD36" s="1538"/>
      <c r="HE36" s="1538"/>
      <c r="HF36" s="1538"/>
      <c r="HG36" s="1538"/>
      <c r="HH36" s="1538"/>
      <c r="HI36" s="1538"/>
      <c r="HJ36" s="1538"/>
      <c r="HK36" s="1538"/>
      <c r="HL36" s="1538"/>
      <c r="HM36" s="1538"/>
      <c r="HN36" s="1538"/>
      <c r="HO36" s="1538"/>
      <c r="HP36" s="1538"/>
      <c r="HQ36" s="1538"/>
      <c r="HR36" s="1538"/>
      <c r="HS36" s="1538"/>
      <c r="HT36" s="1538"/>
      <c r="HU36" s="1538"/>
      <c r="HV36" s="1538"/>
      <c r="HW36" s="1538"/>
      <c r="HX36" s="1538"/>
      <c r="HY36" s="1538"/>
      <c r="HZ36" s="1538"/>
      <c r="IA36" s="1538"/>
      <c r="IB36" s="1538"/>
      <c r="IC36" s="1538"/>
      <c r="ID36" s="1538"/>
      <c r="IE36" s="1538"/>
      <c r="IF36" s="1538"/>
      <c r="IG36" s="1538"/>
      <c r="IH36" s="1538"/>
      <c r="II36" s="1538"/>
      <c r="IJ36" s="1538"/>
      <c r="IK36" s="1538"/>
      <c r="IL36" s="1538"/>
      <c r="IM36" s="1538"/>
      <c r="IN36" s="1538"/>
      <c r="IO36" s="1538"/>
      <c r="IP36" s="1538"/>
      <c r="IQ36" s="1538"/>
      <c r="IR36" s="1538"/>
      <c r="IS36" s="1538"/>
      <c r="IT36" s="1538"/>
      <c r="IU36" s="1538"/>
    </row>
    <row r="37" spans="1:255">
      <c r="A37" s="2149" t="s">
        <v>1405</v>
      </c>
      <c r="B37" s="1520"/>
      <c r="C37" s="1520"/>
      <c r="D37" s="1520"/>
      <c r="E37" s="2285"/>
      <c r="F37" s="3597"/>
      <c r="G37" s="3598"/>
      <c r="H37" s="1520"/>
      <c r="I37" s="1520">
        <v>1</v>
      </c>
      <c r="J37" s="1520"/>
      <c r="K37" s="1860"/>
      <c r="L37" s="1860"/>
      <c r="M37" s="2308">
        <v>7</v>
      </c>
      <c r="N37" s="3597"/>
      <c r="O37" s="3598"/>
      <c r="P37" s="1860"/>
      <c r="Q37" s="1860"/>
      <c r="R37" s="1860">
        <f t="shared" si="0"/>
        <v>0</v>
      </c>
      <c r="S37" s="1521">
        <v>7</v>
      </c>
      <c r="T37" s="1538"/>
      <c r="U37" s="1538"/>
      <c r="V37" s="1538" t="s">
        <v>1789</v>
      </c>
      <c r="W37" s="1538"/>
      <c r="X37" s="1538"/>
      <c r="Y37" s="1538"/>
      <c r="Z37" s="1538"/>
      <c r="AA37" s="1538"/>
      <c r="AB37" s="1538"/>
      <c r="AC37" s="1538"/>
      <c r="AD37" s="1538"/>
      <c r="AE37" s="1538"/>
      <c r="AF37" s="1538"/>
      <c r="AG37" s="1538"/>
      <c r="AH37" s="1538"/>
      <c r="AI37" s="1538"/>
      <c r="AJ37" s="1538"/>
      <c r="AK37" s="1538" t="s">
        <v>1088</v>
      </c>
      <c r="AL37" s="1538"/>
      <c r="AM37" s="1538"/>
      <c r="AN37" s="1538"/>
      <c r="AO37" s="1538"/>
      <c r="AP37" s="1538"/>
      <c r="AQ37" s="1538"/>
      <c r="AR37" s="1538"/>
      <c r="AS37" s="1538"/>
      <c r="AT37" s="1538"/>
      <c r="AU37" s="1538"/>
      <c r="AV37" s="1538"/>
      <c r="AW37" s="1538"/>
      <c r="AX37" s="1538"/>
      <c r="AY37" s="1538"/>
      <c r="AZ37" s="1538"/>
      <c r="BA37" s="1538"/>
      <c r="BB37" s="1538"/>
      <c r="BC37" s="1538"/>
      <c r="BD37" s="1538"/>
      <c r="BE37" s="1538"/>
      <c r="BF37" s="1538"/>
      <c r="BG37" s="1538"/>
      <c r="BH37" s="1538"/>
      <c r="BI37" s="1538"/>
      <c r="BJ37" s="1538"/>
      <c r="BK37" s="1538"/>
      <c r="BL37" s="1538"/>
      <c r="BM37" s="1538"/>
      <c r="BN37" s="1538"/>
      <c r="BO37" s="1538"/>
      <c r="BP37" s="1538"/>
      <c r="BQ37" s="1538"/>
      <c r="BR37" s="1538"/>
      <c r="BS37" s="1538"/>
      <c r="BT37" s="1538"/>
      <c r="BU37" s="1538"/>
      <c r="BV37" s="1538"/>
      <c r="BW37" s="1538"/>
      <c r="BX37" s="1538"/>
      <c r="BY37" s="1538"/>
      <c r="BZ37" s="1538"/>
      <c r="CA37" s="1538"/>
      <c r="CB37" s="1538"/>
      <c r="CC37" s="1538"/>
      <c r="CD37" s="1538"/>
      <c r="CE37" s="1538"/>
      <c r="CF37" s="1538"/>
      <c r="CG37" s="1538"/>
      <c r="CH37" s="1538"/>
      <c r="CI37" s="1538"/>
      <c r="CJ37" s="1538"/>
      <c r="CK37" s="1538"/>
      <c r="CL37" s="1538"/>
      <c r="CM37" s="1538"/>
      <c r="CN37" s="1538"/>
      <c r="CO37" s="1538"/>
      <c r="CP37" s="1538"/>
      <c r="CQ37" s="1538"/>
      <c r="CR37" s="1538"/>
      <c r="CS37" s="1538"/>
      <c r="CT37" s="1538"/>
      <c r="CU37" s="1538"/>
      <c r="CV37" s="1538"/>
      <c r="CW37" s="1538"/>
      <c r="CX37" s="1538"/>
      <c r="CY37" s="1538"/>
      <c r="CZ37" s="1538"/>
      <c r="DA37" s="1538"/>
      <c r="DB37" s="1538"/>
      <c r="DC37" s="1538"/>
      <c r="DD37" s="1538"/>
      <c r="DE37" s="1538"/>
      <c r="DF37" s="1538"/>
      <c r="DG37" s="1538"/>
      <c r="DH37" s="1538"/>
      <c r="DI37" s="1538"/>
      <c r="DJ37" s="1538"/>
      <c r="DK37" s="1538"/>
      <c r="DL37" s="1538"/>
      <c r="DM37" s="1538"/>
      <c r="DN37" s="1538"/>
      <c r="DO37" s="1538"/>
      <c r="DP37" s="1538"/>
      <c r="DQ37" s="1538"/>
      <c r="DR37" s="1538"/>
      <c r="DS37" s="1538"/>
      <c r="DT37" s="1538"/>
      <c r="DU37" s="1538"/>
      <c r="DV37" s="1538"/>
      <c r="DW37" s="1538"/>
      <c r="DX37" s="1538"/>
      <c r="DY37" s="1538"/>
      <c r="DZ37" s="1538"/>
      <c r="EA37" s="1538"/>
      <c r="EB37" s="1538"/>
      <c r="EC37" s="1538"/>
      <c r="ED37" s="1538"/>
      <c r="EE37" s="1538"/>
      <c r="EF37" s="1538"/>
      <c r="EG37" s="1538"/>
      <c r="EH37" s="1538"/>
      <c r="EI37" s="1538"/>
      <c r="EJ37" s="1538"/>
      <c r="EK37" s="1538"/>
      <c r="EL37" s="1538"/>
      <c r="EM37" s="1538"/>
      <c r="EN37" s="1538"/>
      <c r="EO37" s="1538"/>
      <c r="EP37" s="1538"/>
      <c r="EQ37" s="1538"/>
      <c r="ER37" s="1538"/>
      <c r="ES37" s="1538"/>
      <c r="ET37" s="1538"/>
      <c r="EU37" s="1538"/>
      <c r="EV37" s="1538"/>
      <c r="EW37" s="1538"/>
      <c r="EX37" s="1538"/>
      <c r="EY37" s="1538"/>
      <c r="EZ37" s="1538"/>
      <c r="FA37" s="1538"/>
      <c r="FB37" s="1538"/>
      <c r="FC37" s="1538"/>
      <c r="FD37" s="1538"/>
      <c r="FE37" s="1538"/>
      <c r="FF37" s="1538"/>
      <c r="FG37" s="1538"/>
      <c r="FH37" s="1538"/>
      <c r="FI37" s="1538"/>
      <c r="FJ37" s="1538"/>
      <c r="FK37" s="1538"/>
      <c r="FL37" s="1538"/>
      <c r="FM37" s="1538"/>
      <c r="FN37" s="1538"/>
      <c r="FO37" s="1538"/>
      <c r="FP37" s="1538"/>
      <c r="FQ37" s="1538"/>
      <c r="FR37" s="1538"/>
      <c r="FS37" s="1538"/>
      <c r="FT37" s="1538"/>
      <c r="FU37" s="1538"/>
      <c r="FV37" s="1538"/>
      <c r="FW37" s="1538"/>
      <c r="FX37" s="1538"/>
      <c r="FY37" s="1538"/>
      <c r="FZ37" s="1538"/>
      <c r="GA37" s="1538"/>
      <c r="GB37" s="1538"/>
      <c r="GC37" s="1538"/>
      <c r="GD37" s="1538"/>
      <c r="GE37" s="1538"/>
      <c r="GF37" s="1538"/>
      <c r="GG37" s="1538"/>
      <c r="GH37" s="1538"/>
      <c r="GI37" s="1538"/>
      <c r="GJ37" s="1538"/>
      <c r="GK37" s="1538"/>
      <c r="GL37" s="1538"/>
      <c r="GM37" s="1538"/>
      <c r="GN37" s="1538"/>
      <c r="GO37" s="1538"/>
      <c r="GP37" s="1538"/>
      <c r="GQ37" s="1538"/>
      <c r="GR37" s="1538"/>
      <c r="GS37" s="1538"/>
      <c r="GT37" s="1538"/>
      <c r="GU37" s="1538"/>
      <c r="GV37" s="1538"/>
      <c r="GW37" s="1538"/>
      <c r="GX37" s="1538"/>
      <c r="GY37" s="1538"/>
      <c r="GZ37" s="1538"/>
      <c r="HA37" s="1538"/>
      <c r="HB37" s="1538"/>
      <c r="HC37" s="1538"/>
      <c r="HD37" s="1538"/>
      <c r="HE37" s="1538"/>
      <c r="HF37" s="1538"/>
      <c r="HG37" s="1538"/>
      <c r="HH37" s="1538"/>
      <c r="HI37" s="1538"/>
      <c r="HJ37" s="1538"/>
      <c r="HK37" s="1538"/>
      <c r="HL37" s="1538"/>
      <c r="HM37" s="1538"/>
      <c r="HN37" s="1538"/>
      <c r="HO37" s="1538"/>
      <c r="HP37" s="1538"/>
      <c r="HQ37" s="1538"/>
      <c r="HR37" s="1538"/>
      <c r="HS37" s="1538"/>
      <c r="HT37" s="1538"/>
      <c r="HU37" s="1538"/>
      <c r="HV37" s="1538"/>
      <c r="HW37" s="1538"/>
      <c r="HX37" s="1538"/>
      <c r="HY37" s="1538"/>
      <c r="HZ37" s="1538"/>
      <c r="IA37" s="1538"/>
      <c r="IB37" s="1538"/>
      <c r="IC37" s="1538"/>
      <c r="ID37" s="1538"/>
      <c r="IE37" s="1538"/>
      <c r="IF37" s="1538"/>
      <c r="IG37" s="1538"/>
      <c r="IH37" s="1538"/>
      <c r="II37" s="1538"/>
      <c r="IJ37" s="1538"/>
      <c r="IK37" s="1538"/>
      <c r="IL37" s="1538"/>
      <c r="IM37" s="1538"/>
      <c r="IN37" s="1538"/>
      <c r="IO37" s="1538"/>
      <c r="IP37" s="1538"/>
      <c r="IQ37" s="1538"/>
      <c r="IR37" s="1538"/>
      <c r="IS37" s="1538"/>
      <c r="IT37" s="1538"/>
      <c r="IU37" s="1538"/>
    </row>
    <row r="38" spans="1:255">
      <c r="A38" s="2149" t="s">
        <v>1406</v>
      </c>
      <c r="B38" s="1520"/>
      <c r="C38" s="1520"/>
      <c r="D38" s="1520"/>
      <c r="E38" s="2285"/>
      <c r="F38" s="3597"/>
      <c r="G38" s="3598"/>
      <c r="H38" s="1520"/>
      <c r="I38" s="1520"/>
      <c r="J38" s="1520"/>
      <c r="K38" s="1860"/>
      <c r="L38" s="1860"/>
      <c r="M38" s="2308">
        <v>8</v>
      </c>
      <c r="N38" s="3597"/>
      <c r="O38" s="3598"/>
      <c r="P38" s="1860"/>
      <c r="Q38" s="1860"/>
      <c r="R38" s="1860">
        <f t="shared" si="0"/>
        <v>0</v>
      </c>
      <c r="S38" s="1521">
        <v>8</v>
      </c>
      <c r="T38" s="1538" t="s">
        <v>1789</v>
      </c>
      <c r="U38" s="1538" t="s">
        <v>1789</v>
      </c>
      <c r="V38" s="1538" t="s">
        <v>1789</v>
      </c>
      <c r="W38" s="1538"/>
      <c r="X38" s="1538"/>
      <c r="Y38" s="1538"/>
      <c r="Z38" s="1538" t="s">
        <v>1789</v>
      </c>
      <c r="AA38" s="1538" t="s">
        <v>1789</v>
      </c>
      <c r="AB38" s="1538" t="s">
        <v>1789</v>
      </c>
      <c r="AC38" s="1538" t="s">
        <v>1789</v>
      </c>
      <c r="AD38" s="1538" t="s">
        <v>1789</v>
      </c>
      <c r="AE38" s="1538" t="s">
        <v>1789</v>
      </c>
      <c r="AF38" s="1538" t="s">
        <v>1789</v>
      </c>
      <c r="AG38" s="1538" t="s">
        <v>1789</v>
      </c>
      <c r="AH38" s="1538" t="s">
        <v>1789</v>
      </c>
      <c r="AI38" s="1538" t="s">
        <v>1789</v>
      </c>
      <c r="AJ38" s="1538" t="s">
        <v>1789</v>
      </c>
      <c r="AK38" s="1538" t="s">
        <v>1789</v>
      </c>
      <c r="AL38" s="1538"/>
      <c r="AM38" s="1538"/>
      <c r="AN38" s="1538"/>
      <c r="AO38" s="1538"/>
      <c r="AP38" s="1538"/>
      <c r="AQ38" s="1538"/>
      <c r="AR38" s="1538"/>
      <c r="AS38" s="1538"/>
      <c r="AT38" s="1538"/>
      <c r="AU38" s="1538"/>
      <c r="AV38" s="1538"/>
      <c r="AW38" s="1538"/>
      <c r="AX38" s="1538"/>
      <c r="AY38" s="1538"/>
      <c r="AZ38" s="1538"/>
      <c r="BA38" s="1538"/>
      <c r="BB38" s="1538"/>
      <c r="BC38" s="1538"/>
      <c r="BD38" s="1538"/>
      <c r="BE38" s="1538"/>
      <c r="BF38" s="1538"/>
      <c r="BG38" s="1538"/>
      <c r="BH38" s="1538"/>
      <c r="BI38" s="1538"/>
      <c r="BJ38" s="1538"/>
      <c r="BK38" s="1538"/>
      <c r="BL38" s="1538"/>
      <c r="BM38" s="1538"/>
      <c r="BN38" s="1538"/>
      <c r="BO38" s="1538"/>
      <c r="BP38" s="1538"/>
      <c r="BQ38" s="1538"/>
      <c r="BR38" s="1538"/>
      <c r="BS38" s="1538"/>
      <c r="BT38" s="1538"/>
      <c r="BU38" s="1538"/>
      <c r="BV38" s="1538"/>
      <c r="BW38" s="1538"/>
      <c r="BX38" s="1538"/>
      <c r="BY38" s="1538"/>
      <c r="BZ38" s="1538"/>
      <c r="CA38" s="1538"/>
      <c r="CB38" s="1538"/>
      <c r="CC38" s="1538"/>
      <c r="CD38" s="1538"/>
      <c r="CE38" s="1538"/>
      <c r="CF38" s="1538"/>
      <c r="CG38" s="1538"/>
      <c r="CH38" s="1538"/>
      <c r="CI38" s="1538"/>
      <c r="CJ38" s="1538"/>
      <c r="CK38" s="1538"/>
      <c r="CL38" s="1538"/>
      <c r="CM38" s="1538"/>
      <c r="CN38" s="1538"/>
      <c r="CO38" s="1538"/>
      <c r="CP38" s="1538"/>
      <c r="CQ38" s="1538"/>
      <c r="CR38" s="1538"/>
      <c r="CS38" s="1538"/>
      <c r="CT38" s="1538"/>
      <c r="CU38" s="1538"/>
      <c r="CV38" s="1538"/>
      <c r="CW38" s="1538"/>
      <c r="CX38" s="1538"/>
      <c r="CY38" s="1538"/>
      <c r="CZ38" s="1538"/>
      <c r="DA38" s="1538"/>
      <c r="DB38" s="1538"/>
      <c r="DC38" s="1538"/>
      <c r="DD38" s="1538"/>
      <c r="DE38" s="1538"/>
      <c r="DF38" s="1538"/>
      <c r="DG38" s="1538"/>
      <c r="DH38" s="1538"/>
      <c r="DI38" s="1538"/>
      <c r="DJ38" s="1538"/>
      <c r="DK38" s="1538"/>
      <c r="DL38" s="1538"/>
      <c r="DM38" s="1538"/>
      <c r="DN38" s="1538"/>
      <c r="DO38" s="1538"/>
      <c r="DP38" s="1538"/>
      <c r="DQ38" s="1538"/>
      <c r="DR38" s="1538"/>
      <c r="DS38" s="1538"/>
      <c r="DT38" s="1538"/>
      <c r="DU38" s="1538"/>
      <c r="DV38" s="1538"/>
      <c r="DW38" s="1538"/>
      <c r="DX38" s="1538"/>
      <c r="DY38" s="1538"/>
      <c r="DZ38" s="1538"/>
      <c r="EA38" s="1538"/>
      <c r="EB38" s="1538"/>
      <c r="EC38" s="1538"/>
      <c r="ED38" s="1538"/>
      <c r="EE38" s="1538"/>
      <c r="EF38" s="1538"/>
      <c r="EG38" s="1538"/>
      <c r="EH38" s="1538"/>
      <c r="EI38" s="1538"/>
      <c r="EJ38" s="1538"/>
      <c r="EK38" s="1538"/>
      <c r="EL38" s="1538"/>
      <c r="EM38" s="1538"/>
      <c r="EN38" s="1538"/>
      <c r="EO38" s="1538"/>
      <c r="EP38" s="1538"/>
      <c r="EQ38" s="1538"/>
      <c r="ER38" s="1538"/>
      <c r="ES38" s="1538"/>
      <c r="ET38" s="1538"/>
      <c r="EU38" s="1538"/>
      <c r="EV38" s="1538"/>
      <c r="EW38" s="1538"/>
      <c r="EX38" s="1538"/>
      <c r="EY38" s="1538"/>
      <c r="EZ38" s="1538"/>
      <c r="FA38" s="1538"/>
      <c r="FB38" s="1538"/>
      <c r="FC38" s="1538"/>
      <c r="FD38" s="1538"/>
      <c r="FE38" s="1538"/>
      <c r="FF38" s="1538"/>
      <c r="FG38" s="1538"/>
      <c r="FH38" s="1538"/>
      <c r="FI38" s="1538"/>
      <c r="FJ38" s="1538"/>
      <c r="FK38" s="1538"/>
      <c r="FL38" s="1538"/>
      <c r="FM38" s="1538"/>
      <c r="FN38" s="1538"/>
      <c r="FO38" s="1538"/>
      <c r="FP38" s="1538"/>
      <c r="FQ38" s="1538"/>
      <c r="FR38" s="1538"/>
      <c r="FS38" s="1538"/>
      <c r="FT38" s="1538"/>
      <c r="FU38" s="1538"/>
      <c r="FV38" s="1538"/>
      <c r="FW38" s="1538"/>
      <c r="FX38" s="1538"/>
      <c r="FY38" s="1538"/>
      <c r="FZ38" s="1538"/>
      <c r="GA38" s="1538"/>
      <c r="GB38" s="1538"/>
      <c r="GC38" s="1538"/>
      <c r="GD38" s="1538"/>
      <c r="GE38" s="1538"/>
      <c r="GF38" s="1538"/>
      <c r="GG38" s="1538"/>
      <c r="GH38" s="1538"/>
      <c r="GI38" s="1538"/>
      <c r="GJ38" s="1538"/>
      <c r="GK38" s="1538"/>
      <c r="GL38" s="1538"/>
      <c r="GM38" s="1538"/>
      <c r="GN38" s="1538"/>
      <c r="GO38" s="1538"/>
      <c r="GP38" s="1538"/>
      <c r="GQ38" s="1538"/>
      <c r="GR38" s="1538"/>
      <c r="GS38" s="1538"/>
      <c r="GT38" s="1538"/>
      <c r="GU38" s="1538"/>
      <c r="GV38" s="1538"/>
      <c r="GW38" s="1538"/>
      <c r="GX38" s="1538"/>
      <c r="GY38" s="1538"/>
      <c r="GZ38" s="1538"/>
      <c r="HA38" s="1538"/>
      <c r="HB38" s="1538"/>
      <c r="HC38" s="1538"/>
      <c r="HD38" s="1538"/>
      <c r="HE38" s="1538"/>
      <c r="HF38" s="1538"/>
      <c r="HG38" s="1538"/>
      <c r="HH38" s="1538"/>
      <c r="HI38" s="1538"/>
      <c r="HJ38" s="1538"/>
      <c r="HK38" s="1538"/>
      <c r="HL38" s="1538"/>
      <c r="HM38" s="1538"/>
      <c r="HN38" s="1538"/>
      <c r="HO38" s="1538"/>
      <c r="HP38" s="1538"/>
      <c r="HQ38" s="1538"/>
      <c r="HR38" s="1538"/>
      <c r="HS38" s="1538"/>
      <c r="HT38" s="1538"/>
      <c r="HU38" s="1538"/>
      <c r="HV38" s="1538"/>
      <c r="HW38" s="1538"/>
      <c r="HX38" s="1538"/>
      <c r="HY38" s="1538"/>
      <c r="HZ38" s="1538"/>
      <c r="IA38" s="1538"/>
      <c r="IB38" s="1538"/>
      <c r="IC38" s="1538"/>
      <c r="ID38" s="1538"/>
      <c r="IE38" s="1538"/>
      <c r="IF38" s="1538"/>
      <c r="IG38" s="1538"/>
      <c r="IH38" s="1538"/>
      <c r="II38" s="1538"/>
      <c r="IJ38" s="1538"/>
      <c r="IK38" s="1538"/>
      <c r="IL38" s="1538"/>
      <c r="IM38" s="1538"/>
      <c r="IN38" s="1538"/>
      <c r="IO38" s="1538"/>
      <c r="IP38" s="1538"/>
      <c r="IQ38" s="1538"/>
      <c r="IR38" s="1538"/>
      <c r="IS38" s="1538"/>
      <c r="IT38" s="1538"/>
      <c r="IU38" s="1538"/>
    </row>
    <row r="39" spans="1:255">
      <c r="A39" s="2149" t="s">
        <v>1407</v>
      </c>
      <c r="B39" s="1520"/>
      <c r="C39" s="1520"/>
      <c r="D39" s="1520"/>
      <c r="E39" s="2285"/>
      <c r="F39" s="3597"/>
      <c r="G39" s="3598"/>
      <c r="H39" s="1520"/>
      <c r="I39" s="1520"/>
      <c r="J39" s="1520"/>
      <c r="K39" s="1860"/>
      <c r="L39" s="1860"/>
      <c r="M39" s="2308">
        <v>9</v>
      </c>
      <c r="N39" s="3597"/>
      <c r="O39" s="3598"/>
      <c r="P39" s="1860"/>
      <c r="Q39" s="1860"/>
      <c r="R39" s="1860">
        <f t="shared" si="0"/>
        <v>0</v>
      </c>
      <c r="S39" s="1521">
        <v>9</v>
      </c>
      <c r="T39" s="1538"/>
      <c r="U39" s="1538"/>
      <c r="V39" s="1538"/>
      <c r="W39" s="1538"/>
      <c r="X39" s="1538"/>
      <c r="Y39" s="1538"/>
      <c r="Z39" s="1538"/>
      <c r="AA39" s="1538"/>
      <c r="AB39" s="1538"/>
      <c r="AC39" s="1538"/>
      <c r="AD39" s="1538"/>
      <c r="AE39" s="1538"/>
      <c r="AF39" s="1538"/>
      <c r="AG39" s="1538"/>
      <c r="AH39" s="1538"/>
      <c r="AI39" s="1538"/>
      <c r="AJ39" s="1538"/>
      <c r="AK39" s="1538"/>
      <c r="AL39" s="1538"/>
      <c r="AM39" s="1538"/>
      <c r="AN39" s="1538"/>
      <c r="AO39" s="1538"/>
      <c r="AP39" s="1538"/>
      <c r="AQ39" s="1538"/>
      <c r="AR39" s="1538"/>
      <c r="AS39" s="1538"/>
      <c r="AT39" s="1538"/>
      <c r="AU39" s="1538"/>
      <c r="AV39" s="1538"/>
      <c r="AW39" s="1538"/>
      <c r="AX39" s="1538"/>
      <c r="AY39" s="1538"/>
      <c r="AZ39" s="1538"/>
      <c r="BA39" s="1538"/>
      <c r="BB39" s="1538"/>
      <c r="BC39" s="1538"/>
      <c r="BD39" s="1538"/>
      <c r="BE39" s="1538"/>
      <c r="BF39" s="1538"/>
      <c r="BG39" s="1538"/>
      <c r="BH39" s="1538"/>
      <c r="BI39" s="1538"/>
      <c r="BJ39" s="1538"/>
      <c r="BK39" s="1538"/>
      <c r="BL39" s="1538"/>
      <c r="BM39" s="1538"/>
      <c r="BN39" s="1538"/>
      <c r="BO39" s="1538"/>
      <c r="BP39" s="1538"/>
      <c r="BQ39" s="1538"/>
      <c r="BR39" s="1538"/>
      <c r="BS39" s="1538"/>
      <c r="BT39" s="1538"/>
      <c r="BU39" s="1538"/>
      <c r="BV39" s="1538"/>
      <c r="BW39" s="1538"/>
      <c r="BX39" s="1538"/>
      <c r="BY39" s="1538"/>
      <c r="BZ39" s="1538"/>
      <c r="CA39" s="1538"/>
      <c r="CB39" s="1538"/>
      <c r="CC39" s="1538"/>
      <c r="CD39" s="1538"/>
      <c r="CE39" s="1538"/>
      <c r="CF39" s="1538"/>
      <c r="CG39" s="1538"/>
      <c r="CH39" s="1538"/>
      <c r="CI39" s="1538"/>
      <c r="CJ39" s="1538"/>
      <c r="CK39" s="1538"/>
      <c r="CL39" s="1538"/>
      <c r="CM39" s="1538"/>
      <c r="CN39" s="1538"/>
      <c r="CO39" s="1538"/>
      <c r="CP39" s="1538"/>
      <c r="CQ39" s="1538"/>
      <c r="CR39" s="1538"/>
      <c r="CS39" s="1538"/>
      <c r="CT39" s="1538"/>
      <c r="CU39" s="1538"/>
      <c r="CV39" s="1538"/>
      <c r="CW39" s="1538"/>
      <c r="CX39" s="1538"/>
      <c r="CY39" s="1538"/>
      <c r="CZ39" s="1538"/>
      <c r="DA39" s="1538"/>
      <c r="DB39" s="1538"/>
      <c r="DC39" s="1538"/>
      <c r="DD39" s="1538"/>
      <c r="DE39" s="1538"/>
      <c r="DF39" s="1538"/>
      <c r="DG39" s="1538"/>
      <c r="DH39" s="1538"/>
      <c r="DI39" s="1538"/>
      <c r="DJ39" s="1538"/>
      <c r="DK39" s="1538"/>
      <c r="DL39" s="1538"/>
      <c r="DM39" s="1538"/>
      <c r="DN39" s="1538"/>
      <c r="DO39" s="1538"/>
      <c r="DP39" s="1538"/>
      <c r="DQ39" s="1538"/>
      <c r="DR39" s="1538"/>
      <c r="DS39" s="1538"/>
      <c r="DT39" s="1538"/>
      <c r="DU39" s="1538"/>
      <c r="DV39" s="1538"/>
      <c r="DW39" s="1538"/>
      <c r="DX39" s="1538"/>
      <c r="DY39" s="1538"/>
      <c r="DZ39" s="1538"/>
      <c r="EA39" s="1538"/>
      <c r="EB39" s="1538"/>
      <c r="EC39" s="1538"/>
      <c r="ED39" s="1538"/>
      <c r="EE39" s="1538"/>
      <c r="EF39" s="1538"/>
      <c r="EG39" s="1538"/>
      <c r="EH39" s="1538"/>
      <c r="EI39" s="1538"/>
      <c r="EJ39" s="1538"/>
      <c r="EK39" s="1538"/>
      <c r="EL39" s="1538"/>
      <c r="EM39" s="1538"/>
      <c r="EN39" s="1538"/>
      <c r="EO39" s="1538"/>
      <c r="EP39" s="1538"/>
      <c r="EQ39" s="1538"/>
      <c r="ER39" s="1538"/>
      <c r="ES39" s="1538"/>
      <c r="ET39" s="1538"/>
      <c r="EU39" s="1538"/>
      <c r="EV39" s="1538"/>
      <c r="EW39" s="1538"/>
      <c r="EX39" s="1538"/>
      <c r="EY39" s="1538"/>
      <c r="EZ39" s="1538"/>
      <c r="FA39" s="1538"/>
      <c r="FB39" s="1538"/>
      <c r="FC39" s="1538"/>
      <c r="FD39" s="1538"/>
      <c r="FE39" s="1538"/>
      <c r="FF39" s="1538"/>
      <c r="FG39" s="1538"/>
      <c r="FH39" s="1538"/>
      <c r="FI39" s="1538"/>
      <c r="FJ39" s="1538"/>
      <c r="FK39" s="1538"/>
      <c r="FL39" s="1538"/>
      <c r="FM39" s="1538"/>
      <c r="FN39" s="1538"/>
      <c r="FO39" s="1538"/>
      <c r="FP39" s="1538"/>
      <c r="FQ39" s="1538"/>
      <c r="FR39" s="1538"/>
      <c r="FS39" s="1538"/>
      <c r="FT39" s="1538"/>
      <c r="FU39" s="1538"/>
      <c r="FV39" s="1538"/>
      <c r="FW39" s="1538"/>
      <c r="FX39" s="1538"/>
      <c r="FY39" s="1538"/>
      <c r="FZ39" s="1538"/>
      <c r="GA39" s="1538"/>
      <c r="GB39" s="1538"/>
      <c r="GC39" s="1538"/>
      <c r="GD39" s="1538"/>
      <c r="GE39" s="1538"/>
      <c r="GF39" s="1538"/>
      <c r="GG39" s="1538"/>
      <c r="GH39" s="1538"/>
      <c r="GI39" s="1538"/>
      <c r="GJ39" s="1538"/>
      <c r="GK39" s="1538"/>
      <c r="GL39" s="1538"/>
      <c r="GM39" s="1538"/>
      <c r="GN39" s="1538"/>
      <c r="GO39" s="1538"/>
      <c r="GP39" s="1538"/>
      <c r="GQ39" s="1538"/>
      <c r="GR39" s="1538"/>
      <c r="GS39" s="1538"/>
      <c r="GT39" s="1538"/>
      <c r="GU39" s="1538"/>
      <c r="GV39" s="1538"/>
      <c r="GW39" s="1538"/>
      <c r="GX39" s="1538"/>
      <c r="GY39" s="1538"/>
      <c r="GZ39" s="1538"/>
      <c r="HA39" s="1538"/>
      <c r="HB39" s="1538"/>
      <c r="HC39" s="1538"/>
      <c r="HD39" s="1538"/>
      <c r="HE39" s="1538"/>
      <c r="HF39" s="1538"/>
      <c r="HG39" s="1538"/>
      <c r="HH39" s="1538"/>
      <c r="HI39" s="1538"/>
      <c r="HJ39" s="1538"/>
      <c r="HK39" s="1538"/>
      <c r="HL39" s="1538"/>
      <c r="HM39" s="1538"/>
      <c r="HN39" s="1538"/>
      <c r="HO39" s="1538"/>
      <c r="HP39" s="1538"/>
      <c r="HQ39" s="1538"/>
      <c r="HR39" s="1538"/>
      <c r="HS39" s="1538"/>
      <c r="HT39" s="1538"/>
      <c r="HU39" s="1538"/>
      <c r="HV39" s="1538"/>
      <c r="HW39" s="1538"/>
      <c r="HX39" s="1538"/>
      <c r="HY39" s="1538"/>
      <c r="HZ39" s="1538"/>
      <c r="IA39" s="1538"/>
      <c r="IB39" s="1538"/>
      <c r="IC39" s="1538"/>
      <c r="ID39" s="1538"/>
      <c r="IE39" s="1538"/>
      <c r="IF39" s="1538"/>
      <c r="IG39" s="1538"/>
      <c r="IH39" s="1538"/>
      <c r="II39" s="1538"/>
      <c r="IJ39" s="1538"/>
      <c r="IK39" s="1538"/>
      <c r="IL39" s="1538"/>
      <c r="IM39" s="1538"/>
      <c r="IN39" s="1538"/>
      <c r="IO39" s="1538"/>
      <c r="IP39" s="1538"/>
      <c r="IQ39" s="1538"/>
      <c r="IR39" s="1538"/>
      <c r="IS39" s="1538"/>
      <c r="IT39" s="1538"/>
      <c r="IU39" s="1538"/>
    </row>
    <row r="40" spans="1:255">
      <c r="A40" s="2149" t="s">
        <v>1746</v>
      </c>
      <c r="B40" s="1520"/>
      <c r="C40" s="1520"/>
      <c r="D40" s="1520"/>
      <c r="E40" s="2285"/>
      <c r="F40" s="3597"/>
      <c r="G40" s="3598"/>
      <c r="H40" s="1520"/>
      <c r="I40" s="1520"/>
      <c r="J40" s="1520"/>
      <c r="K40" s="1860"/>
      <c r="L40" s="1860"/>
      <c r="M40" s="2308">
        <v>10</v>
      </c>
      <c r="N40" s="3597"/>
      <c r="O40" s="3598"/>
      <c r="P40" s="1860"/>
      <c r="Q40" s="1860"/>
      <c r="R40" s="1860">
        <f t="shared" si="0"/>
        <v>0</v>
      </c>
      <c r="S40" s="1521">
        <v>10</v>
      </c>
      <c r="T40" s="1538"/>
      <c r="U40" s="1538"/>
      <c r="V40" s="1538"/>
      <c r="W40" s="1538"/>
      <c r="X40" s="1538"/>
      <c r="Y40" s="1538"/>
      <c r="Z40" s="1538"/>
      <c r="AA40" s="1538"/>
      <c r="AB40" s="1538"/>
      <c r="AC40" s="1538"/>
      <c r="AD40" s="1538"/>
      <c r="AE40" s="1538"/>
      <c r="AF40" s="1538"/>
      <c r="AG40" s="1538"/>
      <c r="AH40" s="1538"/>
      <c r="AI40" s="1538"/>
      <c r="AJ40" s="1538"/>
      <c r="AK40" s="1538"/>
      <c r="AL40" s="1538"/>
      <c r="AM40" s="1538"/>
      <c r="AN40" s="1538"/>
      <c r="AO40" s="1538"/>
      <c r="AP40" s="1538"/>
      <c r="AQ40" s="1538"/>
      <c r="AR40" s="1538"/>
      <c r="AS40" s="1538"/>
      <c r="AT40" s="1538"/>
      <c r="AU40" s="1538"/>
      <c r="AV40" s="1538"/>
      <c r="AW40" s="1538"/>
      <c r="AX40" s="1538"/>
      <c r="AY40" s="1538"/>
      <c r="AZ40" s="1538"/>
      <c r="BA40" s="1538"/>
      <c r="BB40" s="1538"/>
      <c r="BC40" s="1538"/>
      <c r="BD40" s="1538"/>
      <c r="BE40" s="1538"/>
      <c r="BF40" s="1538"/>
      <c r="BG40" s="1538"/>
      <c r="BH40" s="1538"/>
      <c r="BI40" s="1538"/>
      <c r="BJ40" s="1538"/>
      <c r="BK40" s="1538"/>
      <c r="BL40" s="1538"/>
      <c r="BM40" s="1538"/>
      <c r="BN40" s="1538"/>
      <c r="BO40" s="1538"/>
      <c r="BP40" s="1538"/>
      <c r="BQ40" s="1538"/>
      <c r="BR40" s="1538"/>
      <c r="BS40" s="1538"/>
      <c r="BT40" s="1538"/>
      <c r="BU40" s="1538"/>
      <c r="BV40" s="1538"/>
      <c r="BW40" s="1538"/>
      <c r="BX40" s="1538"/>
      <c r="BY40" s="1538"/>
      <c r="BZ40" s="1538"/>
      <c r="CA40" s="1538"/>
      <c r="CB40" s="1538"/>
      <c r="CC40" s="1538"/>
      <c r="CD40" s="1538"/>
      <c r="CE40" s="1538"/>
      <c r="CF40" s="1538"/>
      <c r="CG40" s="1538"/>
      <c r="CH40" s="1538"/>
      <c r="CI40" s="1538"/>
      <c r="CJ40" s="1538"/>
      <c r="CK40" s="1538"/>
      <c r="CL40" s="1538"/>
      <c r="CM40" s="1538"/>
      <c r="CN40" s="1538"/>
      <c r="CO40" s="1538"/>
      <c r="CP40" s="1538"/>
      <c r="CQ40" s="1538"/>
      <c r="CR40" s="1538"/>
      <c r="CS40" s="1538"/>
      <c r="CT40" s="1538"/>
      <c r="CU40" s="1538"/>
      <c r="CV40" s="1538"/>
      <c r="CW40" s="1538"/>
      <c r="CX40" s="1538"/>
      <c r="CY40" s="1538"/>
      <c r="CZ40" s="1538"/>
      <c r="DA40" s="1538"/>
      <c r="DB40" s="1538"/>
      <c r="DC40" s="1538"/>
      <c r="DD40" s="1538"/>
      <c r="DE40" s="1538"/>
      <c r="DF40" s="1538"/>
      <c r="DG40" s="1538"/>
      <c r="DH40" s="1538"/>
      <c r="DI40" s="1538"/>
      <c r="DJ40" s="1538"/>
      <c r="DK40" s="1538"/>
      <c r="DL40" s="1538"/>
      <c r="DM40" s="1538"/>
      <c r="DN40" s="1538"/>
      <c r="DO40" s="1538"/>
      <c r="DP40" s="1538"/>
      <c r="DQ40" s="1538"/>
      <c r="DR40" s="1538"/>
      <c r="DS40" s="1538"/>
      <c r="DT40" s="1538"/>
      <c r="DU40" s="1538"/>
      <c r="DV40" s="1538"/>
      <c r="DW40" s="1538"/>
      <c r="DX40" s="1538"/>
      <c r="DY40" s="1538"/>
      <c r="DZ40" s="1538"/>
      <c r="EA40" s="1538"/>
      <c r="EB40" s="1538"/>
      <c r="EC40" s="1538"/>
      <c r="ED40" s="1538"/>
      <c r="EE40" s="1538"/>
      <c r="EF40" s="1538"/>
      <c r="EG40" s="1538"/>
      <c r="EH40" s="1538"/>
      <c r="EI40" s="1538"/>
      <c r="EJ40" s="1538"/>
      <c r="EK40" s="1538"/>
      <c r="EL40" s="1538"/>
      <c r="EM40" s="1538"/>
      <c r="EN40" s="1538"/>
      <c r="EO40" s="1538"/>
      <c r="EP40" s="1538"/>
      <c r="EQ40" s="1538"/>
      <c r="ER40" s="1538"/>
      <c r="ES40" s="1538"/>
      <c r="ET40" s="1538"/>
      <c r="EU40" s="1538"/>
      <c r="EV40" s="1538"/>
      <c r="EW40" s="1538"/>
      <c r="EX40" s="1538"/>
      <c r="EY40" s="1538"/>
      <c r="EZ40" s="1538"/>
      <c r="FA40" s="1538"/>
      <c r="FB40" s="1538"/>
      <c r="FC40" s="1538"/>
      <c r="FD40" s="1538"/>
      <c r="FE40" s="1538"/>
      <c r="FF40" s="1538"/>
      <c r="FG40" s="1538"/>
      <c r="FH40" s="1538"/>
      <c r="FI40" s="1538"/>
      <c r="FJ40" s="1538"/>
      <c r="FK40" s="1538"/>
      <c r="FL40" s="1538"/>
      <c r="FM40" s="1538"/>
      <c r="FN40" s="1538"/>
      <c r="FO40" s="1538"/>
      <c r="FP40" s="1538"/>
      <c r="FQ40" s="1538"/>
      <c r="FR40" s="1538"/>
      <c r="FS40" s="1538"/>
      <c r="FT40" s="1538"/>
      <c r="FU40" s="1538"/>
      <c r="FV40" s="1538"/>
      <c r="FW40" s="1538"/>
      <c r="FX40" s="1538"/>
      <c r="FY40" s="1538"/>
      <c r="FZ40" s="1538"/>
      <c r="GA40" s="1538"/>
      <c r="GB40" s="1538"/>
      <c r="GC40" s="1538"/>
      <c r="GD40" s="1538"/>
      <c r="GE40" s="1538"/>
      <c r="GF40" s="1538"/>
      <c r="GG40" s="1538"/>
      <c r="GH40" s="1538"/>
      <c r="GI40" s="1538"/>
      <c r="GJ40" s="1538"/>
      <c r="GK40" s="1538"/>
      <c r="GL40" s="1538"/>
      <c r="GM40" s="1538"/>
      <c r="GN40" s="1538"/>
      <c r="GO40" s="1538"/>
      <c r="GP40" s="1538"/>
      <c r="GQ40" s="1538"/>
      <c r="GR40" s="1538"/>
      <c r="GS40" s="1538"/>
      <c r="GT40" s="1538"/>
      <c r="GU40" s="1538"/>
      <c r="GV40" s="1538"/>
      <c r="GW40" s="1538"/>
      <c r="GX40" s="1538"/>
      <c r="GY40" s="1538"/>
      <c r="GZ40" s="1538"/>
      <c r="HA40" s="1538"/>
      <c r="HB40" s="1538"/>
      <c r="HC40" s="1538"/>
      <c r="HD40" s="1538"/>
      <c r="HE40" s="1538"/>
      <c r="HF40" s="1538"/>
      <c r="HG40" s="1538"/>
      <c r="HH40" s="1538"/>
      <c r="HI40" s="1538"/>
      <c r="HJ40" s="1538"/>
      <c r="HK40" s="1538"/>
      <c r="HL40" s="1538"/>
      <c r="HM40" s="1538"/>
      <c r="HN40" s="1538"/>
      <c r="HO40" s="1538"/>
      <c r="HP40" s="1538"/>
      <c r="HQ40" s="1538"/>
      <c r="HR40" s="1538"/>
      <c r="HS40" s="1538"/>
      <c r="HT40" s="1538"/>
      <c r="HU40" s="1538"/>
      <c r="HV40" s="1538"/>
      <c r="HW40" s="1538"/>
      <c r="HX40" s="1538"/>
      <c r="HY40" s="1538"/>
      <c r="HZ40" s="1538"/>
      <c r="IA40" s="1538"/>
      <c r="IB40" s="1538"/>
      <c r="IC40" s="1538"/>
      <c r="ID40" s="1538"/>
      <c r="IE40" s="1538"/>
      <c r="IF40" s="1538"/>
      <c r="IG40" s="1538"/>
      <c r="IH40" s="1538"/>
      <c r="II40" s="1538"/>
      <c r="IJ40" s="1538"/>
      <c r="IK40" s="1538"/>
      <c r="IL40" s="1538"/>
      <c r="IM40" s="1538"/>
      <c r="IN40" s="1538"/>
      <c r="IO40" s="1538"/>
      <c r="IP40" s="1538"/>
      <c r="IQ40" s="1538"/>
      <c r="IR40" s="1538"/>
      <c r="IS40" s="1538"/>
      <c r="IT40" s="1538"/>
      <c r="IU40" s="1538"/>
    </row>
    <row r="41" spans="1:255">
      <c r="A41" s="2149" t="s">
        <v>1747</v>
      </c>
      <c r="B41" s="1520"/>
      <c r="C41" s="1520"/>
      <c r="D41" s="1520"/>
      <c r="E41" s="2285"/>
      <c r="F41" s="3597"/>
      <c r="G41" s="3598"/>
      <c r="H41" s="1520"/>
      <c r="I41" s="1520"/>
      <c r="J41" s="1520"/>
      <c r="K41" s="1860"/>
      <c r="L41" s="1860"/>
      <c r="M41" s="2308">
        <v>11</v>
      </c>
      <c r="N41" s="3597"/>
      <c r="O41" s="3598"/>
      <c r="P41" s="1860"/>
      <c r="Q41" s="1860"/>
      <c r="R41" s="1860">
        <f t="shared" si="0"/>
        <v>0</v>
      </c>
      <c r="S41" s="1521">
        <v>11</v>
      </c>
      <c r="T41" s="1538"/>
      <c r="U41" s="1538"/>
      <c r="V41" s="1538"/>
      <c r="W41" s="1538"/>
      <c r="X41" s="1538"/>
      <c r="Y41" s="1538"/>
      <c r="Z41" s="1538"/>
      <c r="AA41" s="1538"/>
      <c r="AB41" s="1538"/>
      <c r="AC41" s="1538"/>
      <c r="AD41" s="1538"/>
      <c r="AE41" s="1538"/>
      <c r="AF41" s="1538"/>
      <c r="AG41" s="1538"/>
      <c r="AH41" s="1538"/>
      <c r="AI41" s="1538"/>
      <c r="AJ41" s="1538"/>
      <c r="AK41" s="1538"/>
      <c r="AL41" s="1538"/>
      <c r="AM41" s="1538"/>
      <c r="AN41" s="1538"/>
      <c r="AO41" s="1538"/>
      <c r="AP41" s="1538"/>
      <c r="AQ41" s="1538"/>
      <c r="AR41" s="1538"/>
      <c r="AS41" s="1538"/>
      <c r="AT41" s="1538"/>
      <c r="AU41" s="1538"/>
      <c r="AV41" s="1538"/>
      <c r="AW41" s="1538"/>
      <c r="AX41" s="1538"/>
      <c r="AY41" s="1538"/>
      <c r="AZ41" s="1538"/>
      <c r="BA41" s="1538"/>
      <c r="BB41" s="1538"/>
      <c r="BC41" s="1538"/>
      <c r="BD41" s="1538"/>
      <c r="BE41" s="1538"/>
      <c r="BF41" s="1538"/>
      <c r="BG41" s="1538"/>
      <c r="BH41" s="1538"/>
      <c r="BI41" s="1538"/>
      <c r="BJ41" s="1538"/>
      <c r="BK41" s="1538"/>
      <c r="BL41" s="1538"/>
      <c r="BM41" s="1538"/>
      <c r="BN41" s="1538"/>
      <c r="BO41" s="1538"/>
      <c r="BP41" s="1538"/>
      <c r="BQ41" s="1538"/>
      <c r="BR41" s="1538"/>
      <c r="BS41" s="1538"/>
      <c r="BT41" s="1538"/>
      <c r="BU41" s="1538"/>
      <c r="BV41" s="1538"/>
      <c r="BW41" s="1538"/>
      <c r="BX41" s="1538"/>
      <c r="BY41" s="1538"/>
      <c r="BZ41" s="1538"/>
      <c r="CA41" s="1538"/>
      <c r="CB41" s="1538"/>
      <c r="CC41" s="1538"/>
      <c r="CD41" s="1538"/>
      <c r="CE41" s="1538"/>
      <c r="CF41" s="1538"/>
      <c r="CG41" s="1538"/>
      <c r="CH41" s="1538"/>
      <c r="CI41" s="1538"/>
      <c r="CJ41" s="1538"/>
      <c r="CK41" s="1538"/>
      <c r="CL41" s="1538"/>
      <c r="CM41" s="1538"/>
      <c r="CN41" s="1538"/>
      <c r="CO41" s="1538"/>
      <c r="CP41" s="1538"/>
      <c r="CQ41" s="1538"/>
      <c r="CR41" s="1538"/>
      <c r="CS41" s="1538"/>
      <c r="CT41" s="1538"/>
      <c r="CU41" s="1538"/>
      <c r="CV41" s="1538"/>
      <c r="CW41" s="1538"/>
      <c r="CX41" s="1538"/>
      <c r="CY41" s="1538"/>
      <c r="CZ41" s="1538"/>
      <c r="DA41" s="1538"/>
      <c r="DB41" s="1538"/>
      <c r="DC41" s="1538"/>
      <c r="DD41" s="1538"/>
      <c r="DE41" s="1538"/>
      <c r="DF41" s="1538"/>
      <c r="DG41" s="1538"/>
      <c r="DH41" s="1538"/>
      <c r="DI41" s="1538"/>
      <c r="DJ41" s="1538"/>
      <c r="DK41" s="1538"/>
      <c r="DL41" s="1538"/>
      <c r="DM41" s="1538"/>
      <c r="DN41" s="1538"/>
      <c r="DO41" s="1538"/>
      <c r="DP41" s="1538"/>
      <c r="DQ41" s="1538"/>
      <c r="DR41" s="1538"/>
      <c r="DS41" s="1538"/>
      <c r="DT41" s="1538"/>
      <c r="DU41" s="1538"/>
      <c r="DV41" s="1538"/>
      <c r="DW41" s="1538"/>
      <c r="DX41" s="1538"/>
      <c r="DY41" s="1538"/>
      <c r="DZ41" s="1538"/>
      <c r="EA41" s="1538"/>
      <c r="EB41" s="1538"/>
      <c r="EC41" s="1538"/>
      <c r="ED41" s="1538"/>
      <c r="EE41" s="1538"/>
      <c r="EF41" s="1538"/>
      <c r="EG41" s="1538"/>
      <c r="EH41" s="1538"/>
      <c r="EI41" s="1538"/>
      <c r="EJ41" s="1538"/>
      <c r="EK41" s="1538"/>
      <c r="EL41" s="1538"/>
      <c r="EM41" s="1538"/>
      <c r="EN41" s="1538"/>
      <c r="EO41" s="1538"/>
      <c r="EP41" s="1538"/>
      <c r="EQ41" s="1538"/>
      <c r="ER41" s="1538"/>
      <c r="ES41" s="1538"/>
      <c r="ET41" s="1538"/>
      <c r="EU41" s="1538"/>
      <c r="EV41" s="1538"/>
      <c r="EW41" s="1538"/>
      <c r="EX41" s="1538"/>
      <c r="EY41" s="1538"/>
      <c r="EZ41" s="1538"/>
      <c r="FA41" s="1538"/>
      <c r="FB41" s="1538"/>
      <c r="FC41" s="1538"/>
      <c r="FD41" s="1538"/>
      <c r="FE41" s="1538"/>
      <c r="FF41" s="1538"/>
      <c r="FG41" s="1538"/>
      <c r="FH41" s="1538"/>
      <c r="FI41" s="1538"/>
      <c r="FJ41" s="1538"/>
      <c r="FK41" s="1538"/>
      <c r="FL41" s="1538"/>
      <c r="FM41" s="1538"/>
      <c r="FN41" s="1538"/>
      <c r="FO41" s="1538"/>
      <c r="FP41" s="1538"/>
      <c r="FQ41" s="1538"/>
      <c r="FR41" s="1538"/>
      <c r="FS41" s="1538"/>
      <c r="FT41" s="1538"/>
      <c r="FU41" s="1538"/>
      <c r="FV41" s="1538"/>
      <c r="FW41" s="1538"/>
      <c r="FX41" s="1538"/>
      <c r="FY41" s="1538"/>
      <c r="FZ41" s="1538"/>
      <c r="GA41" s="1538"/>
      <c r="GB41" s="1538"/>
      <c r="GC41" s="1538"/>
      <c r="GD41" s="1538"/>
      <c r="GE41" s="1538"/>
      <c r="GF41" s="1538"/>
      <c r="GG41" s="1538"/>
      <c r="GH41" s="1538"/>
      <c r="GI41" s="1538"/>
      <c r="GJ41" s="1538"/>
      <c r="GK41" s="1538"/>
      <c r="GL41" s="1538"/>
      <c r="GM41" s="1538"/>
      <c r="GN41" s="1538"/>
      <c r="GO41" s="1538"/>
      <c r="GP41" s="1538"/>
      <c r="GQ41" s="1538"/>
      <c r="GR41" s="1538"/>
      <c r="GS41" s="1538"/>
      <c r="GT41" s="1538"/>
      <c r="GU41" s="1538"/>
      <c r="GV41" s="1538"/>
      <c r="GW41" s="1538"/>
      <c r="GX41" s="1538"/>
      <c r="GY41" s="1538"/>
      <c r="GZ41" s="1538"/>
      <c r="HA41" s="1538"/>
      <c r="HB41" s="1538"/>
      <c r="HC41" s="1538"/>
      <c r="HD41" s="1538"/>
      <c r="HE41" s="1538"/>
      <c r="HF41" s="1538"/>
      <c r="HG41" s="1538"/>
      <c r="HH41" s="1538"/>
      <c r="HI41" s="1538"/>
      <c r="HJ41" s="1538"/>
      <c r="HK41" s="1538"/>
      <c r="HL41" s="1538"/>
      <c r="HM41" s="1538"/>
      <c r="HN41" s="1538"/>
      <c r="HO41" s="1538"/>
      <c r="HP41" s="1538"/>
      <c r="HQ41" s="1538"/>
      <c r="HR41" s="1538"/>
      <c r="HS41" s="1538"/>
      <c r="HT41" s="1538"/>
      <c r="HU41" s="1538"/>
      <c r="HV41" s="1538"/>
      <c r="HW41" s="1538"/>
      <c r="HX41" s="1538"/>
      <c r="HY41" s="1538"/>
      <c r="HZ41" s="1538"/>
      <c r="IA41" s="1538"/>
      <c r="IB41" s="1538"/>
      <c r="IC41" s="1538"/>
      <c r="ID41" s="1538"/>
      <c r="IE41" s="1538"/>
      <c r="IF41" s="1538"/>
      <c r="IG41" s="1538"/>
      <c r="IH41" s="1538"/>
      <c r="II41" s="1538"/>
      <c r="IJ41" s="1538"/>
      <c r="IK41" s="1538"/>
      <c r="IL41" s="1538"/>
      <c r="IM41" s="1538"/>
      <c r="IN41" s="1538"/>
      <c r="IO41" s="1538"/>
      <c r="IP41" s="1538"/>
      <c r="IQ41" s="1538"/>
      <c r="IR41" s="1538"/>
      <c r="IS41" s="1538"/>
      <c r="IT41" s="1538"/>
      <c r="IU41" s="1538"/>
    </row>
    <row r="42" spans="1:255">
      <c r="A42" s="2149" t="s">
        <v>1748</v>
      </c>
      <c r="B42" s="1520"/>
      <c r="C42" s="1520"/>
      <c r="D42" s="1520"/>
      <c r="E42" s="2285"/>
      <c r="F42" s="3597"/>
      <c r="G42" s="3598"/>
      <c r="H42" s="1520"/>
      <c r="I42" s="1520"/>
      <c r="J42" s="1520"/>
      <c r="K42" s="1860"/>
      <c r="L42" s="1860"/>
      <c r="M42" s="2308">
        <v>12</v>
      </c>
      <c r="N42" s="3597"/>
      <c r="O42" s="3598"/>
      <c r="P42" s="1860"/>
      <c r="Q42" s="1860"/>
      <c r="R42" s="1860">
        <f t="shared" si="0"/>
        <v>0</v>
      </c>
      <c r="S42" s="1521">
        <v>12</v>
      </c>
      <c r="T42" s="1538"/>
      <c r="U42" s="1538"/>
      <c r="V42" s="1538"/>
      <c r="W42" s="1538"/>
      <c r="X42" s="1538"/>
      <c r="Y42" s="1538"/>
      <c r="Z42" s="1538"/>
      <c r="AA42" s="1538"/>
      <c r="AB42" s="1538"/>
      <c r="AC42" s="1538"/>
      <c r="AD42" s="1538"/>
      <c r="AE42" s="1538"/>
      <c r="AF42" s="1538"/>
      <c r="AG42" s="1538"/>
      <c r="AH42" s="1538"/>
      <c r="AI42" s="1538"/>
      <c r="AJ42" s="1538"/>
      <c r="AK42" s="1538"/>
      <c r="AL42" s="1538"/>
      <c r="AM42" s="1538"/>
      <c r="AN42" s="1538"/>
      <c r="AO42" s="1538"/>
      <c r="AP42" s="1538"/>
      <c r="AQ42" s="1538"/>
      <c r="AR42" s="1538"/>
      <c r="AS42" s="1538"/>
      <c r="AT42" s="1538"/>
      <c r="AU42" s="1538"/>
      <c r="AV42" s="1538"/>
      <c r="AW42" s="1538"/>
      <c r="AX42" s="1538"/>
      <c r="AY42" s="1538"/>
      <c r="AZ42" s="1538"/>
      <c r="BA42" s="1538"/>
      <c r="BB42" s="1538"/>
      <c r="BC42" s="1538"/>
      <c r="BD42" s="1538"/>
      <c r="BE42" s="1538"/>
      <c r="BF42" s="1538"/>
      <c r="BG42" s="1538"/>
      <c r="BH42" s="1538"/>
      <c r="BI42" s="1538"/>
      <c r="BJ42" s="1538"/>
      <c r="BK42" s="1538"/>
      <c r="BL42" s="1538"/>
      <c r="BM42" s="1538"/>
      <c r="BN42" s="1538"/>
      <c r="BO42" s="1538"/>
      <c r="BP42" s="1538"/>
      <c r="BQ42" s="1538"/>
      <c r="BR42" s="1538"/>
      <c r="BS42" s="1538"/>
      <c r="BT42" s="1538"/>
      <c r="BU42" s="1538"/>
      <c r="BV42" s="1538"/>
      <c r="BW42" s="1538"/>
      <c r="BX42" s="1538"/>
      <c r="BY42" s="1538"/>
      <c r="BZ42" s="1538"/>
      <c r="CA42" s="1538"/>
      <c r="CB42" s="1538"/>
      <c r="CC42" s="1538"/>
      <c r="CD42" s="1538"/>
      <c r="CE42" s="1538"/>
      <c r="CF42" s="1538"/>
      <c r="CG42" s="1538"/>
      <c r="CH42" s="1538"/>
      <c r="CI42" s="1538"/>
      <c r="CJ42" s="1538"/>
      <c r="CK42" s="1538"/>
      <c r="CL42" s="1538"/>
      <c r="CM42" s="1538"/>
      <c r="CN42" s="1538"/>
      <c r="CO42" s="1538"/>
      <c r="CP42" s="1538"/>
      <c r="CQ42" s="1538"/>
      <c r="CR42" s="1538"/>
      <c r="CS42" s="1538"/>
      <c r="CT42" s="1538"/>
      <c r="CU42" s="1538"/>
      <c r="CV42" s="1538"/>
      <c r="CW42" s="1538"/>
      <c r="CX42" s="1538"/>
      <c r="CY42" s="1538"/>
      <c r="CZ42" s="1538"/>
      <c r="DA42" s="1538"/>
      <c r="DB42" s="1538"/>
      <c r="DC42" s="1538"/>
      <c r="DD42" s="1538"/>
      <c r="DE42" s="1538"/>
      <c r="DF42" s="1538"/>
      <c r="DG42" s="1538"/>
      <c r="DH42" s="1538"/>
      <c r="DI42" s="1538"/>
      <c r="DJ42" s="1538"/>
      <c r="DK42" s="1538"/>
      <c r="DL42" s="1538"/>
      <c r="DM42" s="1538"/>
      <c r="DN42" s="1538"/>
      <c r="DO42" s="1538"/>
      <c r="DP42" s="1538"/>
      <c r="DQ42" s="1538"/>
      <c r="DR42" s="1538"/>
      <c r="DS42" s="1538"/>
      <c r="DT42" s="1538"/>
      <c r="DU42" s="1538"/>
      <c r="DV42" s="1538"/>
      <c r="DW42" s="1538"/>
      <c r="DX42" s="1538"/>
      <c r="DY42" s="1538"/>
      <c r="DZ42" s="1538"/>
      <c r="EA42" s="1538"/>
      <c r="EB42" s="1538"/>
      <c r="EC42" s="1538"/>
      <c r="ED42" s="1538"/>
      <c r="EE42" s="1538"/>
      <c r="EF42" s="1538"/>
      <c r="EG42" s="1538"/>
      <c r="EH42" s="1538"/>
      <c r="EI42" s="1538"/>
      <c r="EJ42" s="1538"/>
      <c r="EK42" s="1538"/>
      <c r="EL42" s="1538"/>
      <c r="EM42" s="1538"/>
      <c r="EN42" s="1538"/>
      <c r="EO42" s="1538"/>
      <c r="EP42" s="1538"/>
      <c r="EQ42" s="1538"/>
      <c r="ER42" s="1538"/>
      <c r="ES42" s="1538"/>
      <c r="ET42" s="1538"/>
      <c r="EU42" s="1538"/>
      <c r="EV42" s="1538"/>
      <c r="EW42" s="1538"/>
      <c r="EX42" s="1538"/>
      <c r="EY42" s="1538"/>
      <c r="EZ42" s="1538"/>
      <c r="FA42" s="1538"/>
      <c r="FB42" s="1538"/>
      <c r="FC42" s="1538"/>
      <c r="FD42" s="1538"/>
      <c r="FE42" s="1538"/>
      <c r="FF42" s="1538"/>
      <c r="FG42" s="1538"/>
      <c r="FH42" s="1538"/>
      <c r="FI42" s="1538"/>
      <c r="FJ42" s="1538"/>
      <c r="FK42" s="1538"/>
      <c r="FL42" s="1538"/>
      <c r="FM42" s="1538"/>
      <c r="FN42" s="1538"/>
      <c r="FO42" s="1538"/>
      <c r="FP42" s="1538"/>
      <c r="FQ42" s="1538"/>
      <c r="FR42" s="1538"/>
      <c r="FS42" s="1538"/>
      <c r="FT42" s="1538"/>
      <c r="FU42" s="1538"/>
      <c r="FV42" s="1538"/>
      <c r="FW42" s="1538"/>
      <c r="FX42" s="1538"/>
      <c r="FY42" s="1538"/>
      <c r="FZ42" s="1538"/>
      <c r="GA42" s="1538"/>
      <c r="GB42" s="1538"/>
      <c r="GC42" s="1538"/>
      <c r="GD42" s="1538"/>
      <c r="GE42" s="1538"/>
      <c r="GF42" s="1538"/>
      <c r="GG42" s="1538"/>
      <c r="GH42" s="1538"/>
      <c r="GI42" s="1538"/>
      <c r="GJ42" s="1538"/>
      <c r="GK42" s="1538"/>
      <c r="GL42" s="1538"/>
      <c r="GM42" s="1538"/>
      <c r="GN42" s="1538"/>
      <c r="GO42" s="1538"/>
      <c r="GP42" s="1538"/>
      <c r="GQ42" s="1538"/>
      <c r="GR42" s="1538"/>
      <c r="GS42" s="1538"/>
      <c r="GT42" s="1538"/>
      <c r="GU42" s="1538"/>
      <c r="GV42" s="1538"/>
      <c r="GW42" s="1538"/>
      <c r="GX42" s="1538"/>
      <c r="GY42" s="1538"/>
      <c r="GZ42" s="1538"/>
      <c r="HA42" s="1538"/>
      <c r="HB42" s="1538"/>
      <c r="HC42" s="1538"/>
      <c r="HD42" s="1538"/>
      <c r="HE42" s="1538"/>
      <c r="HF42" s="1538"/>
      <c r="HG42" s="1538"/>
      <c r="HH42" s="1538"/>
      <c r="HI42" s="1538"/>
      <c r="HJ42" s="1538"/>
      <c r="HK42" s="1538"/>
      <c r="HL42" s="1538"/>
      <c r="HM42" s="1538"/>
      <c r="HN42" s="1538"/>
      <c r="HO42" s="1538"/>
      <c r="HP42" s="1538"/>
      <c r="HQ42" s="1538"/>
      <c r="HR42" s="1538"/>
      <c r="HS42" s="1538"/>
      <c r="HT42" s="1538"/>
      <c r="HU42" s="1538"/>
      <c r="HV42" s="1538"/>
      <c r="HW42" s="1538"/>
      <c r="HX42" s="1538"/>
      <c r="HY42" s="1538"/>
      <c r="HZ42" s="1538"/>
      <c r="IA42" s="1538"/>
      <c r="IB42" s="1538"/>
      <c r="IC42" s="1538"/>
      <c r="ID42" s="1538"/>
      <c r="IE42" s="1538"/>
      <c r="IF42" s="1538"/>
      <c r="IG42" s="1538"/>
      <c r="IH42" s="1538"/>
      <c r="II42" s="1538"/>
      <c r="IJ42" s="1538"/>
      <c r="IK42" s="1538"/>
      <c r="IL42" s="1538"/>
      <c r="IM42" s="1538"/>
      <c r="IN42" s="1538"/>
      <c r="IO42" s="1538"/>
      <c r="IP42" s="1538"/>
      <c r="IQ42" s="1538"/>
      <c r="IR42" s="1538"/>
      <c r="IS42" s="1538"/>
      <c r="IT42" s="1538"/>
      <c r="IU42" s="1538"/>
    </row>
    <row r="43" spans="1:255">
      <c r="A43" s="2149" t="s">
        <v>1749</v>
      </c>
      <c r="B43" s="1520"/>
      <c r="C43" s="1520"/>
      <c r="D43" s="1520"/>
      <c r="E43" s="2285"/>
      <c r="F43" s="3597"/>
      <c r="G43" s="3598"/>
      <c r="H43" s="1520"/>
      <c r="I43" s="1520"/>
      <c r="J43" s="1520"/>
      <c r="K43" s="1860"/>
      <c r="L43" s="1860"/>
      <c r="M43" s="2308">
        <v>13</v>
      </c>
      <c r="N43" s="3597"/>
      <c r="O43" s="3598"/>
      <c r="P43" s="1860"/>
      <c r="Q43" s="1860"/>
      <c r="R43" s="1860">
        <f t="shared" si="0"/>
        <v>0</v>
      </c>
      <c r="S43" s="1521">
        <v>13</v>
      </c>
      <c r="T43" s="1538"/>
      <c r="U43" s="1538"/>
      <c r="V43" s="1538"/>
      <c r="W43" s="1538"/>
      <c r="X43" s="1538"/>
      <c r="Y43" s="1538"/>
      <c r="Z43" s="1538"/>
      <c r="AA43" s="1538"/>
      <c r="AB43" s="1538"/>
      <c r="AC43" s="1538"/>
      <c r="AD43" s="1538"/>
      <c r="AE43" s="1538"/>
      <c r="AF43" s="1538"/>
      <c r="AG43" s="1538"/>
      <c r="AH43" s="1538"/>
      <c r="AI43" s="1538"/>
      <c r="AJ43" s="1538"/>
      <c r="AK43" s="1538"/>
      <c r="AL43" s="1538"/>
      <c r="AM43" s="1538"/>
      <c r="AN43" s="1538"/>
      <c r="AO43" s="1538"/>
      <c r="AP43" s="1538"/>
      <c r="AQ43" s="1538"/>
      <c r="AR43" s="1538"/>
      <c r="AS43" s="1538"/>
      <c r="AT43" s="1538"/>
      <c r="AU43" s="1538"/>
      <c r="AV43" s="1538"/>
      <c r="AW43" s="1538"/>
      <c r="AX43" s="1538"/>
      <c r="AY43" s="1538"/>
      <c r="AZ43" s="1538"/>
      <c r="BA43" s="1538"/>
      <c r="BB43" s="1538"/>
      <c r="BC43" s="1538"/>
      <c r="BD43" s="1538"/>
      <c r="BE43" s="1538"/>
      <c r="BF43" s="1538"/>
      <c r="BG43" s="1538"/>
      <c r="BH43" s="1538"/>
      <c r="BI43" s="1538"/>
      <c r="BJ43" s="1538"/>
      <c r="BK43" s="1538"/>
      <c r="BL43" s="1538"/>
      <c r="BM43" s="1538"/>
      <c r="BN43" s="1538"/>
      <c r="BO43" s="1538"/>
      <c r="BP43" s="1538"/>
      <c r="BQ43" s="1538"/>
      <c r="BR43" s="1538"/>
      <c r="BS43" s="1538"/>
      <c r="BT43" s="1538"/>
      <c r="BU43" s="1538"/>
      <c r="BV43" s="1538"/>
      <c r="BW43" s="1538"/>
      <c r="BX43" s="1538"/>
      <c r="BY43" s="1538"/>
      <c r="BZ43" s="1538"/>
      <c r="CA43" s="1538"/>
      <c r="CB43" s="1538"/>
      <c r="CC43" s="1538"/>
      <c r="CD43" s="1538"/>
      <c r="CE43" s="1538"/>
      <c r="CF43" s="1538"/>
      <c r="CG43" s="1538"/>
      <c r="CH43" s="1538"/>
      <c r="CI43" s="1538"/>
      <c r="CJ43" s="1538"/>
      <c r="CK43" s="1538"/>
      <c r="CL43" s="1538"/>
      <c r="CM43" s="1538"/>
      <c r="CN43" s="1538"/>
      <c r="CO43" s="1538"/>
      <c r="CP43" s="1538"/>
      <c r="CQ43" s="1538"/>
      <c r="CR43" s="1538"/>
      <c r="CS43" s="1538"/>
      <c r="CT43" s="1538"/>
      <c r="CU43" s="1538"/>
      <c r="CV43" s="1538"/>
      <c r="CW43" s="1538"/>
      <c r="CX43" s="1538"/>
      <c r="CY43" s="1538"/>
      <c r="CZ43" s="1538"/>
      <c r="DA43" s="1538"/>
      <c r="DB43" s="1538"/>
      <c r="DC43" s="1538"/>
      <c r="DD43" s="1538"/>
      <c r="DE43" s="1538"/>
      <c r="DF43" s="1538"/>
      <c r="DG43" s="1538"/>
      <c r="DH43" s="1538"/>
      <c r="DI43" s="1538"/>
      <c r="DJ43" s="1538"/>
      <c r="DK43" s="1538"/>
      <c r="DL43" s="1538"/>
      <c r="DM43" s="1538"/>
      <c r="DN43" s="1538"/>
      <c r="DO43" s="1538"/>
      <c r="DP43" s="1538"/>
      <c r="DQ43" s="1538"/>
      <c r="DR43" s="1538"/>
      <c r="DS43" s="1538"/>
      <c r="DT43" s="1538"/>
      <c r="DU43" s="1538"/>
      <c r="DV43" s="1538"/>
      <c r="DW43" s="1538"/>
      <c r="DX43" s="1538"/>
      <c r="DY43" s="1538"/>
      <c r="DZ43" s="1538"/>
      <c r="EA43" s="1538"/>
      <c r="EB43" s="1538"/>
      <c r="EC43" s="1538"/>
      <c r="ED43" s="1538"/>
      <c r="EE43" s="1538"/>
      <c r="EF43" s="1538"/>
      <c r="EG43" s="1538"/>
      <c r="EH43" s="1538"/>
      <c r="EI43" s="1538"/>
      <c r="EJ43" s="1538"/>
      <c r="EK43" s="1538"/>
      <c r="EL43" s="1538"/>
      <c r="EM43" s="1538"/>
      <c r="EN43" s="1538"/>
      <c r="EO43" s="1538"/>
      <c r="EP43" s="1538"/>
      <c r="EQ43" s="1538"/>
      <c r="ER43" s="1538"/>
      <c r="ES43" s="1538"/>
      <c r="ET43" s="1538"/>
      <c r="EU43" s="1538"/>
      <c r="EV43" s="1538"/>
      <c r="EW43" s="1538"/>
      <c r="EX43" s="1538"/>
      <c r="EY43" s="1538"/>
      <c r="EZ43" s="1538"/>
      <c r="FA43" s="1538"/>
      <c r="FB43" s="1538"/>
      <c r="FC43" s="1538"/>
      <c r="FD43" s="1538"/>
      <c r="FE43" s="1538"/>
      <c r="FF43" s="1538"/>
      <c r="FG43" s="1538"/>
      <c r="FH43" s="1538"/>
      <c r="FI43" s="1538"/>
      <c r="FJ43" s="1538"/>
      <c r="FK43" s="1538"/>
      <c r="FL43" s="1538"/>
      <c r="FM43" s="1538"/>
      <c r="FN43" s="1538"/>
      <c r="FO43" s="1538"/>
      <c r="FP43" s="1538"/>
      <c r="FQ43" s="1538"/>
      <c r="FR43" s="1538"/>
      <c r="FS43" s="1538"/>
      <c r="FT43" s="1538"/>
      <c r="FU43" s="1538"/>
      <c r="FV43" s="1538"/>
      <c r="FW43" s="1538"/>
      <c r="FX43" s="1538"/>
      <c r="FY43" s="1538"/>
      <c r="FZ43" s="1538"/>
      <c r="GA43" s="1538"/>
      <c r="GB43" s="1538"/>
      <c r="GC43" s="1538"/>
      <c r="GD43" s="1538"/>
      <c r="GE43" s="1538"/>
      <c r="GF43" s="1538"/>
      <c r="GG43" s="1538"/>
      <c r="GH43" s="1538"/>
      <c r="GI43" s="1538"/>
      <c r="GJ43" s="1538"/>
      <c r="GK43" s="1538"/>
      <c r="GL43" s="1538"/>
      <c r="GM43" s="1538"/>
      <c r="GN43" s="1538"/>
      <c r="GO43" s="1538"/>
      <c r="GP43" s="1538"/>
      <c r="GQ43" s="1538"/>
      <c r="GR43" s="1538"/>
      <c r="GS43" s="1538"/>
      <c r="GT43" s="1538"/>
      <c r="GU43" s="1538"/>
      <c r="GV43" s="1538"/>
      <c r="GW43" s="1538"/>
      <c r="GX43" s="1538"/>
      <c r="GY43" s="1538"/>
      <c r="GZ43" s="1538"/>
      <c r="HA43" s="1538"/>
      <c r="HB43" s="1538"/>
      <c r="HC43" s="1538"/>
      <c r="HD43" s="1538"/>
      <c r="HE43" s="1538"/>
      <c r="HF43" s="1538"/>
      <c r="HG43" s="1538"/>
      <c r="HH43" s="1538"/>
      <c r="HI43" s="1538"/>
      <c r="HJ43" s="1538"/>
      <c r="HK43" s="1538"/>
      <c r="HL43" s="1538"/>
      <c r="HM43" s="1538"/>
      <c r="HN43" s="1538"/>
      <c r="HO43" s="1538"/>
      <c r="HP43" s="1538"/>
      <c r="HQ43" s="1538"/>
      <c r="HR43" s="1538"/>
      <c r="HS43" s="1538"/>
      <c r="HT43" s="1538"/>
      <c r="HU43" s="1538"/>
      <c r="HV43" s="1538"/>
      <c r="HW43" s="1538"/>
      <c r="HX43" s="1538"/>
      <c r="HY43" s="1538"/>
      <c r="HZ43" s="1538"/>
      <c r="IA43" s="1538"/>
      <c r="IB43" s="1538"/>
      <c r="IC43" s="1538"/>
      <c r="ID43" s="1538"/>
      <c r="IE43" s="1538"/>
      <c r="IF43" s="1538"/>
      <c r="IG43" s="1538"/>
      <c r="IH43" s="1538"/>
      <c r="II43" s="1538"/>
      <c r="IJ43" s="1538"/>
      <c r="IK43" s="1538"/>
      <c r="IL43" s="1538"/>
      <c r="IM43" s="1538"/>
      <c r="IN43" s="1538"/>
      <c r="IO43" s="1538"/>
      <c r="IP43" s="1538"/>
      <c r="IQ43" s="1538"/>
      <c r="IR43" s="1538"/>
      <c r="IS43" s="1538"/>
      <c r="IT43" s="1538"/>
      <c r="IU43" s="1538"/>
    </row>
    <row r="44" spans="1:255">
      <c r="A44" s="2149" t="s">
        <v>1750</v>
      </c>
      <c r="B44" s="1520"/>
      <c r="C44" s="1520"/>
      <c r="D44" s="1520"/>
      <c r="E44" s="2285"/>
      <c r="F44" s="3597" t="s">
        <v>4402</v>
      </c>
      <c r="G44" s="3598"/>
      <c r="H44" s="1520"/>
      <c r="I44" s="1520"/>
      <c r="J44" s="1520"/>
      <c r="K44" s="1860"/>
      <c r="L44" s="1860"/>
      <c r="M44" s="2308">
        <v>14</v>
      </c>
      <c r="N44" s="3597"/>
      <c r="O44" s="3598"/>
      <c r="P44" s="1860"/>
      <c r="Q44" s="1860"/>
      <c r="R44" s="1860">
        <f t="shared" si="0"/>
        <v>0</v>
      </c>
      <c r="S44" s="1521">
        <v>14</v>
      </c>
      <c r="T44" s="1538"/>
      <c r="U44" s="1538"/>
      <c r="V44" s="1538"/>
      <c r="W44" s="1538"/>
      <c r="X44" s="1538"/>
      <c r="Y44" s="1538"/>
      <c r="Z44" s="1538"/>
      <c r="AA44" s="1538"/>
      <c r="AB44" s="1538"/>
      <c r="AC44" s="1538"/>
      <c r="AD44" s="1538"/>
      <c r="AE44" s="1538"/>
      <c r="AF44" s="1538"/>
      <c r="AG44" s="1538"/>
      <c r="AH44" s="1538"/>
      <c r="AI44" s="1538"/>
      <c r="AJ44" s="1538"/>
      <c r="AK44" s="1538"/>
      <c r="AL44" s="1538"/>
      <c r="AM44" s="1538"/>
      <c r="AN44" s="1538"/>
      <c r="AO44" s="1538"/>
      <c r="AP44" s="1538"/>
      <c r="AQ44" s="1538"/>
      <c r="AR44" s="1538"/>
      <c r="AS44" s="1538"/>
      <c r="AT44" s="1538"/>
      <c r="AU44" s="1538"/>
      <c r="AV44" s="1538"/>
      <c r="AW44" s="1538"/>
      <c r="AX44" s="1538"/>
      <c r="AY44" s="1538"/>
      <c r="AZ44" s="1538"/>
      <c r="BA44" s="1538"/>
      <c r="BB44" s="1538"/>
      <c r="BC44" s="1538"/>
      <c r="BD44" s="1538"/>
      <c r="BE44" s="1538"/>
      <c r="BF44" s="1538"/>
      <c r="BG44" s="1538"/>
      <c r="BH44" s="1538"/>
      <c r="BI44" s="1538"/>
      <c r="BJ44" s="1538"/>
      <c r="BK44" s="1538"/>
      <c r="BL44" s="1538"/>
      <c r="BM44" s="1538"/>
      <c r="BN44" s="1538"/>
      <c r="BO44" s="1538"/>
      <c r="BP44" s="1538"/>
      <c r="BQ44" s="1538"/>
      <c r="BR44" s="1538"/>
      <c r="BS44" s="1538"/>
      <c r="BT44" s="1538"/>
      <c r="BU44" s="1538"/>
      <c r="BV44" s="1538"/>
      <c r="BW44" s="1538"/>
      <c r="BX44" s="1538"/>
      <c r="BY44" s="1538"/>
      <c r="BZ44" s="1538"/>
      <c r="CA44" s="1538"/>
      <c r="CB44" s="1538"/>
      <c r="CC44" s="1538"/>
      <c r="CD44" s="1538"/>
      <c r="CE44" s="1538"/>
      <c r="CF44" s="1538"/>
      <c r="CG44" s="1538"/>
      <c r="CH44" s="1538"/>
      <c r="CI44" s="1538"/>
      <c r="CJ44" s="1538"/>
      <c r="CK44" s="1538"/>
      <c r="CL44" s="1538"/>
      <c r="CM44" s="1538"/>
      <c r="CN44" s="1538"/>
      <c r="CO44" s="1538"/>
      <c r="CP44" s="1538"/>
      <c r="CQ44" s="1538"/>
      <c r="CR44" s="1538"/>
      <c r="CS44" s="1538"/>
      <c r="CT44" s="1538"/>
      <c r="CU44" s="1538"/>
      <c r="CV44" s="1538"/>
      <c r="CW44" s="1538"/>
      <c r="CX44" s="1538"/>
      <c r="CY44" s="1538"/>
      <c r="CZ44" s="1538"/>
      <c r="DA44" s="1538"/>
      <c r="DB44" s="1538"/>
      <c r="DC44" s="1538"/>
      <c r="DD44" s="1538"/>
      <c r="DE44" s="1538"/>
      <c r="DF44" s="1538"/>
      <c r="DG44" s="1538"/>
      <c r="DH44" s="1538"/>
      <c r="DI44" s="1538"/>
      <c r="DJ44" s="1538"/>
      <c r="DK44" s="1538"/>
      <c r="DL44" s="1538"/>
      <c r="DM44" s="1538"/>
      <c r="DN44" s="1538"/>
      <c r="DO44" s="1538"/>
      <c r="DP44" s="1538"/>
      <c r="DQ44" s="1538"/>
      <c r="DR44" s="1538"/>
      <c r="DS44" s="1538"/>
      <c r="DT44" s="1538"/>
      <c r="DU44" s="1538"/>
      <c r="DV44" s="1538"/>
      <c r="DW44" s="1538"/>
      <c r="DX44" s="1538"/>
      <c r="DY44" s="1538"/>
      <c r="DZ44" s="1538"/>
      <c r="EA44" s="1538"/>
      <c r="EB44" s="1538"/>
      <c r="EC44" s="1538"/>
      <c r="ED44" s="1538"/>
      <c r="EE44" s="1538"/>
      <c r="EF44" s="1538"/>
      <c r="EG44" s="1538"/>
      <c r="EH44" s="1538"/>
      <c r="EI44" s="1538"/>
      <c r="EJ44" s="1538"/>
      <c r="EK44" s="1538"/>
      <c r="EL44" s="1538"/>
      <c r="EM44" s="1538"/>
      <c r="EN44" s="1538"/>
      <c r="EO44" s="1538"/>
      <c r="EP44" s="1538"/>
      <c r="EQ44" s="1538"/>
      <c r="ER44" s="1538"/>
      <c r="ES44" s="1538"/>
      <c r="ET44" s="1538"/>
      <c r="EU44" s="1538"/>
      <c r="EV44" s="1538"/>
      <c r="EW44" s="1538"/>
      <c r="EX44" s="1538"/>
      <c r="EY44" s="1538"/>
      <c r="EZ44" s="1538"/>
      <c r="FA44" s="1538"/>
      <c r="FB44" s="1538"/>
      <c r="FC44" s="1538"/>
      <c r="FD44" s="1538"/>
      <c r="FE44" s="1538"/>
      <c r="FF44" s="1538"/>
      <c r="FG44" s="1538"/>
      <c r="FH44" s="1538"/>
      <c r="FI44" s="1538"/>
      <c r="FJ44" s="1538"/>
      <c r="FK44" s="1538"/>
      <c r="FL44" s="1538"/>
      <c r="FM44" s="1538"/>
      <c r="FN44" s="1538"/>
      <c r="FO44" s="1538"/>
      <c r="FP44" s="1538"/>
      <c r="FQ44" s="1538"/>
      <c r="FR44" s="1538"/>
      <c r="FS44" s="1538"/>
      <c r="FT44" s="1538"/>
      <c r="FU44" s="1538"/>
      <c r="FV44" s="1538"/>
      <c r="FW44" s="1538"/>
      <c r="FX44" s="1538"/>
      <c r="FY44" s="1538"/>
      <c r="FZ44" s="1538"/>
      <c r="GA44" s="1538"/>
      <c r="GB44" s="1538"/>
      <c r="GC44" s="1538"/>
      <c r="GD44" s="1538"/>
      <c r="GE44" s="1538"/>
      <c r="GF44" s="1538"/>
      <c r="GG44" s="1538"/>
      <c r="GH44" s="1538"/>
      <c r="GI44" s="1538"/>
      <c r="GJ44" s="1538"/>
      <c r="GK44" s="1538"/>
      <c r="GL44" s="1538"/>
      <c r="GM44" s="1538"/>
      <c r="GN44" s="1538"/>
      <c r="GO44" s="1538"/>
      <c r="GP44" s="1538"/>
      <c r="GQ44" s="1538"/>
      <c r="GR44" s="1538"/>
      <c r="GS44" s="1538"/>
      <c r="GT44" s="1538"/>
      <c r="GU44" s="1538"/>
      <c r="GV44" s="1538"/>
      <c r="GW44" s="1538"/>
      <c r="GX44" s="1538"/>
      <c r="GY44" s="1538"/>
      <c r="GZ44" s="1538"/>
      <c r="HA44" s="1538"/>
      <c r="HB44" s="1538"/>
      <c r="HC44" s="1538"/>
      <c r="HD44" s="1538"/>
      <c r="HE44" s="1538"/>
      <c r="HF44" s="1538"/>
      <c r="HG44" s="1538"/>
      <c r="HH44" s="1538"/>
      <c r="HI44" s="1538"/>
      <c r="HJ44" s="1538"/>
      <c r="HK44" s="1538"/>
      <c r="HL44" s="1538"/>
      <c r="HM44" s="1538"/>
      <c r="HN44" s="1538"/>
      <c r="HO44" s="1538"/>
      <c r="HP44" s="1538"/>
      <c r="HQ44" s="1538"/>
      <c r="HR44" s="1538"/>
      <c r="HS44" s="1538"/>
      <c r="HT44" s="1538"/>
      <c r="HU44" s="1538"/>
      <c r="HV44" s="1538"/>
      <c r="HW44" s="1538"/>
      <c r="HX44" s="1538"/>
      <c r="HY44" s="1538"/>
      <c r="HZ44" s="1538"/>
      <c r="IA44" s="1538"/>
      <c r="IB44" s="1538"/>
      <c r="IC44" s="1538"/>
      <c r="ID44" s="1538"/>
      <c r="IE44" s="1538"/>
      <c r="IF44" s="1538"/>
      <c r="IG44" s="1538"/>
      <c r="IH44" s="1538"/>
      <c r="II44" s="1538"/>
      <c r="IJ44" s="1538"/>
      <c r="IK44" s="1538"/>
      <c r="IL44" s="1538"/>
      <c r="IM44" s="1538"/>
      <c r="IN44" s="1538"/>
      <c r="IO44" s="1538"/>
      <c r="IP44" s="1538"/>
      <c r="IQ44" s="1538"/>
      <c r="IR44" s="1538"/>
      <c r="IS44" s="1538"/>
      <c r="IT44" s="1538"/>
      <c r="IU44" s="1538"/>
    </row>
    <row r="45" spans="1:255">
      <c r="A45" s="2149" t="s">
        <v>1751</v>
      </c>
      <c r="B45" s="1520"/>
      <c r="C45" s="1520"/>
      <c r="D45" s="1520"/>
      <c r="E45" s="2285"/>
      <c r="F45" s="2462"/>
      <c r="G45" s="1534"/>
      <c r="H45" s="1520"/>
      <c r="I45" s="1520"/>
      <c r="J45" s="1520"/>
      <c r="K45" s="1860"/>
      <c r="L45" s="1860"/>
      <c r="M45" s="2308">
        <v>15</v>
      </c>
      <c r="N45" s="3597"/>
      <c r="O45" s="3598"/>
      <c r="P45" s="1860"/>
      <c r="Q45" s="1860"/>
      <c r="R45" s="1860">
        <f t="shared" si="0"/>
        <v>0</v>
      </c>
      <c r="S45" s="1521">
        <v>15</v>
      </c>
      <c r="T45" s="1538"/>
      <c r="U45" s="1538"/>
      <c r="V45" s="1538"/>
      <c r="W45" s="1538"/>
      <c r="X45" s="1538"/>
      <c r="Y45" s="1538"/>
      <c r="Z45" s="1538"/>
      <c r="AA45" s="1538"/>
      <c r="AB45" s="1538"/>
      <c r="AC45" s="1538"/>
      <c r="AD45" s="1538"/>
      <c r="AE45" s="1538"/>
      <c r="AF45" s="1538"/>
      <c r="AG45" s="1538"/>
      <c r="AH45" s="1538"/>
      <c r="AI45" s="1538"/>
      <c r="AJ45" s="1538"/>
      <c r="AK45" s="1538"/>
      <c r="AL45" s="1538"/>
      <c r="AM45" s="1538"/>
      <c r="AN45" s="1538"/>
      <c r="AO45" s="1538"/>
      <c r="AP45" s="1538"/>
      <c r="AQ45" s="1538"/>
      <c r="AR45" s="1538"/>
      <c r="AS45" s="1538"/>
      <c r="AT45" s="1538"/>
      <c r="AU45" s="1538"/>
      <c r="AV45" s="1538"/>
      <c r="AW45" s="1538"/>
      <c r="AX45" s="1538"/>
      <c r="AY45" s="1538"/>
      <c r="AZ45" s="1538"/>
      <c r="BA45" s="1538"/>
      <c r="BB45" s="1538"/>
      <c r="BC45" s="1538"/>
      <c r="BD45" s="1538"/>
      <c r="BE45" s="1538"/>
      <c r="BF45" s="1538"/>
      <c r="BG45" s="1538"/>
      <c r="BH45" s="1538"/>
      <c r="BI45" s="1538"/>
      <c r="BJ45" s="1538"/>
      <c r="BK45" s="1538"/>
      <c r="BL45" s="1538"/>
      <c r="BM45" s="1538"/>
      <c r="BN45" s="1538"/>
      <c r="BO45" s="1538"/>
      <c r="BP45" s="1538"/>
      <c r="BQ45" s="1538"/>
      <c r="BR45" s="1538"/>
      <c r="BS45" s="1538"/>
      <c r="BT45" s="1538"/>
      <c r="BU45" s="1538"/>
      <c r="BV45" s="1538"/>
      <c r="BW45" s="1538"/>
      <c r="BX45" s="1538"/>
      <c r="BY45" s="1538"/>
      <c r="BZ45" s="1538"/>
      <c r="CA45" s="1538"/>
      <c r="CB45" s="1538"/>
      <c r="CC45" s="1538"/>
      <c r="CD45" s="1538"/>
      <c r="CE45" s="1538"/>
      <c r="CF45" s="1538"/>
      <c r="CG45" s="1538"/>
      <c r="CH45" s="1538"/>
      <c r="CI45" s="1538"/>
      <c r="CJ45" s="1538"/>
      <c r="CK45" s="1538"/>
      <c r="CL45" s="1538"/>
      <c r="CM45" s="1538"/>
      <c r="CN45" s="1538"/>
      <c r="CO45" s="1538"/>
      <c r="CP45" s="1538"/>
      <c r="CQ45" s="1538"/>
      <c r="CR45" s="1538"/>
      <c r="CS45" s="1538"/>
      <c r="CT45" s="1538"/>
      <c r="CU45" s="1538"/>
      <c r="CV45" s="1538"/>
      <c r="CW45" s="1538"/>
      <c r="CX45" s="1538"/>
      <c r="CY45" s="1538"/>
      <c r="CZ45" s="1538"/>
      <c r="DA45" s="1538"/>
      <c r="DB45" s="1538"/>
      <c r="DC45" s="1538"/>
      <c r="DD45" s="1538"/>
      <c r="DE45" s="1538"/>
      <c r="DF45" s="1538"/>
      <c r="DG45" s="1538"/>
      <c r="DH45" s="1538"/>
      <c r="DI45" s="1538"/>
      <c r="DJ45" s="1538"/>
      <c r="DK45" s="1538"/>
      <c r="DL45" s="1538"/>
      <c r="DM45" s="1538"/>
      <c r="DN45" s="1538"/>
      <c r="DO45" s="1538"/>
      <c r="DP45" s="1538"/>
      <c r="DQ45" s="1538"/>
      <c r="DR45" s="1538"/>
      <c r="DS45" s="1538"/>
      <c r="DT45" s="1538"/>
      <c r="DU45" s="1538"/>
      <c r="DV45" s="1538"/>
      <c r="DW45" s="1538"/>
      <c r="DX45" s="1538"/>
      <c r="DY45" s="1538"/>
      <c r="DZ45" s="1538"/>
      <c r="EA45" s="1538"/>
      <c r="EB45" s="1538"/>
      <c r="EC45" s="1538"/>
      <c r="ED45" s="1538"/>
      <c r="EE45" s="1538"/>
      <c r="EF45" s="1538"/>
      <c r="EG45" s="1538"/>
      <c r="EH45" s="1538"/>
      <c r="EI45" s="1538"/>
      <c r="EJ45" s="1538"/>
      <c r="EK45" s="1538"/>
      <c r="EL45" s="1538"/>
      <c r="EM45" s="1538"/>
      <c r="EN45" s="1538"/>
      <c r="EO45" s="1538"/>
      <c r="EP45" s="1538"/>
      <c r="EQ45" s="1538"/>
      <c r="ER45" s="1538"/>
      <c r="ES45" s="1538"/>
      <c r="ET45" s="1538"/>
      <c r="EU45" s="1538"/>
      <c r="EV45" s="1538"/>
      <c r="EW45" s="1538"/>
      <c r="EX45" s="1538"/>
      <c r="EY45" s="1538"/>
      <c r="EZ45" s="1538"/>
      <c r="FA45" s="1538"/>
      <c r="FB45" s="1538"/>
      <c r="FC45" s="1538"/>
      <c r="FD45" s="1538"/>
      <c r="FE45" s="1538"/>
      <c r="FF45" s="1538"/>
      <c r="FG45" s="1538"/>
      <c r="FH45" s="1538"/>
      <c r="FI45" s="1538"/>
      <c r="FJ45" s="1538"/>
      <c r="FK45" s="1538"/>
      <c r="FL45" s="1538"/>
      <c r="FM45" s="1538"/>
      <c r="FN45" s="1538"/>
      <c r="FO45" s="1538"/>
      <c r="FP45" s="1538"/>
      <c r="FQ45" s="1538"/>
      <c r="FR45" s="1538"/>
      <c r="FS45" s="1538"/>
      <c r="FT45" s="1538"/>
      <c r="FU45" s="1538"/>
      <c r="FV45" s="1538"/>
      <c r="FW45" s="1538"/>
      <c r="FX45" s="1538"/>
      <c r="FY45" s="1538"/>
      <c r="FZ45" s="1538"/>
      <c r="GA45" s="1538"/>
      <c r="GB45" s="1538"/>
      <c r="GC45" s="1538"/>
      <c r="GD45" s="1538"/>
      <c r="GE45" s="1538"/>
      <c r="GF45" s="1538"/>
      <c r="GG45" s="1538"/>
      <c r="GH45" s="1538"/>
      <c r="GI45" s="1538"/>
      <c r="GJ45" s="1538"/>
      <c r="GK45" s="1538"/>
      <c r="GL45" s="1538"/>
      <c r="GM45" s="1538"/>
      <c r="GN45" s="1538"/>
      <c r="GO45" s="1538"/>
      <c r="GP45" s="1538"/>
      <c r="GQ45" s="1538"/>
      <c r="GR45" s="1538"/>
      <c r="GS45" s="1538"/>
      <c r="GT45" s="1538"/>
      <c r="GU45" s="1538"/>
      <c r="GV45" s="1538"/>
      <c r="GW45" s="1538"/>
      <c r="GX45" s="1538"/>
      <c r="GY45" s="1538"/>
      <c r="GZ45" s="1538"/>
      <c r="HA45" s="1538"/>
      <c r="HB45" s="1538"/>
      <c r="HC45" s="1538"/>
      <c r="HD45" s="1538"/>
      <c r="HE45" s="1538"/>
      <c r="HF45" s="1538"/>
      <c r="HG45" s="1538"/>
      <c r="HH45" s="1538"/>
      <c r="HI45" s="1538"/>
      <c r="HJ45" s="1538"/>
      <c r="HK45" s="1538"/>
      <c r="HL45" s="1538"/>
      <c r="HM45" s="1538"/>
      <c r="HN45" s="1538"/>
      <c r="HO45" s="1538"/>
      <c r="HP45" s="1538"/>
      <c r="HQ45" s="1538"/>
      <c r="HR45" s="1538"/>
      <c r="HS45" s="1538"/>
      <c r="HT45" s="1538"/>
      <c r="HU45" s="1538"/>
      <c r="HV45" s="1538"/>
      <c r="HW45" s="1538"/>
      <c r="HX45" s="1538"/>
      <c r="HY45" s="1538"/>
      <c r="HZ45" s="1538"/>
      <c r="IA45" s="1538"/>
      <c r="IB45" s="1538"/>
      <c r="IC45" s="1538"/>
      <c r="ID45" s="1538"/>
      <c r="IE45" s="1538"/>
      <c r="IF45" s="1538"/>
      <c r="IG45" s="1538"/>
      <c r="IH45" s="1538"/>
      <c r="II45" s="1538"/>
      <c r="IJ45" s="1538"/>
      <c r="IK45" s="1538"/>
      <c r="IL45" s="1538"/>
      <c r="IM45" s="1538"/>
      <c r="IN45" s="1538"/>
      <c r="IO45" s="1538"/>
      <c r="IP45" s="1538"/>
      <c r="IQ45" s="1538"/>
      <c r="IR45" s="1538"/>
      <c r="IS45" s="1538"/>
      <c r="IT45" s="1538"/>
      <c r="IU45" s="1538"/>
    </row>
    <row r="46" spans="1:255">
      <c r="A46" s="2149" t="s">
        <v>1752</v>
      </c>
      <c r="B46" s="1520" t="s">
        <v>1190</v>
      </c>
      <c r="C46" s="2309"/>
      <c r="D46" s="2309"/>
      <c r="E46" s="2310"/>
      <c r="F46" s="3605"/>
      <c r="G46" s="3606"/>
      <c r="H46" s="2309"/>
      <c r="I46" s="2309"/>
      <c r="J46" s="1520"/>
      <c r="K46" s="1860"/>
      <c r="L46" s="1860"/>
      <c r="M46" s="2308">
        <v>16</v>
      </c>
      <c r="N46" s="3597"/>
      <c r="O46" s="3598"/>
      <c r="P46" s="1860"/>
      <c r="Q46" s="1860"/>
      <c r="R46" s="1860">
        <f t="shared" si="0"/>
        <v>0</v>
      </c>
      <c r="S46" s="1521">
        <v>16</v>
      </c>
      <c r="T46" s="1538"/>
      <c r="U46" s="1538"/>
      <c r="V46" s="1538"/>
      <c r="W46" s="1538"/>
      <c r="X46" s="1538"/>
      <c r="Y46" s="1538"/>
      <c r="Z46" s="1538"/>
      <c r="AA46" s="1538"/>
      <c r="AB46" s="1538"/>
      <c r="AC46" s="1538"/>
      <c r="AD46" s="1538"/>
      <c r="AE46" s="1538"/>
      <c r="AF46" s="1538"/>
      <c r="AG46" s="1538"/>
      <c r="AH46" s="1538"/>
      <c r="AI46" s="1538"/>
      <c r="AJ46" s="1538"/>
      <c r="AK46" s="1538"/>
      <c r="AL46" s="1538"/>
      <c r="AM46" s="1538"/>
      <c r="AN46" s="1538"/>
      <c r="AO46" s="1538"/>
      <c r="AP46" s="1538"/>
      <c r="AQ46" s="1538"/>
      <c r="AR46" s="1538"/>
      <c r="AS46" s="1538"/>
      <c r="AT46" s="1538"/>
      <c r="AU46" s="1538"/>
      <c r="AV46" s="1538"/>
      <c r="AW46" s="1538"/>
      <c r="AX46" s="1538"/>
      <c r="AY46" s="1538"/>
      <c r="AZ46" s="1538"/>
      <c r="BA46" s="1538"/>
      <c r="BB46" s="1538"/>
      <c r="BC46" s="1538"/>
      <c r="BD46" s="1538"/>
      <c r="BE46" s="1538"/>
      <c r="BF46" s="1538"/>
      <c r="BG46" s="1538"/>
      <c r="BH46" s="1538"/>
      <c r="BI46" s="1538"/>
      <c r="BJ46" s="1538"/>
      <c r="BK46" s="1538"/>
      <c r="BL46" s="1538"/>
      <c r="BM46" s="1538"/>
      <c r="BN46" s="1538"/>
      <c r="BO46" s="1538"/>
      <c r="BP46" s="1538"/>
      <c r="BQ46" s="1538"/>
      <c r="BR46" s="1538"/>
      <c r="BS46" s="1538"/>
      <c r="BT46" s="1538"/>
      <c r="BU46" s="1538"/>
      <c r="BV46" s="1538"/>
      <c r="BW46" s="1538"/>
      <c r="BX46" s="1538"/>
      <c r="BY46" s="1538"/>
      <c r="BZ46" s="1538"/>
      <c r="CA46" s="1538"/>
      <c r="CB46" s="1538"/>
      <c r="CC46" s="1538"/>
      <c r="CD46" s="1538"/>
      <c r="CE46" s="1538"/>
      <c r="CF46" s="1538"/>
      <c r="CG46" s="1538"/>
      <c r="CH46" s="1538"/>
      <c r="CI46" s="1538"/>
      <c r="CJ46" s="1538"/>
      <c r="CK46" s="1538"/>
      <c r="CL46" s="1538"/>
      <c r="CM46" s="1538"/>
      <c r="CN46" s="1538"/>
      <c r="CO46" s="1538"/>
      <c r="CP46" s="1538"/>
      <c r="CQ46" s="1538"/>
      <c r="CR46" s="1538"/>
      <c r="CS46" s="1538"/>
      <c r="CT46" s="1538"/>
      <c r="CU46" s="1538"/>
      <c r="CV46" s="1538"/>
      <c r="CW46" s="1538"/>
      <c r="CX46" s="1538"/>
      <c r="CY46" s="1538"/>
      <c r="CZ46" s="1538"/>
      <c r="DA46" s="1538"/>
      <c r="DB46" s="1538"/>
      <c r="DC46" s="1538"/>
      <c r="DD46" s="1538"/>
      <c r="DE46" s="1538"/>
      <c r="DF46" s="1538"/>
      <c r="DG46" s="1538"/>
      <c r="DH46" s="1538"/>
      <c r="DI46" s="1538"/>
      <c r="DJ46" s="1538"/>
      <c r="DK46" s="1538"/>
      <c r="DL46" s="1538"/>
      <c r="DM46" s="1538"/>
      <c r="DN46" s="1538"/>
      <c r="DO46" s="1538"/>
      <c r="DP46" s="1538"/>
      <c r="DQ46" s="1538"/>
      <c r="DR46" s="1538"/>
      <c r="DS46" s="1538"/>
      <c r="DT46" s="1538"/>
      <c r="DU46" s="1538"/>
      <c r="DV46" s="1538"/>
      <c r="DW46" s="1538"/>
      <c r="DX46" s="1538"/>
      <c r="DY46" s="1538"/>
      <c r="DZ46" s="1538"/>
      <c r="EA46" s="1538"/>
      <c r="EB46" s="1538"/>
      <c r="EC46" s="1538"/>
      <c r="ED46" s="1538"/>
      <c r="EE46" s="1538"/>
      <c r="EF46" s="1538"/>
      <c r="EG46" s="1538"/>
      <c r="EH46" s="1538"/>
      <c r="EI46" s="1538"/>
      <c r="EJ46" s="1538"/>
      <c r="EK46" s="1538"/>
      <c r="EL46" s="1538"/>
      <c r="EM46" s="1538"/>
      <c r="EN46" s="1538"/>
      <c r="EO46" s="1538"/>
      <c r="EP46" s="1538"/>
      <c r="EQ46" s="1538"/>
      <c r="ER46" s="1538"/>
      <c r="ES46" s="1538"/>
      <c r="ET46" s="1538"/>
      <c r="EU46" s="1538"/>
      <c r="EV46" s="1538"/>
      <c r="EW46" s="1538"/>
      <c r="EX46" s="1538"/>
      <c r="EY46" s="1538"/>
      <c r="EZ46" s="1538"/>
      <c r="FA46" s="1538"/>
      <c r="FB46" s="1538"/>
      <c r="FC46" s="1538"/>
      <c r="FD46" s="1538"/>
      <c r="FE46" s="1538"/>
      <c r="FF46" s="1538"/>
      <c r="FG46" s="1538"/>
      <c r="FH46" s="1538"/>
      <c r="FI46" s="1538"/>
      <c r="FJ46" s="1538"/>
      <c r="FK46" s="1538"/>
      <c r="FL46" s="1538"/>
      <c r="FM46" s="1538"/>
      <c r="FN46" s="1538"/>
      <c r="FO46" s="1538"/>
      <c r="FP46" s="1538"/>
      <c r="FQ46" s="1538"/>
      <c r="FR46" s="1538"/>
      <c r="FS46" s="1538"/>
      <c r="FT46" s="1538"/>
      <c r="FU46" s="1538"/>
      <c r="FV46" s="1538"/>
      <c r="FW46" s="1538"/>
      <c r="FX46" s="1538"/>
      <c r="FY46" s="1538"/>
      <c r="FZ46" s="1538"/>
      <c r="GA46" s="1538"/>
      <c r="GB46" s="1538"/>
      <c r="GC46" s="1538"/>
      <c r="GD46" s="1538"/>
      <c r="GE46" s="1538"/>
      <c r="GF46" s="1538"/>
      <c r="GG46" s="1538"/>
      <c r="GH46" s="1538"/>
      <c r="GI46" s="1538"/>
      <c r="GJ46" s="1538"/>
      <c r="GK46" s="1538"/>
      <c r="GL46" s="1538"/>
      <c r="GM46" s="1538"/>
      <c r="GN46" s="1538"/>
      <c r="GO46" s="1538"/>
      <c r="GP46" s="1538"/>
      <c r="GQ46" s="1538"/>
      <c r="GR46" s="1538"/>
      <c r="GS46" s="1538"/>
      <c r="GT46" s="1538"/>
      <c r="GU46" s="1538"/>
      <c r="GV46" s="1538"/>
      <c r="GW46" s="1538"/>
      <c r="GX46" s="1538"/>
      <c r="GY46" s="1538"/>
      <c r="GZ46" s="1538"/>
      <c r="HA46" s="1538"/>
      <c r="HB46" s="1538"/>
      <c r="HC46" s="1538"/>
      <c r="HD46" s="1538"/>
      <c r="HE46" s="1538"/>
      <c r="HF46" s="1538"/>
      <c r="HG46" s="1538"/>
      <c r="HH46" s="1538"/>
      <c r="HI46" s="1538"/>
      <c r="HJ46" s="1538"/>
      <c r="HK46" s="1538"/>
      <c r="HL46" s="1538"/>
      <c r="HM46" s="1538"/>
      <c r="HN46" s="1538"/>
      <c r="HO46" s="1538"/>
      <c r="HP46" s="1538"/>
      <c r="HQ46" s="1538"/>
      <c r="HR46" s="1538"/>
      <c r="HS46" s="1538"/>
      <c r="HT46" s="1538"/>
      <c r="HU46" s="1538"/>
      <c r="HV46" s="1538"/>
      <c r="HW46" s="1538"/>
      <c r="HX46" s="1538"/>
      <c r="HY46" s="1538"/>
      <c r="HZ46" s="1538"/>
      <c r="IA46" s="1538"/>
      <c r="IB46" s="1538"/>
      <c r="IC46" s="1538"/>
      <c r="ID46" s="1538"/>
      <c r="IE46" s="1538"/>
      <c r="IF46" s="1538"/>
      <c r="IG46" s="1538"/>
      <c r="IH46" s="1538"/>
      <c r="II46" s="1538"/>
      <c r="IJ46" s="1538"/>
      <c r="IK46" s="1538"/>
      <c r="IL46" s="1538"/>
      <c r="IM46" s="1538"/>
      <c r="IN46" s="1538"/>
      <c r="IO46" s="1538"/>
      <c r="IP46" s="1538"/>
      <c r="IQ46" s="1538"/>
      <c r="IR46" s="1538"/>
      <c r="IS46" s="1538"/>
      <c r="IT46" s="1538"/>
      <c r="IU46" s="1538"/>
    </row>
    <row r="47" spans="1:255">
      <c r="A47" s="2149" t="s">
        <v>1753</v>
      </c>
      <c r="B47" s="1534" t="s">
        <v>2331</v>
      </c>
      <c r="C47" s="2309"/>
      <c r="D47" s="2309"/>
      <c r="E47" s="2310"/>
      <c r="F47" s="3605"/>
      <c r="G47" s="3606"/>
      <c r="H47" s="2309"/>
      <c r="I47" s="2309"/>
      <c r="J47" s="1520">
        <f>SUM(J31:J46)</f>
        <v>0</v>
      </c>
      <c r="K47" s="1860">
        <f>SUM(K31:K46)</f>
        <v>611492</v>
      </c>
      <c r="L47" s="1860">
        <f>SUM(L31:L46)</f>
        <v>611492</v>
      </c>
      <c r="M47" s="2308">
        <v>17</v>
      </c>
      <c r="N47" s="3607">
        <f>SUM(O31:O46)</f>
        <v>0</v>
      </c>
      <c r="O47" s="3608"/>
      <c r="P47" s="1839">
        <f>SUM(P31:P46)</f>
        <v>9554469</v>
      </c>
      <c r="Q47" s="1839">
        <f>SUM(Q31:Q46)</f>
        <v>0</v>
      </c>
      <c r="R47" s="1839">
        <f>SUM(R31:R46)</f>
        <v>9554469</v>
      </c>
      <c r="S47" s="1521">
        <v>17</v>
      </c>
      <c r="T47" s="1538"/>
      <c r="U47" s="1538"/>
      <c r="V47" s="1538"/>
      <c r="W47" s="1538"/>
      <c r="X47" s="1538"/>
      <c r="Y47" s="1538"/>
      <c r="Z47" s="1538"/>
      <c r="AA47" s="1538"/>
      <c r="AB47" s="1538"/>
      <c r="AC47" s="1538"/>
      <c r="AD47" s="1538"/>
      <c r="AE47" s="1538"/>
      <c r="AF47" s="1538"/>
      <c r="AG47" s="1538"/>
      <c r="AH47" s="1538"/>
      <c r="AI47" s="1538"/>
      <c r="AJ47" s="1538"/>
      <c r="AK47" s="1538"/>
      <c r="AL47" s="1538"/>
      <c r="AM47" s="1538"/>
      <c r="AN47" s="1538"/>
      <c r="AO47" s="1538"/>
      <c r="AP47" s="1538"/>
      <c r="AQ47" s="1538"/>
      <c r="AR47" s="1538"/>
      <c r="AS47" s="1538"/>
      <c r="AT47" s="1538"/>
      <c r="AU47" s="1538"/>
      <c r="AV47" s="1538"/>
      <c r="AW47" s="1538"/>
      <c r="AX47" s="1538"/>
      <c r="AY47" s="1538"/>
      <c r="AZ47" s="1538"/>
      <c r="BA47" s="1538"/>
      <c r="BB47" s="1538"/>
      <c r="BC47" s="1538"/>
      <c r="BD47" s="1538"/>
      <c r="BE47" s="1538"/>
      <c r="BF47" s="1538"/>
      <c r="BG47" s="1538"/>
      <c r="BH47" s="1538"/>
      <c r="BI47" s="1538"/>
      <c r="BJ47" s="1538"/>
      <c r="BK47" s="1538"/>
      <c r="BL47" s="1538"/>
      <c r="BM47" s="1538"/>
      <c r="BN47" s="1538"/>
      <c r="BO47" s="1538"/>
      <c r="BP47" s="1538"/>
      <c r="BQ47" s="1538"/>
      <c r="BR47" s="1538"/>
      <c r="BS47" s="1538"/>
      <c r="BT47" s="1538"/>
      <c r="BU47" s="1538"/>
      <c r="BV47" s="1538"/>
      <c r="BW47" s="1538"/>
      <c r="BX47" s="1538"/>
      <c r="BY47" s="1538"/>
      <c r="BZ47" s="1538"/>
      <c r="CA47" s="1538"/>
      <c r="CB47" s="1538"/>
      <c r="CC47" s="1538"/>
      <c r="CD47" s="1538"/>
      <c r="CE47" s="1538"/>
      <c r="CF47" s="1538"/>
      <c r="CG47" s="1538"/>
      <c r="CH47" s="1538"/>
      <c r="CI47" s="1538"/>
      <c r="CJ47" s="1538"/>
      <c r="CK47" s="1538"/>
      <c r="CL47" s="1538"/>
      <c r="CM47" s="1538"/>
      <c r="CN47" s="1538"/>
      <c r="CO47" s="1538"/>
      <c r="CP47" s="1538"/>
      <c r="CQ47" s="1538"/>
      <c r="CR47" s="1538"/>
      <c r="CS47" s="1538"/>
      <c r="CT47" s="1538"/>
      <c r="CU47" s="1538"/>
      <c r="CV47" s="1538"/>
      <c r="CW47" s="1538"/>
      <c r="CX47" s="1538"/>
      <c r="CY47" s="1538"/>
      <c r="CZ47" s="1538"/>
      <c r="DA47" s="1538"/>
      <c r="DB47" s="1538"/>
      <c r="DC47" s="1538"/>
      <c r="DD47" s="1538"/>
      <c r="DE47" s="1538"/>
      <c r="DF47" s="1538"/>
      <c r="DG47" s="1538"/>
      <c r="DH47" s="1538"/>
      <c r="DI47" s="1538"/>
      <c r="DJ47" s="1538"/>
      <c r="DK47" s="1538"/>
      <c r="DL47" s="1538"/>
      <c r="DM47" s="1538"/>
      <c r="DN47" s="1538"/>
      <c r="DO47" s="1538"/>
      <c r="DP47" s="1538"/>
      <c r="DQ47" s="1538"/>
      <c r="DR47" s="1538"/>
      <c r="DS47" s="1538"/>
      <c r="DT47" s="1538"/>
      <c r="DU47" s="1538"/>
      <c r="DV47" s="1538"/>
      <c r="DW47" s="1538"/>
      <c r="DX47" s="1538"/>
      <c r="DY47" s="1538"/>
      <c r="DZ47" s="1538"/>
      <c r="EA47" s="1538"/>
      <c r="EB47" s="1538"/>
      <c r="EC47" s="1538"/>
      <c r="ED47" s="1538"/>
      <c r="EE47" s="1538"/>
      <c r="EF47" s="1538"/>
      <c r="EG47" s="1538"/>
      <c r="EH47" s="1538"/>
      <c r="EI47" s="1538"/>
      <c r="EJ47" s="1538"/>
      <c r="EK47" s="1538"/>
      <c r="EL47" s="1538"/>
      <c r="EM47" s="1538"/>
      <c r="EN47" s="1538"/>
      <c r="EO47" s="1538"/>
      <c r="EP47" s="1538"/>
      <c r="EQ47" s="1538"/>
      <c r="ER47" s="1538"/>
      <c r="ES47" s="1538"/>
      <c r="ET47" s="1538"/>
      <c r="EU47" s="1538"/>
      <c r="EV47" s="1538"/>
      <c r="EW47" s="1538"/>
      <c r="EX47" s="1538"/>
      <c r="EY47" s="1538"/>
      <c r="EZ47" s="1538"/>
      <c r="FA47" s="1538"/>
      <c r="FB47" s="1538"/>
      <c r="FC47" s="1538"/>
      <c r="FD47" s="1538"/>
      <c r="FE47" s="1538"/>
      <c r="FF47" s="1538"/>
      <c r="FG47" s="1538"/>
      <c r="FH47" s="1538"/>
      <c r="FI47" s="1538"/>
      <c r="FJ47" s="1538"/>
      <c r="FK47" s="1538"/>
      <c r="FL47" s="1538"/>
      <c r="FM47" s="1538"/>
      <c r="FN47" s="1538"/>
      <c r="FO47" s="1538"/>
      <c r="FP47" s="1538"/>
      <c r="FQ47" s="1538"/>
      <c r="FR47" s="1538"/>
      <c r="FS47" s="1538"/>
      <c r="FT47" s="1538"/>
      <c r="FU47" s="1538"/>
      <c r="FV47" s="1538"/>
      <c r="FW47" s="1538"/>
      <c r="FX47" s="1538"/>
      <c r="FY47" s="1538"/>
      <c r="FZ47" s="1538"/>
      <c r="GA47" s="1538"/>
      <c r="GB47" s="1538"/>
      <c r="GC47" s="1538"/>
      <c r="GD47" s="1538"/>
      <c r="GE47" s="1538"/>
      <c r="GF47" s="1538"/>
      <c r="GG47" s="1538"/>
      <c r="GH47" s="1538"/>
      <c r="GI47" s="1538"/>
      <c r="GJ47" s="1538"/>
      <c r="GK47" s="1538"/>
      <c r="GL47" s="1538"/>
      <c r="GM47" s="1538"/>
      <c r="GN47" s="1538"/>
      <c r="GO47" s="1538"/>
      <c r="GP47" s="1538"/>
      <c r="GQ47" s="1538"/>
      <c r="GR47" s="1538"/>
      <c r="GS47" s="1538"/>
      <c r="GT47" s="1538"/>
      <c r="GU47" s="1538"/>
      <c r="GV47" s="1538"/>
      <c r="GW47" s="1538"/>
      <c r="GX47" s="1538"/>
      <c r="GY47" s="1538"/>
      <c r="GZ47" s="1538"/>
      <c r="HA47" s="1538"/>
      <c r="HB47" s="1538"/>
      <c r="HC47" s="1538"/>
      <c r="HD47" s="1538"/>
      <c r="HE47" s="1538"/>
      <c r="HF47" s="1538"/>
      <c r="HG47" s="1538"/>
      <c r="HH47" s="1538"/>
      <c r="HI47" s="1538"/>
      <c r="HJ47" s="1538"/>
      <c r="HK47" s="1538"/>
      <c r="HL47" s="1538"/>
      <c r="HM47" s="1538"/>
      <c r="HN47" s="1538"/>
      <c r="HO47" s="1538"/>
      <c r="HP47" s="1538"/>
      <c r="HQ47" s="1538"/>
      <c r="HR47" s="1538"/>
      <c r="HS47" s="1538"/>
      <c r="HT47" s="1538"/>
      <c r="HU47" s="1538"/>
      <c r="HV47" s="1538"/>
      <c r="HW47" s="1538"/>
      <c r="HX47" s="1538"/>
      <c r="HY47" s="1538"/>
      <c r="HZ47" s="1538"/>
      <c r="IA47" s="1538"/>
      <c r="IB47" s="1538"/>
      <c r="IC47" s="1538"/>
      <c r="ID47" s="1538"/>
      <c r="IE47" s="1538"/>
      <c r="IF47" s="1538"/>
      <c r="IG47" s="1538"/>
      <c r="IH47" s="1538"/>
      <c r="II47" s="1538"/>
      <c r="IJ47" s="1538"/>
      <c r="IK47" s="1538"/>
      <c r="IL47" s="1538"/>
      <c r="IM47" s="1538"/>
      <c r="IN47" s="1538"/>
      <c r="IO47" s="1538"/>
      <c r="IP47" s="1538"/>
      <c r="IQ47" s="1538"/>
      <c r="IR47" s="1538"/>
      <c r="IS47" s="1538"/>
      <c r="IT47" s="1538"/>
      <c r="IU47" s="1538"/>
    </row>
    <row r="48" spans="1:255">
      <c r="A48" s="2239"/>
      <c r="B48" s="2240"/>
      <c r="C48" s="2240"/>
      <c r="D48" s="2240"/>
      <c r="E48" s="2311"/>
      <c r="F48" s="2239"/>
      <c r="G48" s="2240"/>
      <c r="H48" s="2240"/>
      <c r="I48" s="2240"/>
      <c r="J48" s="2240"/>
      <c r="K48" s="2240"/>
      <c r="L48" s="2240"/>
      <c r="M48" s="2311"/>
      <c r="N48" s="2463"/>
      <c r="O48" s="2240"/>
      <c r="P48" s="2240"/>
      <c r="Q48" s="2240"/>
      <c r="R48" s="2240"/>
      <c r="S48" s="2312"/>
      <c r="T48" s="1538"/>
      <c r="U48" s="1538"/>
      <c r="V48" s="1538"/>
      <c r="W48" s="1538"/>
      <c r="X48" s="1538"/>
      <c r="Y48" s="1538"/>
      <c r="Z48" s="1538"/>
      <c r="AA48" s="1538"/>
      <c r="AB48" s="1538"/>
      <c r="AC48" s="1538"/>
      <c r="AD48" s="1538"/>
      <c r="AE48" s="1538"/>
      <c r="AF48" s="1538"/>
      <c r="AG48" s="1538"/>
      <c r="AH48" s="1538"/>
      <c r="AI48" s="1538"/>
      <c r="AJ48" s="1538"/>
      <c r="AK48" s="1538"/>
      <c r="AL48" s="1538"/>
      <c r="AM48" s="1538"/>
      <c r="AN48" s="1538"/>
      <c r="AO48" s="1538"/>
      <c r="AP48" s="1538"/>
      <c r="AQ48" s="1538"/>
      <c r="AR48" s="1538"/>
      <c r="AS48" s="1538"/>
      <c r="AT48" s="1538"/>
      <c r="AU48" s="1538"/>
      <c r="AV48" s="1538"/>
      <c r="AW48" s="1538"/>
      <c r="AX48" s="1538"/>
      <c r="AY48" s="1538"/>
      <c r="AZ48" s="1538"/>
      <c r="BA48" s="1538"/>
      <c r="BB48" s="1538"/>
      <c r="BC48" s="1538"/>
      <c r="BD48" s="1538"/>
      <c r="BE48" s="1538"/>
      <c r="BF48" s="1538"/>
      <c r="BG48" s="1538"/>
      <c r="BH48" s="1538"/>
      <c r="BI48" s="1538"/>
      <c r="BJ48" s="1538"/>
      <c r="BK48" s="1538"/>
      <c r="BL48" s="1538"/>
      <c r="BM48" s="1538"/>
      <c r="BN48" s="1538"/>
      <c r="BO48" s="1538"/>
      <c r="BP48" s="1538"/>
      <c r="BQ48" s="1538"/>
      <c r="BR48" s="1538"/>
      <c r="BS48" s="1538"/>
      <c r="BT48" s="1538"/>
      <c r="BU48" s="1538"/>
      <c r="BV48" s="1538"/>
      <c r="BW48" s="1538"/>
      <c r="BX48" s="1538"/>
      <c r="BY48" s="1538"/>
      <c r="BZ48" s="1538"/>
      <c r="CA48" s="1538"/>
      <c r="CB48" s="1538"/>
      <c r="CC48" s="1538"/>
      <c r="CD48" s="1538"/>
      <c r="CE48" s="1538"/>
      <c r="CF48" s="1538"/>
      <c r="CG48" s="1538"/>
      <c r="CH48" s="1538"/>
      <c r="CI48" s="1538"/>
      <c r="CJ48" s="1538"/>
      <c r="CK48" s="1538"/>
      <c r="CL48" s="1538"/>
      <c r="CM48" s="1538"/>
      <c r="CN48" s="1538"/>
      <c r="CO48" s="1538"/>
      <c r="CP48" s="1538"/>
      <c r="CQ48" s="1538"/>
      <c r="CR48" s="1538"/>
      <c r="CS48" s="1538"/>
      <c r="CT48" s="1538"/>
      <c r="CU48" s="1538"/>
      <c r="CV48" s="1538"/>
      <c r="CW48" s="1538"/>
      <c r="CX48" s="1538"/>
      <c r="CY48" s="1538"/>
      <c r="CZ48" s="1538"/>
      <c r="DA48" s="1538"/>
      <c r="DB48" s="1538"/>
      <c r="DC48" s="1538"/>
      <c r="DD48" s="1538"/>
      <c r="DE48" s="1538"/>
      <c r="DF48" s="1538"/>
      <c r="DG48" s="1538"/>
      <c r="DH48" s="1538"/>
      <c r="DI48" s="1538"/>
      <c r="DJ48" s="1538"/>
      <c r="DK48" s="1538"/>
      <c r="DL48" s="1538"/>
      <c r="DM48" s="1538"/>
      <c r="DN48" s="1538"/>
      <c r="DO48" s="1538"/>
      <c r="DP48" s="1538"/>
      <c r="DQ48" s="1538"/>
      <c r="DR48" s="1538"/>
      <c r="DS48" s="1538"/>
      <c r="DT48" s="1538"/>
      <c r="DU48" s="1538"/>
      <c r="DV48" s="1538"/>
      <c r="DW48" s="1538"/>
      <c r="DX48" s="1538"/>
      <c r="DY48" s="1538"/>
      <c r="DZ48" s="1538"/>
      <c r="EA48" s="1538"/>
      <c r="EB48" s="1538"/>
      <c r="EC48" s="1538"/>
      <c r="ED48" s="1538"/>
      <c r="EE48" s="1538"/>
      <c r="EF48" s="1538"/>
      <c r="EG48" s="1538"/>
      <c r="EH48" s="1538"/>
      <c r="EI48" s="1538"/>
      <c r="EJ48" s="1538"/>
      <c r="EK48" s="1538"/>
      <c r="EL48" s="1538"/>
      <c r="EM48" s="1538"/>
      <c r="EN48" s="1538"/>
      <c r="EO48" s="1538"/>
      <c r="EP48" s="1538"/>
      <c r="EQ48" s="1538"/>
      <c r="ER48" s="1538"/>
      <c r="ES48" s="1538"/>
      <c r="ET48" s="1538"/>
      <c r="EU48" s="1538"/>
      <c r="EV48" s="1538"/>
      <c r="EW48" s="1538"/>
      <c r="EX48" s="1538"/>
      <c r="EY48" s="1538"/>
      <c r="EZ48" s="1538"/>
      <c r="FA48" s="1538"/>
      <c r="FB48" s="1538"/>
      <c r="FC48" s="1538"/>
      <c r="FD48" s="1538"/>
      <c r="FE48" s="1538"/>
      <c r="FF48" s="1538"/>
      <c r="FG48" s="1538"/>
      <c r="FH48" s="1538"/>
      <c r="FI48" s="1538"/>
      <c r="FJ48" s="1538"/>
      <c r="FK48" s="1538"/>
      <c r="FL48" s="1538"/>
      <c r="FM48" s="1538"/>
      <c r="FN48" s="1538"/>
      <c r="FO48" s="1538"/>
      <c r="FP48" s="1538"/>
      <c r="FQ48" s="1538"/>
      <c r="FR48" s="1538"/>
      <c r="FS48" s="1538"/>
      <c r="FT48" s="1538"/>
      <c r="FU48" s="1538"/>
      <c r="FV48" s="1538"/>
      <c r="FW48" s="1538"/>
      <c r="FX48" s="1538"/>
      <c r="FY48" s="1538"/>
      <c r="FZ48" s="1538"/>
      <c r="GA48" s="1538"/>
      <c r="GB48" s="1538"/>
      <c r="GC48" s="1538"/>
      <c r="GD48" s="1538"/>
      <c r="GE48" s="1538"/>
      <c r="GF48" s="1538"/>
      <c r="GG48" s="1538"/>
      <c r="GH48" s="1538"/>
      <c r="GI48" s="1538"/>
      <c r="GJ48" s="1538"/>
      <c r="GK48" s="1538"/>
      <c r="GL48" s="1538"/>
      <c r="GM48" s="1538"/>
      <c r="GN48" s="1538"/>
      <c r="GO48" s="1538"/>
      <c r="GP48" s="1538"/>
      <c r="GQ48" s="1538"/>
      <c r="GR48" s="1538"/>
      <c r="GS48" s="1538"/>
      <c r="GT48" s="1538"/>
      <c r="GU48" s="1538"/>
      <c r="GV48" s="1538"/>
      <c r="GW48" s="1538"/>
      <c r="GX48" s="1538"/>
      <c r="GY48" s="1538"/>
      <c r="GZ48" s="1538"/>
      <c r="HA48" s="1538"/>
      <c r="HB48" s="1538"/>
      <c r="HC48" s="1538"/>
      <c r="HD48" s="1538"/>
      <c r="HE48" s="1538"/>
      <c r="HF48" s="1538"/>
      <c r="HG48" s="1538"/>
      <c r="HH48" s="1538"/>
      <c r="HI48" s="1538"/>
      <c r="HJ48" s="1538"/>
      <c r="HK48" s="1538"/>
      <c r="HL48" s="1538"/>
      <c r="HM48" s="1538"/>
      <c r="HN48" s="1538"/>
      <c r="HO48" s="1538"/>
      <c r="HP48" s="1538"/>
      <c r="HQ48" s="1538"/>
      <c r="HR48" s="1538"/>
      <c r="HS48" s="1538"/>
      <c r="HT48" s="1538"/>
      <c r="HU48" s="1538"/>
      <c r="HV48" s="1538"/>
      <c r="HW48" s="1538"/>
      <c r="HX48" s="1538"/>
      <c r="HY48" s="1538"/>
      <c r="HZ48" s="1538"/>
      <c r="IA48" s="1538"/>
      <c r="IB48" s="1538"/>
      <c r="IC48" s="1538"/>
      <c r="ID48" s="1538"/>
      <c r="IE48" s="1538"/>
      <c r="IF48" s="1538"/>
      <c r="IG48" s="1538"/>
      <c r="IH48" s="1538"/>
      <c r="II48" s="1538"/>
      <c r="IJ48" s="1538"/>
      <c r="IK48" s="1538"/>
      <c r="IL48" s="1538"/>
      <c r="IM48" s="1538"/>
      <c r="IN48" s="1538"/>
      <c r="IO48" s="1538"/>
      <c r="IP48" s="1538"/>
      <c r="IQ48" s="1538"/>
      <c r="IR48" s="1538"/>
      <c r="IS48" s="1538"/>
      <c r="IT48" s="1538"/>
      <c r="IU48" s="1538"/>
    </row>
    <row r="49" spans="1:255">
      <c r="A49" s="1524"/>
      <c r="B49" s="1553"/>
      <c r="C49" s="1553"/>
      <c r="D49" s="1553"/>
      <c r="E49" s="2313"/>
      <c r="F49" s="2431"/>
      <c r="G49" s="1553"/>
      <c r="H49" s="1553"/>
      <c r="I49" s="1553"/>
      <c r="J49" s="1553"/>
      <c r="K49" s="1553"/>
      <c r="L49" s="1553"/>
      <c r="M49" s="2313"/>
      <c r="N49" s="2431"/>
      <c r="O49" s="1553"/>
      <c r="P49" s="1553"/>
      <c r="Q49" s="1553"/>
      <c r="R49" s="1553"/>
      <c r="S49" s="1981"/>
      <c r="T49" s="1538"/>
      <c r="U49" s="1538"/>
      <c r="V49" s="1538"/>
      <c r="W49" s="1538"/>
      <c r="X49" s="1538"/>
      <c r="Y49" s="1538"/>
      <c r="Z49" s="1538"/>
      <c r="AA49" s="1538"/>
      <c r="AB49" s="1538"/>
      <c r="AC49" s="1538"/>
      <c r="AD49" s="1538"/>
      <c r="AE49" s="1538"/>
      <c r="AF49" s="1538"/>
      <c r="AG49" s="1538"/>
      <c r="AH49" s="1538"/>
      <c r="AI49" s="1538"/>
      <c r="AJ49" s="1538"/>
      <c r="AK49" s="1538"/>
      <c r="AL49" s="1538"/>
      <c r="AM49" s="1538"/>
      <c r="AN49" s="1538"/>
      <c r="AO49" s="1538"/>
      <c r="AP49" s="1538"/>
      <c r="AQ49" s="1538"/>
      <c r="AR49" s="1538"/>
      <c r="AS49" s="1538"/>
      <c r="AT49" s="1538"/>
      <c r="AU49" s="1538"/>
      <c r="AV49" s="1538"/>
      <c r="AW49" s="1538"/>
      <c r="AX49" s="1538"/>
      <c r="AY49" s="1538"/>
      <c r="AZ49" s="1538"/>
      <c r="BA49" s="1538"/>
      <c r="BB49" s="1538"/>
      <c r="BC49" s="1538"/>
      <c r="BD49" s="1538"/>
      <c r="BE49" s="1538"/>
      <c r="BF49" s="1538"/>
      <c r="BG49" s="1538"/>
      <c r="BH49" s="1538"/>
      <c r="BI49" s="1538"/>
      <c r="BJ49" s="1538"/>
      <c r="BK49" s="1538"/>
      <c r="BL49" s="1538"/>
      <c r="BM49" s="1538"/>
      <c r="BN49" s="1538"/>
      <c r="BO49" s="1538"/>
      <c r="BP49" s="1538"/>
      <c r="BQ49" s="1538"/>
      <c r="BR49" s="1538"/>
      <c r="BS49" s="1538"/>
      <c r="BT49" s="1538"/>
      <c r="BU49" s="1538"/>
      <c r="BV49" s="1538"/>
      <c r="BW49" s="1538"/>
      <c r="BX49" s="1538"/>
      <c r="BY49" s="1538"/>
      <c r="BZ49" s="1538"/>
      <c r="CA49" s="1538"/>
      <c r="CB49" s="1538"/>
      <c r="CC49" s="1538"/>
      <c r="CD49" s="1538"/>
      <c r="CE49" s="1538"/>
      <c r="CF49" s="1538"/>
      <c r="CG49" s="1538"/>
      <c r="CH49" s="1538"/>
      <c r="CI49" s="1538"/>
      <c r="CJ49" s="1538"/>
      <c r="CK49" s="1538"/>
      <c r="CL49" s="1538"/>
      <c r="CM49" s="1538"/>
      <c r="CN49" s="1538"/>
      <c r="CO49" s="1538"/>
      <c r="CP49" s="1538"/>
      <c r="CQ49" s="1538"/>
      <c r="CR49" s="1538"/>
      <c r="CS49" s="1538"/>
      <c r="CT49" s="1538"/>
      <c r="CU49" s="1538"/>
      <c r="CV49" s="1538"/>
      <c r="CW49" s="1538"/>
      <c r="CX49" s="1538"/>
      <c r="CY49" s="1538"/>
      <c r="CZ49" s="1538"/>
      <c r="DA49" s="1538"/>
      <c r="DB49" s="1538"/>
      <c r="DC49" s="1538"/>
      <c r="DD49" s="1538"/>
      <c r="DE49" s="1538"/>
      <c r="DF49" s="1538"/>
      <c r="DG49" s="1538"/>
      <c r="DH49" s="1538"/>
      <c r="DI49" s="1538"/>
      <c r="DJ49" s="1538"/>
      <c r="DK49" s="1538"/>
      <c r="DL49" s="1538"/>
      <c r="DM49" s="1538"/>
      <c r="DN49" s="1538"/>
      <c r="DO49" s="1538"/>
      <c r="DP49" s="1538"/>
      <c r="DQ49" s="1538"/>
      <c r="DR49" s="1538"/>
      <c r="DS49" s="1538"/>
      <c r="DT49" s="1538"/>
      <c r="DU49" s="1538"/>
      <c r="DV49" s="1538"/>
      <c r="DW49" s="1538"/>
      <c r="DX49" s="1538"/>
      <c r="DY49" s="1538"/>
      <c r="DZ49" s="1538"/>
      <c r="EA49" s="1538"/>
      <c r="EB49" s="1538"/>
      <c r="EC49" s="1538"/>
      <c r="ED49" s="1538"/>
      <c r="EE49" s="1538"/>
      <c r="EF49" s="1538"/>
      <c r="EG49" s="1538"/>
      <c r="EH49" s="1538"/>
      <c r="EI49" s="1538"/>
      <c r="EJ49" s="1538"/>
      <c r="EK49" s="1538"/>
      <c r="EL49" s="1538"/>
      <c r="EM49" s="1538"/>
      <c r="EN49" s="1538"/>
      <c r="EO49" s="1538"/>
      <c r="EP49" s="1538"/>
      <c r="EQ49" s="1538"/>
      <c r="ER49" s="1538"/>
      <c r="ES49" s="1538"/>
      <c r="ET49" s="1538"/>
      <c r="EU49" s="1538"/>
      <c r="EV49" s="1538"/>
      <c r="EW49" s="1538"/>
      <c r="EX49" s="1538"/>
      <c r="EY49" s="1538"/>
      <c r="EZ49" s="1538"/>
      <c r="FA49" s="1538"/>
      <c r="FB49" s="1538"/>
      <c r="FC49" s="1538"/>
      <c r="FD49" s="1538"/>
      <c r="FE49" s="1538"/>
      <c r="FF49" s="1538"/>
      <c r="FG49" s="1538"/>
      <c r="FH49" s="1538"/>
      <c r="FI49" s="1538"/>
      <c r="FJ49" s="1538"/>
      <c r="FK49" s="1538"/>
      <c r="FL49" s="1538"/>
      <c r="FM49" s="1538"/>
      <c r="FN49" s="1538"/>
      <c r="FO49" s="1538"/>
      <c r="FP49" s="1538"/>
      <c r="FQ49" s="1538"/>
      <c r="FR49" s="1538"/>
      <c r="FS49" s="1538"/>
      <c r="FT49" s="1538"/>
      <c r="FU49" s="1538"/>
      <c r="FV49" s="1538"/>
      <c r="FW49" s="1538"/>
      <c r="FX49" s="1538"/>
      <c r="FY49" s="1538"/>
      <c r="FZ49" s="1538"/>
      <c r="GA49" s="1538"/>
      <c r="GB49" s="1538"/>
      <c r="GC49" s="1538"/>
      <c r="GD49" s="1538"/>
      <c r="GE49" s="1538"/>
      <c r="GF49" s="1538"/>
      <c r="GG49" s="1538"/>
      <c r="GH49" s="1538"/>
      <c r="GI49" s="1538"/>
      <c r="GJ49" s="1538"/>
      <c r="GK49" s="1538"/>
      <c r="GL49" s="1538"/>
      <c r="GM49" s="1538"/>
      <c r="GN49" s="1538"/>
      <c r="GO49" s="1538"/>
      <c r="GP49" s="1538"/>
      <c r="GQ49" s="1538"/>
      <c r="GR49" s="1538"/>
      <c r="GS49" s="1538"/>
      <c r="GT49" s="1538"/>
      <c r="GU49" s="1538"/>
      <c r="GV49" s="1538"/>
      <c r="GW49" s="1538"/>
      <c r="GX49" s="1538"/>
      <c r="GY49" s="1538"/>
      <c r="GZ49" s="1538"/>
      <c r="HA49" s="1538"/>
      <c r="HB49" s="1538"/>
      <c r="HC49" s="1538"/>
      <c r="HD49" s="1538"/>
      <c r="HE49" s="1538"/>
      <c r="HF49" s="1538"/>
      <c r="HG49" s="1538"/>
      <c r="HH49" s="1538"/>
      <c r="HI49" s="1538"/>
      <c r="HJ49" s="1538"/>
      <c r="HK49" s="1538"/>
      <c r="HL49" s="1538"/>
      <c r="HM49" s="1538"/>
      <c r="HN49" s="1538"/>
      <c r="HO49" s="1538"/>
      <c r="HP49" s="1538"/>
      <c r="HQ49" s="1538"/>
      <c r="HR49" s="1538"/>
      <c r="HS49" s="1538"/>
      <c r="HT49" s="1538"/>
      <c r="HU49" s="1538"/>
      <c r="HV49" s="1538"/>
      <c r="HW49" s="1538"/>
      <c r="HX49" s="1538"/>
      <c r="HY49" s="1538"/>
      <c r="HZ49" s="1538"/>
      <c r="IA49" s="1538"/>
      <c r="IB49" s="1538"/>
      <c r="IC49" s="1538"/>
      <c r="ID49" s="1538"/>
      <c r="IE49" s="1538"/>
      <c r="IF49" s="1538"/>
      <c r="IG49" s="1538"/>
      <c r="IH49" s="1538"/>
      <c r="II49" s="1538"/>
      <c r="IJ49" s="1538"/>
      <c r="IK49" s="1538"/>
      <c r="IL49" s="1538"/>
      <c r="IM49" s="1538"/>
      <c r="IN49" s="1538"/>
      <c r="IO49" s="1538"/>
      <c r="IP49" s="1538"/>
      <c r="IQ49" s="1538"/>
      <c r="IR49" s="1538"/>
      <c r="IS49" s="1538"/>
      <c r="IT49" s="1538"/>
      <c r="IU49" s="1538"/>
    </row>
    <row r="50" spans="1:255">
      <c r="A50" s="1524"/>
      <c r="B50" s="1553"/>
      <c r="C50" s="1553"/>
      <c r="D50" s="1553"/>
      <c r="E50" s="2313"/>
      <c r="F50" s="2431"/>
      <c r="G50" s="1553"/>
      <c r="H50" s="1553"/>
      <c r="I50" s="1553"/>
      <c r="J50" s="1553"/>
      <c r="K50" s="1553"/>
      <c r="L50" s="1553"/>
      <c r="M50" s="2313"/>
      <c r="N50" s="2431"/>
      <c r="O50" s="1553"/>
      <c r="P50" s="1553"/>
      <c r="Q50" s="1553"/>
      <c r="R50" s="1553"/>
      <c r="S50" s="1981"/>
      <c r="T50" s="1538"/>
      <c r="U50" s="1538"/>
      <c r="V50" s="1538"/>
      <c r="W50" s="1538"/>
      <c r="X50" s="1538"/>
      <c r="Y50" s="1538"/>
      <c r="Z50" s="1538"/>
      <c r="AA50" s="1538"/>
      <c r="AB50" s="1538"/>
      <c r="AC50" s="1538"/>
      <c r="AD50" s="1538"/>
      <c r="AE50" s="1538"/>
      <c r="AF50" s="1538"/>
      <c r="AG50" s="1538"/>
      <c r="AH50" s="1538"/>
      <c r="AI50" s="1538"/>
      <c r="AJ50" s="1538"/>
      <c r="AK50" s="1538"/>
      <c r="AL50" s="1538"/>
      <c r="AM50" s="1538"/>
      <c r="AN50" s="1538"/>
      <c r="AO50" s="1538"/>
      <c r="AP50" s="1538"/>
      <c r="AQ50" s="1538"/>
      <c r="AR50" s="1538"/>
      <c r="AS50" s="1538"/>
      <c r="AT50" s="1538"/>
      <c r="AU50" s="1538"/>
      <c r="AV50" s="1538"/>
      <c r="AW50" s="1538"/>
      <c r="AX50" s="1538"/>
      <c r="AY50" s="1538"/>
      <c r="AZ50" s="1538"/>
      <c r="BA50" s="1538"/>
      <c r="BB50" s="1538"/>
      <c r="BC50" s="1538"/>
      <c r="BD50" s="1538"/>
      <c r="BE50" s="1538"/>
      <c r="BF50" s="1538"/>
      <c r="BG50" s="1538"/>
      <c r="BH50" s="1538"/>
      <c r="BI50" s="1538"/>
      <c r="BJ50" s="1538"/>
      <c r="BK50" s="1538"/>
      <c r="BL50" s="1538"/>
      <c r="BM50" s="1538"/>
      <c r="BN50" s="1538"/>
      <c r="BO50" s="1538"/>
      <c r="BP50" s="1538"/>
      <c r="BQ50" s="1538"/>
      <c r="BR50" s="1538"/>
      <c r="BS50" s="1538"/>
      <c r="BT50" s="1538"/>
      <c r="BU50" s="1538"/>
      <c r="BV50" s="1538"/>
      <c r="BW50" s="1538"/>
      <c r="BX50" s="1538"/>
      <c r="BY50" s="1538"/>
      <c r="BZ50" s="1538"/>
      <c r="CA50" s="1538"/>
      <c r="CB50" s="1538"/>
      <c r="CC50" s="1538"/>
      <c r="CD50" s="1538"/>
      <c r="CE50" s="1538"/>
      <c r="CF50" s="1538"/>
      <c r="CG50" s="1538"/>
      <c r="CH50" s="1538"/>
      <c r="CI50" s="1538"/>
      <c r="CJ50" s="1538"/>
      <c r="CK50" s="1538"/>
      <c r="CL50" s="1538"/>
      <c r="CM50" s="1538"/>
      <c r="CN50" s="1538"/>
      <c r="CO50" s="1538"/>
      <c r="CP50" s="1538"/>
      <c r="CQ50" s="1538"/>
      <c r="CR50" s="1538"/>
      <c r="CS50" s="1538"/>
      <c r="CT50" s="1538"/>
      <c r="CU50" s="1538"/>
      <c r="CV50" s="1538"/>
      <c r="CW50" s="1538"/>
      <c r="CX50" s="1538"/>
      <c r="CY50" s="1538"/>
      <c r="CZ50" s="1538"/>
      <c r="DA50" s="1538"/>
      <c r="DB50" s="1538"/>
      <c r="DC50" s="1538"/>
      <c r="DD50" s="1538"/>
      <c r="DE50" s="1538"/>
      <c r="DF50" s="1538"/>
      <c r="DG50" s="1538"/>
      <c r="DH50" s="1538"/>
      <c r="DI50" s="1538"/>
      <c r="DJ50" s="1538"/>
      <c r="DK50" s="1538"/>
      <c r="DL50" s="1538"/>
      <c r="DM50" s="1538"/>
      <c r="DN50" s="1538"/>
      <c r="DO50" s="1538"/>
      <c r="DP50" s="1538"/>
      <c r="DQ50" s="1538"/>
      <c r="DR50" s="1538"/>
      <c r="DS50" s="1538"/>
      <c r="DT50" s="1538"/>
      <c r="DU50" s="1538"/>
      <c r="DV50" s="1538"/>
      <c r="DW50" s="1538"/>
      <c r="DX50" s="1538"/>
      <c r="DY50" s="1538"/>
      <c r="DZ50" s="1538"/>
      <c r="EA50" s="1538"/>
      <c r="EB50" s="1538"/>
      <c r="EC50" s="1538"/>
      <c r="ED50" s="1538"/>
      <c r="EE50" s="1538"/>
      <c r="EF50" s="1538"/>
      <c r="EG50" s="1538"/>
      <c r="EH50" s="1538"/>
      <c r="EI50" s="1538"/>
      <c r="EJ50" s="1538"/>
      <c r="EK50" s="1538"/>
      <c r="EL50" s="1538"/>
      <c r="EM50" s="1538"/>
      <c r="EN50" s="1538"/>
      <c r="EO50" s="1538"/>
      <c r="EP50" s="1538"/>
      <c r="EQ50" s="1538"/>
      <c r="ER50" s="1538"/>
      <c r="ES50" s="1538"/>
      <c r="ET50" s="1538"/>
      <c r="EU50" s="1538"/>
      <c r="EV50" s="1538"/>
      <c r="EW50" s="1538"/>
      <c r="EX50" s="1538"/>
      <c r="EY50" s="1538"/>
      <c r="EZ50" s="1538"/>
      <c r="FA50" s="1538"/>
      <c r="FB50" s="1538"/>
      <c r="FC50" s="1538"/>
      <c r="FD50" s="1538"/>
      <c r="FE50" s="1538"/>
      <c r="FF50" s="1538"/>
      <c r="FG50" s="1538"/>
      <c r="FH50" s="1538"/>
      <c r="FI50" s="1538"/>
      <c r="FJ50" s="1538"/>
      <c r="FK50" s="1538"/>
      <c r="FL50" s="1538"/>
      <c r="FM50" s="1538"/>
      <c r="FN50" s="1538"/>
      <c r="FO50" s="1538"/>
      <c r="FP50" s="1538"/>
      <c r="FQ50" s="1538"/>
      <c r="FR50" s="1538"/>
      <c r="FS50" s="1538"/>
      <c r="FT50" s="1538"/>
      <c r="FU50" s="1538"/>
      <c r="FV50" s="1538"/>
      <c r="FW50" s="1538"/>
      <c r="FX50" s="1538"/>
      <c r="FY50" s="1538"/>
      <c r="FZ50" s="1538"/>
      <c r="GA50" s="1538"/>
      <c r="GB50" s="1538"/>
      <c r="GC50" s="1538"/>
      <c r="GD50" s="1538"/>
      <c r="GE50" s="1538"/>
      <c r="GF50" s="1538"/>
      <c r="GG50" s="1538"/>
      <c r="GH50" s="1538"/>
      <c r="GI50" s="1538"/>
      <c r="GJ50" s="1538"/>
      <c r="GK50" s="1538"/>
      <c r="GL50" s="1538"/>
      <c r="GM50" s="1538"/>
      <c r="GN50" s="1538"/>
      <c r="GO50" s="1538"/>
      <c r="GP50" s="1538"/>
      <c r="GQ50" s="1538"/>
      <c r="GR50" s="1538"/>
      <c r="GS50" s="1538"/>
      <c r="GT50" s="1538"/>
      <c r="GU50" s="1538"/>
      <c r="GV50" s="1538"/>
      <c r="GW50" s="1538"/>
      <c r="GX50" s="1538"/>
      <c r="GY50" s="1538"/>
      <c r="GZ50" s="1538"/>
      <c r="HA50" s="1538"/>
      <c r="HB50" s="1538"/>
      <c r="HC50" s="1538"/>
      <c r="HD50" s="1538"/>
      <c r="HE50" s="1538"/>
      <c r="HF50" s="1538"/>
      <c r="HG50" s="1538"/>
      <c r="HH50" s="1538"/>
      <c r="HI50" s="1538"/>
      <c r="HJ50" s="1538"/>
      <c r="HK50" s="1538"/>
      <c r="HL50" s="1538"/>
      <c r="HM50" s="1538"/>
      <c r="HN50" s="1538"/>
      <c r="HO50" s="1538"/>
      <c r="HP50" s="1538"/>
      <c r="HQ50" s="1538"/>
      <c r="HR50" s="1538"/>
      <c r="HS50" s="1538"/>
      <c r="HT50" s="1538"/>
      <c r="HU50" s="1538"/>
      <c r="HV50" s="1538"/>
      <c r="HW50" s="1538"/>
      <c r="HX50" s="1538"/>
      <c r="HY50" s="1538"/>
      <c r="HZ50" s="1538"/>
      <c r="IA50" s="1538"/>
      <c r="IB50" s="1538"/>
      <c r="IC50" s="1538"/>
      <c r="ID50" s="1538"/>
      <c r="IE50" s="1538"/>
      <c r="IF50" s="1538"/>
      <c r="IG50" s="1538"/>
      <c r="IH50" s="1538"/>
      <c r="II50" s="1538"/>
      <c r="IJ50" s="1538"/>
      <c r="IK50" s="1538"/>
      <c r="IL50" s="1538"/>
      <c r="IM50" s="1538"/>
      <c r="IN50" s="1538"/>
      <c r="IO50" s="1538"/>
      <c r="IP50" s="1538"/>
      <c r="IQ50" s="1538"/>
      <c r="IR50" s="1538"/>
      <c r="IS50" s="1538"/>
      <c r="IT50" s="1538"/>
      <c r="IU50" s="1538"/>
    </row>
    <row r="51" spans="1:255">
      <c r="A51" s="1524"/>
      <c r="B51" s="1553"/>
      <c r="C51" s="1553"/>
      <c r="D51" s="1553"/>
      <c r="E51" s="2313"/>
      <c r="F51" s="2431"/>
      <c r="G51" s="1553"/>
      <c r="H51" s="1553"/>
      <c r="I51" s="1553"/>
      <c r="J51" s="1553"/>
      <c r="K51" s="1553"/>
      <c r="L51" s="1553"/>
      <c r="M51" s="2313"/>
      <c r="N51" s="2431"/>
      <c r="O51" s="1553"/>
      <c r="P51" s="1553"/>
      <c r="Q51" s="1553"/>
      <c r="R51" s="1553"/>
      <c r="S51" s="1981"/>
      <c r="T51" s="1538"/>
      <c r="U51" s="1538"/>
      <c r="V51" s="1538"/>
      <c r="W51" s="1538"/>
      <c r="X51" s="1538"/>
      <c r="Y51" s="1538"/>
      <c r="Z51" s="1538"/>
      <c r="AA51" s="1538"/>
      <c r="AB51" s="1538"/>
      <c r="AC51" s="1538"/>
      <c r="AD51" s="1538"/>
      <c r="AE51" s="1538"/>
      <c r="AF51" s="1538"/>
      <c r="AG51" s="1538"/>
      <c r="AH51" s="1538"/>
      <c r="AI51" s="1538"/>
      <c r="AJ51" s="1538"/>
      <c r="AK51" s="1538"/>
      <c r="AL51" s="1538"/>
      <c r="AM51" s="1538"/>
      <c r="AN51" s="1538"/>
      <c r="AO51" s="1538"/>
      <c r="AP51" s="1538"/>
      <c r="AQ51" s="1538"/>
      <c r="AR51" s="1538"/>
      <c r="AS51" s="1538"/>
      <c r="AT51" s="1538"/>
      <c r="AU51" s="1538"/>
      <c r="AV51" s="1538"/>
      <c r="AW51" s="1538"/>
      <c r="AX51" s="1538"/>
      <c r="AY51" s="1538"/>
      <c r="AZ51" s="1538"/>
      <c r="BA51" s="1538"/>
      <c r="BB51" s="1538"/>
      <c r="BC51" s="1538"/>
      <c r="BD51" s="1538"/>
      <c r="BE51" s="1538"/>
      <c r="BF51" s="1538"/>
      <c r="BG51" s="1538"/>
      <c r="BH51" s="1538"/>
      <c r="BI51" s="1538"/>
      <c r="BJ51" s="1538"/>
      <c r="BK51" s="1538"/>
      <c r="BL51" s="1538"/>
      <c r="BM51" s="1538"/>
      <c r="BN51" s="1538"/>
      <c r="BO51" s="1538"/>
      <c r="BP51" s="1538"/>
      <c r="BQ51" s="1538"/>
      <c r="BR51" s="1538"/>
      <c r="BS51" s="1538"/>
      <c r="BT51" s="1538"/>
      <c r="BU51" s="1538"/>
      <c r="BV51" s="1538"/>
      <c r="BW51" s="1538"/>
      <c r="BX51" s="1538"/>
      <c r="BY51" s="1538"/>
      <c r="BZ51" s="1538"/>
      <c r="CA51" s="1538"/>
      <c r="CB51" s="1538"/>
      <c r="CC51" s="1538"/>
      <c r="CD51" s="1538"/>
      <c r="CE51" s="1538"/>
      <c r="CF51" s="1538"/>
      <c r="CG51" s="1538"/>
      <c r="CH51" s="1538"/>
      <c r="CI51" s="1538"/>
      <c r="CJ51" s="1538"/>
      <c r="CK51" s="1538"/>
      <c r="CL51" s="1538"/>
      <c r="CM51" s="1538"/>
      <c r="CN51" s="1538"/>
      <c r="CO51" s="1538"/>
      <c r="CP51" s="1538"/>
      <c r="CQ51" s="1538"/>
      <c r="CR51" s="1538"/>
      <c r="CS51" s="1538"/>
      <c r="CT51" s="1538"/>
      <c r="CU51" s="1538"/>
      <c r="CV51" s="1538"/>
      <c r="CW51" s="1538"/>
      <c r="CX51" s="1538"/>
      <c r="CY51" s="1538"/>
      <c r="CZ51" s="1538"/>
      <c r="DA51" s="1538"/>
      <c r="DB51" s="1538"/>
      <c r="DC51" s="1538"/>
      <c r="DD51" s="1538"/>
      <c r="DE51" s="1538"/>
      <c r="DF51" s="1538"/>
      <c r="DG51" s="1538"/>
      <c r="DH51" s="1538"/>
      <c r="DI51" s="1538"/>
      <c r="DJ51" s="1538"/>
      <c r="DK51" s="1538"/>
      <c r="DL51" s="1538"/>
      <c r="DM51" s="1538"/>
      <c r="DN51" s="1538"/>
      <c r="DO51" s="1538"/>
      <c r="DP51" s="1538"/>
      <c r="DQ51" s="1538"/>
      <c r="DR51" s="1538"/>
      <c r="DS51" s="1538"/>
      <c r="DT51" s="1538"/>
      <c r="DU51" s="1538"/>
      <c r="DV51" s="1538"/>
      <c r="DW51" s="1538"/>
      <c r="DX51" s="1538"/>
      <c r="DY51" s="1538"/>
      <c r="DZ51" s="1538"/>
      <c r="EA51" s="1538"/>
      <c r="EB51" s="1538"/>
      <c r="EC51" s="1538"/>
      <c r="ED51" s="1538"/>
      <c r="EE51" s="1538"/>
      <c r="EF51" s="1538"/>
      <c r="EG51" s="1538"/>
      <c r="EH51" s="1538"/>
      <c r="EI51" s="1538"/>
      <c r="EJ51" s="1538"/>
      <c r="EK51" s="1538"/>
      <c r="EL51" s="1538"/>
      <c r="EM51" s="1538"/>
      <c r="EN51" s="1538"/>
      <c r="EO51" s="1538"/>
      <c r="EP51" s="1538"/>
      <c r="EQ51" s="1538"/>
      <c r="ER51" s="1538"/>
      <c r="ES51" s="1538"/>
      <c r="ET51" s="1538"/>
      <c r="EU51" s="1538"/>
      <c r="EV51" s="1538"/>
      <c r="EW51" s="1538"/>
      <c r="EX51" s="1538"/>
      <c r="EY51" s="1538"/>
      <c r="EZ51" s="1538"/>
      <c r="FA51" s="1538"/>
      <c r="FB51" s="1538"/>
      <c r="FC51" s="1538"/>
      <c r="FD51" s="1538"/>
      <c r="FE51" s="1538"/>
      <c r="FF51" s="1538"/>
      <c r="FG51" s="1538"/>
      <c r="FH51" s="1538"/>
      <c r="FI51" s="1538"/>
      <c r="FJ51" s="1538"/>
      <c r="FK51" s="1538"/>
      <c r="FL51" s="1538"/>
      <c r="FM51" s="1538"/>
      <c r="FN51" s="1538"/>
      <c r="FO51" s="1538"/>
      <c r="FP51" s="1538"/>
      <c r="FQ51" s="1538"/>
      <c r="FR51" s="1538"/>
      <c r="FS51" s="1538"/>
      <c r="FT51" s="1538"/>
      <c r="FU51" s="1538"/>
      <c r="FV51" s="1538"/>
      <c r="FW51" s="1538"/>
      <c r="FX51" s="1538"/>
      <c r="FY51" s="1538"/>
      <c r="FZ51" s="1538"/>
      <c r="GA51" s="1538"/>
      <c r="GB51" s="1538"/>
      <c r="GC51" s="1538"/>
      <c r="GD51" s="1538"/>
      <c r="GE51" s="1538"/>
      <c r="GF51" s="1538"/>
      <c r="GG51" s="1538"/>
      <c r="GH51" s="1538"/>
      <c r="GI51" s="1538"/>
      <c r="GJ51" s="1538"/>
      <c r="GK51" s="1538"/>
      <c r="GL51" s="1538"/>
      <c r="GM51" s="1538"/>
      <c r="GN51" s="1538"/>
      <c r="GO51" s="1538"/>
      <c r="GP51" s="1538"/>
      <c r="GQ51" s="1538"/>
      <c r="GR51" s="1538"/>
      <c r="GS51" s="1538"/>
      <c r="GT51" s="1538"/>
      <c r="GU51" s="1538"/>
      <c r="GV51" s="1538"/>
      <c r="GW51" s="1538"/>
      <c r="GX51" s="1538"/>
      <c r="GY51" s="1538"/>
      <c r="GZ51" s="1538"/>
      <c r="HA51" s="1538"/>
      <c r="HB51" s="1538"/>
      <c r="HC51" s="1538"/>
      <c r="HD51" s="1538"/>
      <c r="HE51" s="1538"/>
      <c r="HF51" s="1538"/>
      <c r="HG51" s="1538"/>
      <c r="HH51" s="1538"/>
      <c r="HI51" s="1538"/>
      <c r="HJ51" s="1538"/>
      <c r="HK51" s="1538"/>
      <c r="HL51" s="1538"/>
      <c r="HM51" s="1538"/>
      <c r="HN51" s="1538"/>
      <c r="HO51" s="1538"/>
      <c r="HP51" s="1538"/>
      <c r="HQ51" s="1538"/>
      <c r="HR51" s="1538"/>
      <c r="HS51" s="1538"/>
      <c r="HT51" s="1538"/>
      <c r="HU51" s="1538"/>
      <c r="HV51" s="1538"/>
      <c r="HW51" s="1538"/>
      <c r="HX51" s="1538"/>
      <c r="HY51" s="1538"/>
      <c r="HZ51" s="1538"/>
      <c r="IA51" s="1538"/>
      <c r="IB51" s="1538"/>
      <c r="IC51" s="1538"/>
      <c r="ID51" s="1538"/>
      <c r="IE51" s="1538"/>
      <c r="IF51" s="1538"/>
      <c r="IG51" s="1538"/>
      <c r="IH51" s="1538"/>
      <c r="II51" s="1538"/>
      <c r="IJ51" s="1538"/>
      <c r="IK51" s="1538"/>
      <c r="IL51" s="1538"/>
      <c r="IM51" s="1538"/>
      <c r="IN51" s="1538"/>
      <c r="IO51" s="1538"/>
      <c r="IP51" s="1538"/>
      <c r="IQ51" s="1538"/>
      <c r="IR51" s="1538"/>
      <c r="IS51" s="1538"/>
      <c r="IT51" s="1538"/>
      <c r="IU51" s="1538"/>
    </row>
    <row r="52" spans="1:255">
      <c r="A52" s="1524"/>
      <c r="B52" s="1553"/>
      <c r="C52" s="1553"/>
      <c r="D52" s="1553"/>
      <c r="E52" s="2313"/>
      <c r="F52" s="2431"/>
      <c r="G52" s="1553"/>
      <c r="H52" s="1553"/>
      <c r="I52" s="1553"/>
      <c r="J52" s="1553"/>
      <c r="K52" s="1553"/>
      <c r="L52" s="1553"/>
      <c r="M52" s="2313"/>
      <c r="N52" s="2431"/>
      <c r="O52" s="1553"/>
      <c r="P52" s="1553"/>
      <c r="Q52" s="1553"/>
      <c r="R52" s="1553"/>
      <c r="S52" s="1981"/>
      <c r="T52" s="1538"/>
      <c r="U52" s="1538"/>
      <c r="V52" s="1538"/>
      <c r="W52" s="1538"/>
      <c r="X52" s="1538"/>
      <c r="Y52" s="1538"/>
      <c r="Z52" s="1538"/>
      <c r="AA52" s="1538"/>
      <c r="AB52" s="1538"/>
      <c r="AC52" s="1538"/>
      <c r="AD52" s="1538"/>
      <c r="AE52" s="1538"/>
      <c r="AF52" s="1538"/>
      <c r="AG52" s="1538"/>
      <c r="AH52" s="1538"/>
      <c r="AI52" s="1538"/>
      <c r="AJ52" s="1538"/>
      <c r="AK52" s="1538"/>
      <c r="AL52" s="1538"/>
      <c r="AM52" s="1538"/>
      <c r="AN52" s="1538"/>
      <c r="AO52" s="1538"/>
      <c r="AP52" s="1538"/>
      <c r="AQ52" s="1538"/>
      <c r="AR52" s="1538"/>
      <c r="AS52" s="1538"/>
      <c r="AT52" s="1538"/>
      <c r="AU52" s="1538"/>
      <c r="AV52" s="1538"/>
      <c r="AW52" s="1538"/>
      <c r="AX52" s="1538"/>
      <c r="AY52" s="1538"/>
      <c r="AZ52" s="1538"/>
      <c r="BA52" s="1538"/>
      <c r="BB52" s="1538"/>
      <c r="BC52" s="1538"/>
      <c r="BD52" s="1538"/>
      <c r="BE52" s="1538"/>
      <c r="BF52" s="1538"/>
      <c r="BG52" s="1538"/>
      <c r="BH52" s="1538"/>
      <c r="BI52" s="1538"/>
      <c r="BJ52" s="1538"/>
      <c r="BK52" s="1538"/>
      <c r="BL52" s="1538"/>
      <c r="BM52" s="1538"/>
      <c r="BN52" s="1538"/>
      <c r="BO52" s="1538"/>
      <c r="BP52" s="1538"/>
      <c r="BQ52" s="1538"/>
      <c r="BR52" s="1538"/>
      <c r="BS52" s="1538"/>
      <c r="BT52" s="1538"/>
      <c r="BU52" s="1538"/>
      <c r="BV52" s="1538"/>
      <c r="BW52" s="1538"/>
      <c r="BX52" s="1538"/>
      <c r="BY52" s="1538"/>
      <c r="BZ52" s="1538"/>
      <c r="CA52" s="1538"/>
      <c r="CB52" s="1538"/>
      <c r="CC52" s="1538"/>
      <c r="CD52" s="1538"/>
      <c r="CE52" s="1538"/>
      <c r="CF52" s="1538"/>
      <c r="CG52" s="1538"/>
      <c r="CH52" s="1538"/>
      <c r="CI52" s="1538"/>
      <c r="CJ52" s="1538"/>
      <c r="CK52" s="1538"/>
      <c r="CL52" s="1538"/>
      <c r="CM52" s="1538"/>
      <c r="CN52" s="1538"/>
      <c r="CO52" s="1538"/>
      <c r="CP52" s="1538"/>
      <c r="CQ52" s="1538"/>
      <c r="CR52" s="1538"/>
      <c r="CS52" s="1538"/>
      <c r="CT52" s="1538"/>
      <c r="CU52" s="1538"/>
      <c r="CV52" s="1538"/>
      <c r="CW52" s="1538"/>
      <c r="CX52" s="1538"/>
      <c r="CY52" s="1538"/>
      <c r="CZ52" s="1538"/>
      <c r="DA52" s="1538"/>
      <c r="DB52" s="1538"/>
      <c r="DC52" s="1538"/>
      <c r="DD52" s="1538"/>
      <c r="DE52" s="1538"/>
      <c r="DF52" s="1538"/>
      <c r="DG52" s="1538"/>
      <c r="DH52" s="1538"/>
      <c r="DI52" s="1538"/>
      <c r="DJ52" s="1538"/>
      <c r="DK52" s="1538"/>
      <c r="DL52" s="1538"/>
      <c r="DM52" s="1538"/>
      <c r="DN52" s="1538"/>
      <c r="DO52" s="1538"/>
      <c r="DP52" s="1538"/>
      <c r="DQ52" s="1538"/>
      <c r="DR52" s="1538"/>
      <c r="DS52" s="1538"/>
      <c r="DT52" s="1538"/>
      <c r="DU52" s="1538"/>
      <c r="DV52" s="1538"/>
      <c r="DW52" s="1538"/>
      <c r="DX52" s="1538"/>
      <c r="DY52" s="1538"/>
      <c r="DZ52" s="1538"/>
      <c r="EA52" s="1538"/>
      <c r="EB52" s="1538"/>
      <c r="EC52" s="1538"/>
      <c r="ED52" s="1538"/>
      <c r="EE52" s="1538"/>
      <c r="EF52" s="1538"/>
      <c r="EG52" s="1538"/>
      <c r="EH52" s="1538"/>
      <c r="EI52" s="1538"/>
      <c r="EJ52" s="1538"/>
      <c r="EK52" s="1538"/>
      <c r="EL52" s="1538"/>
      <c r="EM52" s="1538"/>
      <c r="EN52" s="1538"/>
      <c r="EO52" s="1538"/>
      <c r="EP52" s="1538"/>
      <c r="EQ52" s="1538"/>
      <c r="ER52" s="1538"/>
      <c r="ES52" s="1538"/>
      <c r="ET52" s="1538"/>
      <c r="EU52" s="1538"/>
      <c r="EV52" s="1538"/>
      <c r="EW52" s="1538"/>
      <c r="EX52" s="1538"/>
      <c r="EY52" s="1538"/>
      <c r="EZ52" s="1538"/>
      <c r="FA52" s="1538"/>
      <c r="FB52" s="1538"/>
      <c r="FC52" s="1538"/>
      <c r="FD52" s="1538"/>
      <c r="FE52" s="1538"/>
      <c r="FF52" s="1538"/>
      <c r="FG52" s="1538"/>
      <c r="FH52" s="1538"/>
      <c r="FI52" s="1538"/>
      <c r="FJ52" s="1538"/>
      <c r="FK52" s="1538"/>
      <c r="FL52" s="1538"/>
      <c r="FM52" s="1538"/>
      <c r="FN52" s="1538"/>
      <c r="FO52" s="1538"/>
      <c r="FP52" s="1538"/>
      <c r="FQ52" s="1538"/>
      <c r="FR52" s="1538"/>
      <c r="FS52" s="1538"/>
      <c r="FT52" s="1538"/>
      <c r="FU52" s="1538"/>
      <c r="FV52" s="1538"/>
      <c r="FW52" s="1538"/>
      <c r="FX52" s="1538"/>
      <c r="FY52" s="1538"/>
      <c r="FZ52" s="1538"/>
      <c r="GA52" s="1538"/>
      <c r="GB52" s="1538"/>
      <c r="GC52" s="1538"/>
      <c r="GD52" s="1538"/>
      <c r="GE52" s="1538"/>
      <c r="GF52" s="1538"/>
      <c r="GG52" s="1538"/>
      <c r="GH52" s="1538"/>
      <c r="GI52" s="1538"/>
      <c r="GJ52" s="1538"/>
      <c r="GK52" s="1538"/>
      <c r="GL52" s="1538"/>
      <c r="GM52" s="1538"/>
      <c r="GN52" s="1538"/>
      <c r="GO52" s="1538"/>
      <c r="GP52" s="1538"/>
      <c r="GQ52" s="1538"/>
      <c r="GR52" s="1538"/>
      <c r="GS52" s="1538"/>
      <c r="GT52" s="1538"/>
      <c r="GU52" s="1538"/>
      <c r="GV52" s="1538"/>
      <c r="GW52" s="1538"/>
      <c r="GX52" s="1538"/>
      <c r="GY52" s="1538"/>
      <c r="GZ52" s="1538"/>
      <c r="HA52" s="1538"/>
      <c r="HB52" s="1538"/>
      <c r="HC52" s="1538"/>
      <c r="HD52" s="1538"/>
      <c r="HE52" s="1538"/>
      <c r="HF52" s="1538"/>
      <c r="HG52" s="1538"/>
      <c r="HH52" s="1538"/>
      <c r="HI52" s="1538"/>
      <c r="HJ52" s="1538"/>
      <c r="HK52" s="1538"/>
      <c r="HL52" s="1538"/>
      <c r="HM52" s="1538"/>
      <c r="HN52" s="1538"/>
      <c r="HO52" s="1538"/>
      <c r="HP52" s="1538"/>
      <c r="HQ52" s="1538"/>
      <c r="HR52" s="1538"/>
      <c r="HS52" s="1538"/>
      <c r="HT52" s="1538"/>
      <c r="HU52" s="1538"/>
      <c r="HV52" s="1538"/>
      <c r="HW52" s="1538"/>
      <c r="HX52" s="1538"/>
      <c r="HY52" s="1538"/>
      <c r="HZ52" s="1538"/>
      <c r="IA52" s="1538"/>
      <c r="IB52" s="1538"/>
      <c r="IC52" s="1538"/>
      <c r="ID52" s="1538"/>
      <c r="IE52" s="1538"/>
      <c r="IF52" s="1538"/>
      <c r="IG52" s="1538"/>
      <c r="IH52" s="1538"/>
      <c r="II52" s="1538"/>
      <c r="IJ52" s="1538"/>
      <c r="IK52" s="1538"/>
      <c r="IL52" s="1538"/>
      <c r="IM52" s="1538"/>
      <c r="IN52" s="1538"/>
      <c r="IO52" s="1538"/>
      <c r="IP52" s="1538"/>
      <c r="IQ52" s="1538"/>
      <c r="IR52" s="1538"/>
      <c r="IS52" s="1538"/>
      <c r="IT52" s="1538"/>
      <c r="IU52" s="1538"/>
    </row>
    <row r="53" spans="1:255">
      <c r="A53" s="1524"/>
      <c r="B53" s="1553"/>
      <c r="C53" s="1553"/>
      <c r="D53" s="1553"/>
      <c r="E53" s="2313"/>
      <c r="F53" s="2431"/>
      <c r="G53" s="1553"/>
      <c r="H53" s="1553"/>
      <c r="I53" s="1553"/>
      <c r="J53" s="1553"/>
      <c r="K53" s="1553"/>
      <c r="L53" s="1553"/>
      <c r="M53" s="2313"/>
      <c r="N53" s="2431"/>
      <c r="O53" s="1553"/>
      <c r="P53" s="1553"/>
      <c r="Q53" s="1553"/>
      <c r="R53" s="1553"/>
      <c r="S53" s="1981"/>
      <c r="T53" s="1538"/>
      <c r="U53" s="1538"/>
      <c r="V53" s="1538"/>
      <c r="W53" s="1538"/>
      <c r="X53" s="1538"/>
      <c r="Y53" s="1538"/>
      <c r="Z53" s="1538"/>
      <c r="AA53" s="1538"/>
      <c r="AB53" s="1538"/>
      <c r="AC53" s="1538"/>
      <c r="AD53" s="1538"/>
      <c r="AE53" s="1538"/>
      <c r="AF53" s="1538"/>
      <c r="AG53" s="1538"/>
      <c r="AH53" s="1538"/>
      <c r="AI53" s="1538"/>
      <c r="AJ53" s="1538"/>
      <c r="AK53" s="1538"/>
      <c r="AL53" s="1538"/>
      <c r="AM53" s="1538"/>
      <c r="AN53" s="1538"/>
      <c r="AO53" s="1538"/>
      <c r="AP53" s="1538"/>
      <c r="AQ53" s="1538"/>
      <c r="AR53" s="1538"/>
      <c r="AS53" s="1538"/>
      <c r="AT53" s="1538"/>
      <c r="AU53" s="1538"/>
      <c r="AV53" s="1538"/>
      <c r="AW53" s="1538"/>
      <c r="AX53" s="1538"/>
      <c r="AY53" s="1538"/>
      <c r="AZ53" s="1538"/>
      <c r="BA53" s="1538"/>
      <c r="BB53" s="1538"/>
      <c r="BC53" s="1538"/>
      <c r="BD53" s="1538"/>
      <c r="BE53" s="1538"/>
      <c r="BF53" s="1538"/>
      <c r="BG53" s="1538"/>
      <c r="BH53" s="1538"/>
      <c r="BI53" s="1538"/>
      <c r="BJ53" s="1538"/>
      <c r="BK53" s="1538"/>
      <c r="BL53" s="1538"/>
      <c r="BM53" s="1538"/>
      <c r="BN53" s="1538"/>
      <c r="BO53" s="1538"/>
      <c r="BP53" s="1538"/>
      <c r="BQ53" s="1538"/>
      <c r="BR53" s="1538"/>
      <c r="BS53" s="1538"/>
      <c r="BT53" s="1538"/>
      <c r="BU53" s="1538"/>
      <c r="BV53" s="1538"/>
      <c r="BW53" s="1538"/>
      <c r="BX53" s="1538"/>
      <c r="BY53" s="1538"/>
      <c r="BZ53" s="1538"/>
      <c r="CA53" s="1538"/>
      <c r="CB53" s="1538"/>
      <c r="CC53" s="1538"/>
      <c r="CD53" s="1538"/>
      <c r="CE53" s="1538"/>
      <c r="CF53" s="1538"/>
      <c r="CG53" s="1538"/>
      <c r="CH53" s="1538"/>
      <c r="CI53" s="1538"/>
      <c r="CJ53" s="1538"/>
      <c r="CK53" s="1538"/>
      <c r="CL53" s="1538"/>
      <c r="CM53" s="1538"/>
      <c r="CN53" s="1538"/>
      <c r="CO53" s="1538"/>
      <c r="CP53" s="1538"/>
      <c r="CQ53" s="1538"/>
      <c r="CR53" s="1538"/>
      <c r="CS53" s="1538"/>
      <c r="CT53" s="1538"/>
      <c r="CU53" s="1538"/>
      <c r="CV53" s="1538"/>
      <c r="CW53" s="1538"/>
      <c r="CX53" s="1538"/>
      <c r="CY53" s="1538"/>
      <c r="CZ53" s="1538"/>
      <c r="DA53" s="1538"/>
      <c r="DB53" s="1538"/>
      <c r="DC53" s="1538"/>
      <c r="DD53" s="1538"/>
      <c r="DE53" s="1538"/>
      <c r="DF53" s="1538"/>
      <c r="DG53" s="1538"/>
      <c r="DH53" s="1538"/>
      <c r="DI53" s="1538"/>
      <c r="DJ53" s="1538"/>
      <c r="DK53" s="1538"/>
      <c r="DL53" s="1538"/>
      <c r="DM53" s="1538"/>
      <c r="DN53" s="1538"/>
      <c r="DO53" s="1538"/>
      <c r="DP53" s="1538"/>
      <c r="DQ53" s="1538"/>
      <c r="DR53" s="1538"/>
      <c r="DS53" s="1538"/>
      <c r="DT53" s="1538"/>
      <c r="DU53" s="1538"/>
      <c r="DV53" s="1538"/>
      <c r="DW53" s="1538"/>
      <c r="DX53" s="1538"/>
      <c r="DY53" s="1538"/>
      <c r="DZ53" s="1538"/>
      <c r="EA53" s="1538"/>
      <c r="EB53" s="1538"/>
      <c r="EC53" s="1538"/>
      <c r="ED53" s="1538"/>
      <c r="EE53" s="1538"/>
      <c r="EF53" s="1538"/>
      <c r="EG53" s="1538"/>
      <c r="EH53" s="1538"/>
      <c r="EI53" s="1538"/>
      <c r="EJ53" s="1538"/>
      <c r="EK53" s="1538"/>
      <c r="EL53" s="1538"/>
      <c r="EM53" s="1538"/>
      <c r="EN53" s="1538"/>
      <c r="EO53" s="1538"/>
      <c r="EP53" s="1538"/>
      <c r="EQ53" s="1538"/>
      <c r="ER53" s="1538"/>
      <c r="ES53" s="1538"/>
      <c r="ET53" s="1538"/>
      <c r="EU53" s="1538"/>
      <c r="EV53" s="1538"/>
      <c r="EW53" s="1538"/>
      <c r="EX53" s="1538"/>
      <c r="EY53" s="1538"/>
      <c r="EZ53" s="1538"/>
      <c r="FA53" s="1538"/>
      <c r="FB53" s="1538"/>
      <c r="FC53" s="1538"/>
      <c r="FD53" s="1538"/>
      <c r="FE53" s="1538"/>
      <c r="FF53" s="1538"/>
      <c r="FG53" s="1538"/>
      <c r="FH53" s="1538"/>
      <c r="FI53" s="1538"/>
      <c r="FJ53" s="1538"/>
      <c r="FK53" s="1538"/>
      <c r="FL53" s="1538"/>
      <c r="FM53" s="1538"/>
      <c r="FN53" s="1538"/>
      <c r="FO53" s="1538"/>
      <c r="FP53" s="1538"/>
      <c r="FQ53" s="1538"/>
      <c r="FR53" s="1538"/>
      <c r="FS53" s="1538"/>
      <c r="FT53" s="1538"/>
      <c r="FU53" s="1538"/>
      <c r="FV53" s="1538"/>
      <c r="FW53" s="1538"/>
      <c r="FX53" s="1538"/>
      <c r="FY53" s="1538"/>
      <c r="FZ53" s="1538"/>
      <c r="GA53" s="1538"/>
      <c r="GB53" s="1538"/>
      <c r="GC53" s="1538"/>
      <c r="GD53" s="1538"/>
      <c r="GE53" s="1538"/>
      <c r="GF53" s="1538"/>
      <c r="GG53" s="1538"/>
      <c r="GH53" s="1538"/>
      <c r="GI53" s="1538"/>
      <c r="GJ53" s="1538"/>
      <c r="GK53" s="1538"/>
      <c r="GL53" s="1538"/>
      <c r="GM53" s="1538"/>
      <c r="GN53" s="1538"/>
      <c r="GO53" s="1538"/>
      <c r="GP53" s="1538"/>
      <c r="GQ53" s="1538"/>
      <c r="GR53" s="1538"/>
      <c r="GS53" s="1538"/>
      <c r="GT53" s="1538"/>
      <c r="GU53" s="1538"/>
      <c r="GV53" s="1538"/>
      <c r="GW53" s="1538"/>
      <c r="GX53" s="1538"/>
      <c r="GY53" s="1538"/>
      <c r="GZ53" s="1538"/>
      <c r="HA53" s="1538"/>
      <c r="HB53" s="1538"/>
      <c r="HC53" s="1538"/>
      <c r="HD53" s="1538"/>
      <c r="HE53" s="1538"/>
      <c r="HF53" s="1538"/>
      <c r="HG53" s="1538"/>
      <c r="HH53" s="1538"/>
      <c r="HI53" s="1538"/>
      <c r="HJ53" s="1538"/>
      <c r="HK53" s="1538"/>
      <c r="HL53" s="1538"/>
      <c r="HM53" s="1538"/>
      <c r="HN53" s="1538"/>
      <c r="HO53" s="1538"/>
      <c r="HP53" s="1538"/>
      <c r="HQ53" s="1538"/>
      <c r="HR53" s="1538"/>
      <c r="HS53" s="1538"/>
      <c r="HT53" s="1538"/>
      <c r="HU53" s="1538"/>
      <c r="HV53" s="1538"/>
      <c r="HW53" s="1538"/>
      <c r="HX53" s="1538"/>
      <c r="HY53" s="1538"/>
      <c r="HZ53" s="1538"/>
      <c r="IA53" s="1538"/>
      <c r="IB53" s="1538"/>
      <c r="IC53" s="1538"/>
      <c r="ID53" s="1538"/>
      <c r="IE53" s="1538"/>
      <c r="IF53" s="1538"/>
      <c r="IG53" s="1538"/>
      <c r="IH53" s="1538"/>
      <c r="II53" s="1538"/>
      <c r="IJ53" s="1538"/>
      <c r="IK53" s="1538"/>
      <c r="IL53" s="1538"/>
      <c r="IM53" s="1538"/>
      <c r="IN53" s="1538"/>
      <c r="IO53" s="1538"/>
      <c r="IP53" s="1538"/>
      <c r="IQ53" s="1538"/>
      <c r="IR53" s="1538"/>
      <c r="IS53" s="1538"/>
      <c r="IT53" s="1538"/>
      <c r="IU53" s="1538"/>
    </row>
    <row r="54" spans="1:255">
      <c r="A54" s="2003"/>
      <c r="B54" s="1553"/>
      <c r="C54" s="1553"/>
      <c r="D54" s="1553"/>
      <c r="E54" s="2313"/>
      <c r="F54" s="2003"/>
      <c r="G54" s="1553"/>
      <c r="H54" s="1553"/>
      <c r="I54" s="1553"/>
      <c r="J54" s="1553"/>
      <c r="K54" s="1553"/>
      <c r="L54" s="1553"/>
      <c r="M54" s="2313"/>
      <c r="N54" s="2003"/>
      <c r="O54" s="1553"/>
      <c r="P54" s="1553"/>
      <c r="Q54" s="1553"/>
      <c r="R54" s="1553"/>
      <c r="S54" s="1981"/>
      <c r="T54" s="1538"/>
      <c r="U54" s="1538"/>
      <c r="V54" s="1538"/>
      <c r="W54" s="1538"/>
      <c r="X54" s="1538"/>
      <c r="Y54" s="1538"/>
      <c r="Z54" s="1538"/>
      <c r="AA54" s="1538"/>
      <c r="AB54" s="1538"/>
      <c r="AC54" s="1538"/>
      <c r="AD54" s="1538"/>
      <c r="AE54" s="1538"/>
      <c r="AF54" s="1538"/>
      <c r="AG54" s="1538"/>
      <c r="AH54" s="1538"/>
      <c r="AI54" s="1538"/>
      <c r="AJ54" s="1538"/>
      <c r="AK54" s="1538"/>
      <c r="AL54" s="1538"/>
      <c r="AM54" s="1538"/>
      <c r="AN54" s="1538"/>
      <c r="AO54" s="1538"/>
      <c r="AP54" s="1538"/>
      <c r="AQ54" s="1538"/>
      <c r="AR54" s="1538"/>
      <c r="AS54" s="1538"/>
      <c r="AT54" s="1538"/>
      <c r="AU54" s="1538"/>
      <c r="AV54" s="1538"/>
      <c r="AW54" s="1538"/>
      <c r="AX54" s="1538"/>
      <c r="AY54" s="1538"/>
      <c r="AZ54" s="1538"/>
      <c r="BA54" s="1538"/>
      <c r="BB54" s="1538"/>
      <c r="BC54" s="1538"/>
      <c r="BD54" s="1538"/>
      <c r="BE54" s="1538"/>
      <c r="BF54" s="1538"/>
      <c r="BG54" s="1538"/>
      <c r="BH54" s="1538"/>
      <c r="BI54" s="1538"/>
      <c r="BJ54" s="1538"/>
      <c r="BK54" s="1538"/>
      <c r="BL54" s="1538"/>
      <c r="BM54" s="1538"/>
      <c r="BN54" s="1538"/>
      <c r="BO54" s="1538"/>
      <c r="BP54" s="1538"/>
      <c r="BQ54" s="1538"/>
      <c r="BR54" s="1538"/>
      <c r="BS54" s="1538"/>
      <c r="BT54" s="1538"/>
      <c r="BU54" s="1538"/>
      <c r="BV54" s="1538"/>
      <c r="BW54" s="1538"/>
      <c r="BX54" s="1538"/>
      <c r="BY54" s="1538"/>
      <c r="BZ54" s="1538"/>
      <c r="CA54" s="1538"/>
      <c r="CB54" s="1538"/>
      <c r="CC54" s="1538"/>
      <c r="CD54" s="1538"/>
      <c r="CE54" s="1538"/>
      <c r="CF54" s="1538"/>
      <c r="CG54" s="1538"/>
      <c r="CH54" s="1538"/>
      <c r="CI54" s="1538"/>
      <c r="CJ54" s="1538"/>
      <c r="CK54" s="1538"/>
      <c r="CL54" s="1538"/>
      <c r="CM54" s="1538"/>
      <c r="CN54" s="1538"/>
      <c r="CO54" s="1538"/>
      <c r="CP54" s="1538"/>
      <c r="CQ54" s="1538"/>
      <c r="CR54" s="1538"/>
      <c r="CS54" s="1538"/>
      <c r="CT54" s="1538"/>
      <c r="CU54" s="1538"/>
      <c r="CV54" s="1538"/>
      <c r="CW54" s="1538"/>
      <c r="CX54" s="1538"/>
      <c r="CY54" s="1538"/>
      <c r="CZ54" s="1538"/>
      <c r="DA54" s="1538"/>
      <c r="DB54" s="1538"/>
      <c r="DC54" s="1538"/>
      <c r="DD54" s="1538"/>
      <c r="DE54" s="1538"/>
      <c r="DF54" s="1538"/>
      <c r="DG54" s="1538"/>
      <c r="DH54" s="1538"/>
      <c r="DI54" s="1538"/>
      <c r="DJ54" s="1538"/>
      <c r="DK54" s="1538"/>
      <c r="DL54" s="1538"/>
      <c r="DM54" s="1538"/>
      <c r="DN54" s="1538"/>
      <c r="DO54" s="1538"/>
      <c r="DP54" s="1538"/>
      <c r="DQ54" s="1538"/>
      <c r="DR54" s="1538"/>
      <c r="DS54" s="1538"/>
      <c r="DT54" s="1538"/>
      <c r="DU54" s="1538"/>
      <c r="DV54" s="1538"/>
      <c r="DW54" s="1538"/>
      <c r="DX54" s="1538"/>
      <c r="DY54" s="1538"/>
      <c r="DZ54" s="1538"/>
      <c r="EA54" s="1538"/>
      <c r="EB54" s="1538"/>
      <c r="EC54" s="1538"/>
      <c r="ED54" s="1538"/>
      <c r="EE54" s="1538"/>
      <c r="EF54" s="1538"/>
      <c r="EG54" s="1538"/>
      <c r="EH54" s="1538"/>
      <c r="EI54" s="1538"/>
      <c r="EJ54" s="1538"/>
      <c r="EK54" s="1538"/>
      <c r="EL54" s="1538"/>
      <c r="EM54" s="1538"/>
      <c r="EN54" s="1538"/>
      <c r="EO54" s="1538"/>
      <c r="EP54" s="1538"/>
      <c r="EQ54" s="1538"/>
      <c r="ER54" s="1538"/>
      <c r="ES54" s="1538"/>
      <c r="ET54" s="1538"/>
      <c r="EU54" s="1538"/>
      <c r="EV54" s="1538"/>
      <c r="EW54" s="1538"/>
      <c r="EX54" s="1538"/>
      <c r="EY54" s="1538"/>
      <c r="EZ54" s="1538"/>
      <c r="FA54" s="1538"/>
      <c r="FB54" s="1538"/>
      <c r="FC54" s="1538"/>
      <c r="FD54" s="1538"/>
      <c r="FE54" s="1538"/>
      <c r="FF54" s="1538"/>
      <c r="FG54" s="1538"/>
      <c r="FH54" s="1538"/>
      <c r="FI54" s="1538"/>
      <c r="FJ54" s="1538"/>
      <c r="FK54" s="1538"/>
      <c r="FL54" s="1538"/>
      <c r="FM54" s="1538"/>
      <c r="FN54" s="1538"/>
      <c r="FO54" s="1538"/>
      <c r="FP54" s="1538"/>
      <c r="FQ54" s="1538"/>
      <c r="FR54" s="1538"/>
      <c r="FS54" s="1538"/>
      <c r="FT54" s="1538"/>
      <c r="FU54" s="1538"/>
      <c r="FV54" s="1538"/>
      <c r="FW54" s="1538"/>
      <c r="FX54" s="1538"/>
      <c r="FY54" s="1538"/>
      <c r="FZ54" s="1538"/>
      <c r="GA54" s="1538"/>
      <c r="GB54" s="1538"/>
      <c r="GC54" s="1538"/>
      <c r="GD54" s="1538"/>
      <c r="GE54" s="1538"/>
      <c r="GF54" s="1538"/>
      <c r="GG54" s="1538"/>
      <c r="GH54" s="1538"/>
      <c r="GI54" s="1538"/>
      <c r="GJ54" s="1538"/>
      <c r="GK54" s="1538"/>
      <c r="GL54" s="1538"/>
      <c r="GM54" s="1538"/>
      <c r="GN54" s="1538"/>
      <c r="GO54" s="1538"/>
      <c r="GP54" s="1538"/>
      <c r="GQ54" s="1538"/>
      <c r="GR54" s="1538"/>
      <c r="GS54" s="1538"/>
      <c r="GT54" s="1538"/>
      <c r="GU54" s="1538"/>
      <c r="GV54" s="1538"/>
      <c r="GW54" s="1538"/>
      <c r="GX54" s="1538"/>
      <c r="GY54" s="1538"/>
      <c r="GZ54" s="1538"/>
      <c r="HA54" s="1538"/>
      <c r="HB54" s="1538"/>
      <c r="HC54" s="1538"/>
      <c r="HD54" s="1538"/>
      <c r="HE54" s="1538"/>
      <c r="HF54" s="1538"/>
      <c r="HG54" s="1538"/>
      <c r="HH54" s="1538"/>
      <c r="HI54" s="1538"/>
      <c r="HJ54" s="1538"/>
      <c r="HK54" s="1538"/>
      <c r="HL54" s="1538"/>
      <c r="HM54" s="1538"/>
      <c r="HN54" s="1538"/>
      <c r="HO54" s="1538"/>
      <c r="HP54" s="1538"/>
      <c r="HQ54" s="1538"/>
      <c r="HR54" s="1538"/>
      <c r="HS54" s="1538"/>
      <c r="HT54" s="1538"/>
      <c r="HU54" s="1538"/>
      <c r="HV54" s="1538"/>
      <c r="HW54" s="1538"/>
      <c r="HX54" s="1538"/>
      <c r="HY54" s="1538"/>
      <c r="HZ54" s="1538"/>
      <c r="IA54" s="1538"/>
      <c r="IB54" s="1538"/>
      <c r="IC54" s="1538"/>
      <c r="ID54" s="1538"/>
      <c r="IE54" s="1538"/>
      <c r="IF54" s="1538"/>
      <c r="IG54" s="1538"/>
      <c r="IH54" s="1538"/>
      <c r="II54" s="1538"/>
      <c r="IJ54" s="1538"/>
      <c r="IK54" s="1538"/>
      <c r="IL54" s="1538"/>
      <c r="IM54" s="1538"/>
      <c r="IN54" s="1538"/>
      <c r="IO54" s="1538"/>
      <c r="IP54" s="1538"/>
      <c r="IQ54" s="1538"/>
      <c r="IR54" s="1538"/>
      <c r="IS54" s="1538"/>
      <c r="IT54" s="1538"/>
      <c r="IU54" s="1538"/>
    </row>
    <row r="55" spans="1:255">
      <c r="A55" s="2003"/>
      <c r="B55" s="1553"/>
      <c r="C55" s="1553"/>
      <c r="D55" s="1553"/>
      <c r="E55" s="2313"/>
      <c r="F55" s="2003"/>
      <c r="G55" s="1553"/>
      <c r="H55" s="1553"/>
      <c r="I55" s="1553"/>
      <c r="J55" s="1553"/>
      <c r="K55" s="1553"/>
      <c r="L55" s="1553"/>
      <c r="M55" s="2313"/>
      <c r="N55" s="2003"/>
      <c r="O55" s="1553"/>
      <c r="P55" s="1553"/>
      <c r="Q55" s="1553"/>
      <c r="R55" s="1553"/>
      <c r="S55" s="1981"/>
      <c r="T55" s="1538"/>
      <c r="U55" s="1538"/>
      <c r="V55" s="1538"/>
      <c r="W55" s="1538"/>
      <c r="X55" s="1538"/>
      <c r="Y55" s="1538"/>
      <c r="Z55" s="1538"/>
      <c r="AA55" s="1538"/>
      <c r="AB55" s="1538"/>
      <c r="AC55" s="1538"/>
      <c r="AD55" s="1538"/>
      <c r="AE55" s="1538"/>
      <c r="AF55" s="1538"/>
      <c r="AG55" s="1538"/>
      <c r="AH55" s="1538"/>
      <c r="AI55" s="1538"/>
      <c r="AJ55" s="1538"/>
      <c r="AK55" s="1538"/>
      <c r="AL55" s="1538"/>
      <c r="AM55" s="1538"/>
      <c r="AN55" s="1538"/>
      <c r="AO55" s="1538"/>
      <c r="AP55" s="1538"/>
      <c r="AQ55" s="1538"/>
      <c r="AR55" s="1538"/>
      <c r="AS55" s="1538"/>
      <c r="AT55" s="1538"/>
      <c r="AU55" s="1538"/>
      <c r="AV55" s="1538"/>
      <c r="AW55" s="1538"/>
      <c r="AX55" s="1538"/>
      <c r="AY55" s="1538"/>
      <c r="AZ55" s="1538"/>
      <c r="BA55" s="1538"/>
      <c r="BB55" s="1538"/>
      <c r="BC55" s="1538"/>
      <c r="BD55" s="1538"/>
      <c r="BE55" s="1538"/>
      <c r="BF55" s="1538"/>
      <c r="BG55" s="1538"/>
      <c r="BH55" s="1538"/>
      <c r="BI55" s="1538"/>
      <c r="BJ55" s="1538"/>
      <c r="BK55" s="1538"/>
      <c r="BL55" s="1538"/>
      <c r="BM55" s="1538"/>
      <c r="BN55" s="1538"/>
      <c r="BO55" s="1538"/>
      <c r="BP55" s="1538"/>
      <c r="BQ55" s="1538"/>
      <c r="BR55" s="1538"/>
      <c r="BS55" s="1538"/>
      <c r="BT55" s="1538"/>
      <c r="BU55" s="1538"/>
      <c r="BV55" s="1538"/>
      <c r="BW55" s="1538"/>
      <c r="BX55" s="1538"/>
      <c r="BY55" s="1538"/>
      <c r="BZ55" s="1538"/>
      <c r="CA55" s="1538"/>
      <c r="CB55" s="1538"/>
      <c r="CC55" s="1538"/>
      <c r="CD55" s="1538"/>
      <c r="CE55" s="1538"/>
      <c r="CF55" s="1538"/>
      <c r="CG55" s="1538"/>
      <c r="CH55" s="1538"/>
      <c r="CI55" s="1538"/>
      <c r="CJ55" s="1538"/>
      <c r="CK55" s="1538"/>
      <c r="CL55" s="1538"/>
      <c r="CM55" s="1538"/>
      <c r="CN55" s="1538"/>
      <c r="CO55" s="1538"/>
      <c r="CP55" s="1538"/>
      <c r="CQ55" s="1538"/>
      <c r="CR55" s="1538"/>
      <c r="CS55" s="1538"/>
      <c r="CT55" s="1538"/>
      <c r="CU55" s="1538"/>
      <c r="CV55" s="1538"/>
      <c r="CW55" s="1538"/>
      <c r="CX55" s="1538"/>
      <c r="CY55" s="1538"/>
      <c r="CZ55" s="1538"/>
      <c r="DA55" s="1538"/>
      <c r="DB55" s="1538"/>
      <c r="DC55" s="1538"/>
      <c r="DD55" s="1538"/>
      <c r="DE55" s="1538"/>
      <c r="DF55" s="1538"/>
      <c r="DG55" s="1538"/>
      <c r="DH55" s="1538"/>
      <c r="DI55" s="1538"/>
      <c r="DJ55" s="1538"/>
      <c r="DK55" s="1538"/>
      <c r="DL55" s="1538"/>
      <c r="DM55" s="1538"/>
      <c r="DN55" s="1538"/>
      <c r="DO55" s="1538"/>
      <c r="DP55" s="1538"/>
      <c r="DQ55" s="1538"/>
      <c r="DR55" s="1538"/>
      <c r="DS55" s="1538"/>
      <c r="DT55" s="1538"/>
      <c r="DU55" s="1538"/>
      <c r="DV55" s="1538"/>
      <c r="DW55" s="1538"/>
      <c r="DX55" s="1538"/>
      <c r="DY55" s="1538"/>
      <c r="DZ55" s="1538"/>
      <c r="EA55" s="1538"/>
      <c r="EB55" s="1538"/>
      <c r="EC55" s="1538"/>
      <c r="ED55" s="1538"/>
      <c r="EE55" s="1538"/>
      <c r="EF55" s="1538"/>
      <c r="EG55" s="1538"/>
      <c r="EH55" s="1538"/>
      <c r="EI55" s="1538"/>
      <c r="EJ55" s="1538"/>
      <c r="EK55" s="1538"/>
      <c r="EL55" s="1538"/>
      <c r="EM55" s="1538"/>
      <c r="EN55" s="1538"/>
      <c r="EO55" s="1538"/>
      <c r="EP55" s="1538"/>
      <c r="EQ55" s="1538"/>
      <c r="ER55" s="1538"/>
      <c r="ES55" s="1538"/>
      <c r="ET55" s="1538"/>
      <c r="EU55" s="1538"/>
      <c r="EV55" s="1538"/>
      <c r="EW55" s="1538"/>
      <c r="EX55" s="1538"/>
      <c r="EY55" s="1538"/>
      <c r="EZ55" s="1538"/>
      <c r="FA55" s="1538"/>
      <c r="FB55" s="1538"/>
      <c r="FC55" s="1538"/>
      <c r="FD55" s="1538"/>
      <c r="FE55" s="1538"/>
      <c r="FF55" s="1538"/>
      <c r="FG55" s="1538"/>
      <c r="FH55" s="1538"/>
      <c r="FI55" s="1538"/>
      <c r="FJ55" s="1538"/>
      <c r="FK55" s="1538"/>
      <c r="FL55" s="1538"/>
      <c r="FM55" s="1538"/>
      <c r="FN55" s="1538"/>
      <c r="FO55" s="1538"/>
      <c r="FP55" s="1538"/>
      <c r="FQ55" s="1538"/>
      <c r="FR55" s="1538"/>
      <c r="FS55" s="1538"/>
      <c r="FT55" s="1538"/>
      <c r="FU55" s="1538"/>
      <c r="FV55" s="1538"/>
      <c r="FW55" s="1538"/>
      <c r="FX55" s="1538"/>
      <c r="FY55" s="1538"/>
      <c r="FZ55" s="1538"/>
      <c r="GA55" s="1538"/>
      <c r="GB55" s="1538"/>
      <c r="GC55" s="1538"/>
      <c r="GD55" s="1538"/>
      <c r="GE55" s="1538"/>
      <c r="GF55" s="1538"/>
      <c r="GG55" s="1538"/>
      <c r="GH55" s="1538"/>
      <c r="GI55" s="1538"/>
      <c r="GJ55" s="1538"/>
      <c r="GK55" s="1538"/>
      <c r="GL55" s="1538"/>
      <c r="GM55" s="1538"/>
      <c r="GN55" s="1538"/>
      <c r="GO55" s="1538"/>
      <c r="GP55" s="1538"/>
      <c r="GQ55" s="1538"/>
      <c r="GR55" s="1538"/>
      <c r="GS55" s="1538"/>
      <c r="GT55" s="1538"/>
      <c r="GU55" s="1538"/>
      <c r="GV55" s="1538"/>
      <c r="GW55" s="1538"/>
      <c r="GX55" s="1538"/>
      <c r="GY55" s="1538"/>
      <c r="GZ55" s="1538"/>
      <c r="HA55" s="1538"/>
      <c r="HB55" s="1538"/>
      <c r="HC55" s="1538"/>
      <c r="HD55" s="1538"/>
      <c r="HE55" s="1538"/>
      <c r="HF55" s="1538"/>
      <c r="HG55" s="1538"/>
      <c r="HH55" s="1538"/>
      <c r="HI55" s="1538"/>
      <c r="HJ55" s="1538"/>
      <c r="HK55" s="1538"/>
      <c r="HL55" s="1538"/>
      <c r="HM55" s="1538"/>
      <c r="HN55" s="1538"/>
      <c r="HO55" s="1538"/>
      <c r="HP55" s="1538"/>
      <c r="HQ55" s="1538"/>
      <c r="HR55" s="1538"/>
      <c r="HS55" s="1538"/>
      <c r="HT55" s="1538"/>
      <c r="HU55" s="1538"/>
      <c r="HV55" s="1538"/>
      <c r="HW55" s="1538"/>
      <c r="HX55" s="1538"/>
      <c r="HY55" s="1538"/>
      <c r="HZ55" s="1538"/>
      <c r="IA55" s="1538"/>
      <c r="IB55" s="1538"/>
      <c r="IC55" s="1538"/>
      <c r="ID55" s="1538"/>
      <c r="IE55" s="1538"/>
      <c r="IF55" s="1538"/>
      <c r="IG55" s="1538"/>
      <c r="IH55" s="1538"/>
      <c r="II55" s="1538"/>
      <c r="IJ55" s="1538"/>
      <c r="IK55" s="1538"/>
      <c r="IL55" s="1538"/>
      <c r="IM55" s="1538"/>
      <c r="IN55" s="1538"/>
      <c r="IO55" s="1538"/>
      <c r="IP55" s="1538"/>
      <c r="IQ55" s="1538"/>
      <c r="IR55" s="1538"/>
      <c r="IS55" s="1538"/>
      <c r="IT55" s="1538"/>
      <c r="IU55" s="1538"/>
    </row>
    <row r="56" spans="1:255">
      <c r="A56" s="2003"/>
      <c r="B56" s="1553"/>
      <c r="C56" s="1553"/>
      <c r="D56" s="1553"/>
      <c r="E56" s="2313"/>
      <c r="F56" s="2003"/>
      <c r="G56" s="1553"/>
      <c r="H56" s="1553"/>
      <c r="I56" s="1553"/>
      <c r="J56" s="1553"/>
      <c r="K56" s="1553"/>
      <c r="L56" s="1553"/>
      <c r="M56" s="2313"/>
      <c r="N56" s="2003"/>
      <c r="O56" s="1553"/>
      <c r="P56" s="1553"/>
      <c r="Q56" s="1553"/>
      <c r="R56" s="1553"/>
      <c r="S56" s="1981"/>
      <c r="T56" s="1538"/>
      <c r="U56" s="1538"/>
      <c r="V56" s="1538"/>
      <c r="W56" s="1538"/>
      <c r="X56" s="1538"/>
      <c r="Y56" s="1538"/>
      <c r="Z56" s="1538"/>
      <c r="AA56" s="1538"/>
      <c r="AB56" s="1538"/>
      <c r="AC56" s="1538"/>
      <c r="AD56" s="1538"/>
      <c r="AE56" s="1538"/>
      <c r="AF56" s="1538"/>
      <c r="AG56" s="1538"/>
      <c r="AH56" s="1538"/>
      <c r="AI56" s="1538"/>
      <c r="AJ56" s="1538"/>
      <c r="AK56" s="1538"/>
      <c r="AL56" s="1538"/>
      <c r="AM56" s="1538"/>
      <c r="AN56" s="1538"/>
      <c r="AO56" s="1538"/>
      <c r="AP56" s="1538"/>
      <c r="AQ56" s="1538"/>
      <c r="AR56" s="1538"/>
      <c r="AS56" s="1538"/>
      <c r="AT56" s="1538"/>
      <c r="AU56" s="1538"/>
      <c r="AV56" s="1538"/>
      <c r="AW56" s="1538"/>
      <c r="AX56" s="1538"/>
      <c r="AY56" s="1538"/>
      <c r="AZ56" s="1538"/>
      <c r="BA56" s="1538"/>
      <c r="BB56" s="1538"/>
      <c r="BC56" s="1538"/>
      <c r="BD56" s="1538"/>
      <c r="BE56" s="1538"/>
      <c r="BF56" s="1538"/>
      <c r="BG56" s="1538"/>
      <c r="BH56" s="1538"/>
      <c r="BI56" s="1538"/>
      <c r="BJ56" s="1538"/>
      <c r="BK56" s="1538"/>
      <c r="BL56" s="1538"/>
      <c r="BM56" s="1538"/>
      <c r="BN56" s="1538"/>
      <c r="BO56" s="1538"/>
      <c r="BP56" s="1538"/>
      <c r="BQ56" s="1538"/>
      <c r="BR56" s="1538"/>
      <c r="BS56" s="1538"/>
      <c r="BT56" s="1538"/>
      <c r="BU56" s="1538"/>
      <c r="BV56" s="1538"/>
      <c r="BW56" s="1538"/>
      <c r="BX56" s="1538"/>
      <c r="BY56" s="1538"/>
      <c r="BZ56" s="1538"/>
      <c r="CA56" s="1538"/>
      <c r="CB56" s="1538"/>
      <c r="CC56" s="1538"/>
      <c r="CD56" s="1538"/>
      <c r="CE56" s="1538"/>
      <c r="CF56" s="1538"/>
      <c r="CG56" s="1538"/>
      <c r="CH56" s="1538"/>
      <c r="CI56" s="1538"/>
      <c r="CJ56" s="1538"/>
      <c r="CK56" s="1538"/>
      <c r="CL56" s="1538"/>
      <c r="CM56" s="1538"/>
      <c r="CN56" s="1538"/>
      <c r="CO56" s="1538"/>
      <c r="CP56" s="1538"/>
      <c r="CQ56" s="1538"/>
      <c r="CR56" s="1538"/>
      <c r="CS56" s="1538"/>
      <c r="CT56" s="1538"/>
      <c r="CU56" s="1538"/>
      <c r="CV56" s="1538"/>
      <c r="CW56" s="1538"/>
      <c r="CX56" s="1538"/>
      <c r="CY56" s="1538"/>
      <c r="CZ56" s="1538"/>
      <c r="DA56" s="1538"/>
      <c r="DB56" s="1538"/>
      <c r="DC56" s="1538"/>
      <c r="DD56" s="1538"/>
      <c r="DE56" s="1538"/>
      <c r="DF56" s="1538"/>
      <c r="DG56" s="1538"/>
      <c r="DH56" s="1538"/>
      <c r="DI56" s="1538"/>
      <c r="DJ56" s="1538"/>
      <c r="DK56" s="1538"/>
      <c r="DL56" s="1538"/>
      <c r="DM56" s="1538"/>
      <c r="DN56" s="1538"/>
      <c r="DO56" s="1538"/>
      <c r="DP56" s="1538"/>
      <c r="DQ56" s="1538"/>
      <c r="DR56" s="1538"/>
      <c r="DS56" s="1538"/>
      <c r="DT56" s="1538"/>
      <c r="DU56" s="1538"/>
      <c r="DV56" s="1538"/>
      <c r="DW56" s="1538"/>
      <c r="DX56" s="1538"/>
      <c r="DY56" s="1538"/>
      <c r="DZ56" s="1538"/>
      <c r="EA56" s="1538"/>
      <c r="EB56" s="1538"/>
      <c r="EC56" s="1538"/>
      <c r="ED56" s="1538"/>
      <c r="EE56" s="1538"/>
      <c r="EF56" s="1538"/>
      <c r="EG56" s="1538"/>
      <c r="EH56" s="1538"/>
      <c r="EI56" s="1538"/>
      <c r="EJ56" s="1538"/>
      <c r="EK56" s="1538"/>
      <c r="EL56" s="1538"/>
      <c r="EM56" s="1538"/>
      <c r="EN56" s="1538"/>
      <c r="EO56" s="1538"/>
      <c r="EP56" s="1538"/>
      <c r="EQ56" s="1538"/>
      <c r="ER56" s="1538"/>
      <c r="ES56" s="1538"/>
      <c r="ET56" s="1538"/>
      <c r="EU56" s="1538"/>
      <c r="EV56" s="1538"/>
      <c r="EW56" s="1538"/>
      <c r="EX56" s="1538"/>
      <c r="EY56" s="1538"/>
      <c r="EZ56" s="1538"/>
      <c r="FA56" s="1538"/>
      <c r="FB56" s="1538"/>
      <c r="FC56" s="1538"/>
      <c r="FD56" s="1538"/>
      <c r="FE56" s="1538"/>
      <c r="FF56" s="1538"/>
      <c r="FG56" s="1538"/>
      <c r="FH56" s="1538"/>
      <c r="FI56" s="1538"/>
      <c r="FJ56" s="1538"/>
      <c r="FK56" s="1538"/>
      <c r="FL56" s="1538"/>
      <c r="FM56" s="1538"/>
      <c r="FN56" s="1538"/>
      <c r="FO56" s="1538"/>
      <c r="FP56" s="1538"/>
      <c r="FQ56" s="1538"/>
      <c r="FR56" s="1538"/>
      <c r="FS56" s="1538"/>
      <c r="FT56" s="1538"/>
      <c r="FU56" s="1538"/>
      <c r="FV56" s="1538"/>
      <c r="FW56" s="1538"/>
      <c r="FX56" s="1538"/>
      <c r="FY56" s="1538"/>
      <c r="FZ56" s="1538"/>
      <c r="GA56" s="1538"/>
      <c r="GB56" s="1538"/>
      <c r="GC56" s="1538"/>
      <c r="GD56" s="1538"/>
      <c r="GE56" s="1538"/>
      <c r="GF56" s="1538"/>
      <c r="GG56" s="1538"/>
      <c r="GH56" s="1538"/>
      <c r="GI56" s="1538"/>
      <c r="GJ56" s="1538"/>
      <c r="GK56" s="1538"/>
      <c r="GL56" s="1538"/>
      <c r="GM56" s="1538"/>
      <c r="GN56" s="1538"/>
      <c r="GO56" s="1538"/>
      <c r="GP56" s="1538"/>
      <c r="GQ56" s="1538"/>
      <c r="GR56" s="1538"/>
      <c r="GS56" s="1538"/>
      <c r="GT56" s="1538"/>
      <c r="GU56" s="1538"/>
      <c r="GV56" s="1538"/>
      <c r="GW56" s="1538"/>
      <c r="GX56" s="1538"/>
      <c r="GY56" s="1538"/>
      <c r="GZ56" s="1538"/>
      <c r="HA56" s="1538"/>
      <c r="HB56" s="1538"/>
      <c r="HC56" s="1538"/>
      <c r="HD56" s="1538"/>
      <c r="HE56" s="1538"/>
      <c r="HF56" s="1538"/>
      <c r="HG56" s="1538"/>
      <c r="HH56" s="1538"/>
      <c r="HI56" s="1538"/>
      <c r="HJ56" s="1538"/>
      <c r="HK56" s="1538"/>
      <c r="HL56" s="1538"/>
      <c r="HM56" s="1538"/>
      <c r="HN56" s="1538"/>
      <c r="HO56" s="1538"/>
      <c r="HP56" s="1538"/>
      <c r="HQ56" s="1538"/>
      <c r="HR56" s="1538"/>
      <c r="HS56" s="1538"/>
      <c r="HT56" s="1538"/>
      <c r="HU56" s="1538"/>
      <c r="HV56" s="1538"/>
      <c r="HW56" s="1538"/>
      <c r="HX56" s="1538"/>
      <c r="HY56" s="1538"/>
      <c r="HZ56" s="1538"/>
      <c r="IA56" s="1538"/>
      <c r="IB56" s="1538"/>
      <c r="IC56" s="1538"/>
      <c r="ID56" s="1538"/>
      <c r="IE56" s="1538"/>
      <c r="IF56" s="1538"/>
      <c r="IG56" s="1538"/>
      <c r="IH56" s="1538"/>
      <c r="II56" s="1538"/>
      <c r="IJ56" s="1538"/>
      <c r="IK56" s="1538"/>
      <c r="IL56" s="1538"/>
      <c r="IM56" s="1538"/>
      <c r="IN56" s="1538"/>
      <c r="IO56" s="1538"/>
      <c r="IP56" s="1538"/>
      <c r="IQ56" s="1538"/>
      <c r="IR56" s="1538"/>
      <c r="IS56" s="1538"/>
      <c r="IT56" s="1538"/>
      <c r="IU56" s="1538"/>
    </row>
    <row r="57" spans="1:255">
      <c r="A57" s="2003"/>
      <c r="B57" s="1553"/>
      <c r="C57" s="1553"/>
      <c r="D57" s="1553"/>
      <c r="E57" s="2313"/>
      <c r="F57" s="2003"/>
      <c r="G57" s="1553"/>
      <c r="H57" s="1553"/>
      <c r="I57" s="1553"/>
      <c r="J57" s="1553"/>
      <c r="K57" s="1553"/>
      <c r="L57" s="1553"/>
      <c r="M57" s="2313"/>
      <c r="N57" s="2003"/>
      <c r="O57" s="1553"/>
      <c r="P57" s="1553"/>
      <c r="Q57" s="1553"/>
      <c r="R57" s="1553"/>
      <c r="S57" s="1981"/>
      <c r="T57" s="1538"/>
      <c r="U57" s="1538"/>
      <c r="V57" s="1538"/>
      <c r="W57" s="1538"/>
      <c r="X57" s="1538"/>
      <c r="Y57" s="1538"/>
      <c r="Z57" s="1538"/>
      <c r="AA57" s="1538"/>
      <c r="AB57" s="1538"/>
      <c r="AC57" s="1538"/>
      <c r="AD57" s="1538"/>
      <c r="AE57" s="1538"/>
      <c r="AF57" s="1538"/>
      <c r="AG57" s="1538"/>
      <c r="AH57" s="1538"/>
      <c r="AI57" s="1538"/>
      <c r="AJ57" s="1538"/>
      <c r="AK57" s="1538"/>
      <c r="AL57" s="1538"/>
      <c r="AM57" s="1538"/>
      <c r="AN57" s="1538"/>
      <c r="AO57" s="1538"/>
      <c r="AP57" s="1538"/>
      <c r="AQ57" s="1538"/>
      <c r="AR57" s="1538"/>
      <c r="AS57" s="1538"/>
      <c r="AT57" s="1538"/>
      <c r="AU57" s="1538"/>
      <c r="AV57" s="1538"/>
      <c r="AW57" s="1538"/>
      <c r="AX57" s="1538"/>
      <c r="AY57" s="1538"/>
      <c r="AZ57" s="1538"/>
      <c r="BA57" s="1538"/>
      <c r="BB57" s="1538"/>
      <c r="BC57" s="1538"/>
      <c r="BD57" s="1538"/>
      <c r="BE57" s="1538"/>
      <c r="BF57" s="1538"/>
      <c r="BG57" s="1538"/>
      <c r="BH57" s="1538"/>
      <c r="BI57" s="1538"/>
      <c r="BJ57" s="1538"/>
      <c r="BK57" s="1538"/>
      <c r="BL57" s="1538"/>
      <c r="BM57" s="1538"/>
      <c r="BN57" s="1538"/>
      <c r="BO57" s="1538"/>
      <c r="BP57" s="1538"/>
      <c r="BQ57" s="1538"/>
      <c r="BR57" s="1538"/>
      <c r="BS57" s="1538"/>
      <c r="BT57" s="1538"/>
      <c r="BU57" s="1538"/>
      <c r="BV57" s="1538"/>
      <c r="BW57" s="1538"/>
      <c r="BX57" s="1538"/>
      <c r="BY57" s="1538"/>
      <c r="BZ57" s="1538"/>
      <c r="CA57" s="1538"/>
      <c r="CB57" s="1538"/>
      <c r="CC57" s="1538"/>
      <c r="CD57" s="1538"/>
      <c r="CE57" s="1538"/>
      <c r="CF57" s="1538"/>
      <c r="CG57" s="1538"/>
      <c r="CH57" s="1538"/>
      <c r="CI57" s="1538"/>
      <c r="CJ57" s="1538"/>
      <c r="CK57" s="1538"/>
      <c r="CL57" s="1538"/>
      <c r="CM57" s="1538"/>
      <c r="CN57" s="1538"/>
      <c r="CO57" s="1538"/>
      <c r="CP57" s="1538"/>
      <c r="CQ57" s="1538"/>
      <c r="CR57" s="1538"/>
      <c r="CS57" s="1538"/>
      <c r="CT57" s="1538"/>
      <c r="CU57" s="1538"/>
      <c r="CV57" s="1538"/>
      <c r="CW57" s="1538"/>
      <c r="CX57" s="1538"/>
      <c r="CY57" s="1538"/>
      <c r="CZ57" s="1538"/>
      <c r="DA57" s="1538"/>
      <c r="DB57" s="1538"/>
      <c r="DC57" s="1538"/>
      <c r="DD57" s="1538"/>
      <c r="DE57" s="1538"/>
      <c r="DF57" s="1538"/>
      <c r="DG57" s="1538"/>
      <c r="DH57" s="1538"/>
      <c r="DI57" s="1538"/>
      <c r="DJ57" s="1538"/>
      <c r="DK57" s="1538"/>
      <c r="DL57" s="1538"/>
      <c r="DM57" s="1538"/>
      <c r="DN57" s="1538"/>
      <c r="DO57" s="1538"/>
      <c r="DP57" s="1538"/>
      <c r="DQ57" s="1538"/>
      <c r="DR57" s="1538"/>
      <c r="DS57" s="1538"/>
      <c r="DT57" s="1538"/>
      <c r="DU57" s="1538"/>
      <c r="DV57" s="1538"/>
      <c r="DW57" s="1538"/>
      <c r="DX57" s="1538"/>
      <c r="DY57" s="1538"/>
      <c r="DZ57" s="1538"/>
      <c r="EA57" s="1538"/>
      <c r="EB57" s="1538"/>
      <c r="EC57" s="1538"/>
      <c r="ED57" s="1538"/>
      <c r="EE57" s="1538"/>
      <c r="EF57" s="1538"/>
      <c r="EG57" s="1538"/>
      <c r="EH57" s="1538"/>
      <c r="EI57" s="1538"/>
      <c r="EJ57" s="1538"/>
      <c r="EK57" s="1538"/>
      <c r="EL57" s="1538"/>
      <c r="EM57" s="1538"/>
      <c r="EN57" s="1538"/>
      <c r="EO57" s="1538"/>
      <c r="EP57" s="1538"/>
      <c r="EQ57" s="1538"/>
      <c r="ER57" s="1538"/>
      <c r="ES57" s="1538"/>
      <c r="ET57" s="1538"/>
      <c r="EU57" s="1538"/>
      <c r="EV57" s="1538"/>
      <c r="EW57" s="1538"/>
      <c r="EX57" s="1538"/>
      <c r="EY57" s="1538"/>
      <c r="EZ57" s="1538"/>
      <c r="FA57" s="1538"/>
      <c r="FB57" s="1538"/>
      <c r="FC57" s="1538"/>
      <c r="FD57" s="1538"/>
      <c r="FE57" s="1538"/>
      <c r="FF57" s="1538"/>
      <c r="FG57" s="1538"/>
      <c r="FH57" s="1538"/>
      <c r="FI57" s="1538"/>
      <c r="FJ57" s="1538"/>
      <c r="FK57" s="1538"/>
      <c r="FL57" s="1538"/>
      <c r="FM57" s="1538"/>
      <c r="FN57" s="1538"/>
      <c r="FO57" s="1538"/>
      <c r="FP57" s="1538"/>
      <c r="FQ57" s="1538"/>
      <c r="FR57" s="1538"/>
      <c r="FS57" s="1538"/>
      <c r="FT57" s="1538"/>
      <c r="FU57" s="1538"/>
      <c r="FV57" s="1538"/>
      <c r="FW57" s="1538"/>
      <c r="FX57" s="1538"/>
      <c r="FY57" s="1538"/>
      <c r="FZ57" s="1538"/>
      <c r="GA57" s="1538"/>
      <c r="GB57" s="1538"/>
      <c r="GC57" s="1538"/>
      <c r="GD57" s="1538"/>
      <c r="GE57" s="1538"/>
      <c r="GF57" s="1538"/>
      <c r="GG57" s="1538"/>
      <c r="GH57" s="1538"/>
      <c r="GI57" s="1538"/>
      <c r="GJ57" s="1538"/>
      <c r="GK57" s="1538"/>
      <c r="GL57" s="1538"/>
      <c r="GM57" s="1538"/>
      <c r="GN57" s="1538"/>
      <c r="GO57" s="1538"/>
      <c r="GP57" s="1538"/>
      <c r="GQ57" s="1538"/>
      <c r="GR57" s="1538"/>
      <c r="GS57" s="1538"/>
      <c r="GT57" s="1538"/>
      <c r="GU57" s="1538"/>
      <c r="GV57" s="1538"/>
      <c r="GW57" s="1538"/>
      <c r="GX57" s="1538"/>
      <c r="GY57" s="1538"/>
      <c r="GZ57" s="1538"/>
      <c r="HA57" s="1538"/>
      <c r="HB57" s="1538"/>
      <c r="HC57" s="1538"/>
      <c r="HD57" s="1538"/>
      <c r="HE57" s="1538"/>
      <c r="HF57" s="1538"/>
      <c r="HG57" s="1538"/>
      <c r="HH57" s="1538"/>
      <c r="HI57" s="1538"/>
      <c r="HJ57" s="1538"/>
      <c r="HK57" s="1538"/>
      <c r="HL57" s="1538"/>
      <c r="HM57" s="1538"/>
      <c r="HN57" s="1538"/>
      <c r="HO57" s="1538"/>
      <c r="HP57" s="1538"/>
      <c r="HQ57" s="1538"/>
      <c r="HR57" s="1538"/>
      <c r="HS57" s="1538"/>
      <c r="HT57" s="1538"/>
      <c r="HU57" s="1538"/>
      <c r="HV57" s="1538"/>
      <c r="HW57" s="1538"/>
      <c r="HX57" s="1538"/>
      <c r="HY57" s="1538"/>
      <c r="HZ57" s="1538"/>
      <c r="IA57" s="1538"/>
      <c r="IB57" s="1538"/>
      <c r="IC57" s="1538"/>
      <c r="ID57" s="1538"/>
      <c r="IE57" s="1538"/>
      <c r="IF57" s="1538"/>
      <c r="IG57" s="1538"/>
      <c r="IH57" s="1538"/>
      <c r="II57" s="1538"/>
      <c r="IJ57" s="1538"/>
      <c r="IK57" s="1538"/>
      <c r="IL57" s="1538"/>
      <c r="IM57" s="1538"/>
      <c r="IN57" s="1538"/>
      <c r="IO57" s="1538"/>
      <c r="IP57" s="1538"/>
      <c r="IQ57" s="1538"/>
      <c r="IR57" s="1538"/>
      <c r="IS57" s="1538"/>
      <c r="IT57" s="1538"/>
      <c r="IU57" s="1538"/>
    </row>
    <row r="58" spans="1:255" ht="15.75" thickBot="1">
      <c r="A58" s="2314"/>
      <c r="B58" s="2315"/>
      <c r="C58" s="2315"/>
      <c r="D58" s="2315"/>
      <c r="E58" s="2316"/>
      <c r="F58" s="2314"/>
      <c r="G58" s="2315"/>
      <c r="H58" s="2315"/>
      <c r="I58" s="2315"/>
      <c r="J58" s="2315"/>
      <c r="K58" s="2315"/>
      <c r="L58" s="2315"/>
      <c r="M58" s="2316"/>
      <c r="N58" s="2314"/>
      <c r="O58" s="2315"/>
      <c r="P58" s="2315"/>
      <c r="Q58" s="2315"/>
      <c r="R58" s="2315"/>
      <c r="S58" s="2317"/>
      <c r="T58" s="1538"/>
      <c r="U58" s="1538"/>
      <c r="V58" s="1538"/>
      <c r="W58" s="1538"/>
      <c r="X58" s="1538"/>
      <c r="Y58" s="1538"/>
      <c r="Z58" s="1538"/>
      <c r="AA58" s="1538"/>
      <c r="AB58" s="1538"/>
      <c r="AC58" s="1538"/>
      <c r="AD58" s="1538"/>
      <c r="AE58" s="1538"/>
      <c r="AF58" s="1538"/>
      <c r="AG58" s="1538"/>
      <c r="AH58" s="1538"/>
      <c r="AI58" s="1538"/>
      <c r="AJ58" s="1538"/>
      <c r="AK58" s="1538"/>
      <c r="AL58" s="1538"/>
      <c r="AM58" s="1538"/>
      <c r="AN58" s="1538"/>
      <c r="AO58" s="1538"/>
      <c r="AP58" s="1538"/>
      <c r="AQ58" s="1538"/>
      <c r="AR58" s="1538"/>
      <c r="AS58" s="1538"/>
      <c r="AT58" s="1538"/>
      <c r="AU58" s="1538"/>
      <c r="AV58" s="1538"/>
      <c r="AW58" s="1538"/>
      <c r="AX58" s="1538"/>
      <c r="AY58" s="1538"/>
      <c r="AZ58" s="1538"/>
      <c r="BA58" s="1538"/>
      <c r="BB58" s="1538"/>
      <c r="BC58" s="1538"/>
      <c r="BD58" s="1538"/>
      <c r="BE58" s="1538"/>
      <c r="BF58" s="1538"/>
      <c r="BG58" s="1538"/>
      <c r="BH58" s="1538"/>
      <c r="BI58" s="1538"/>
      <c r="BJ58" s="1538"/>
      <c r="BK58" s="1538"/>
      <c r="BL58" s="1538"/>
      <c r="BM58" s="1538"/>
      <c r="BN58" s="1538"/>
      <c r="BO58" s="1538"/>
      <c r="BP58" s="1538"/>
      <c r="BQ58" s="1538"/>
      <c r="BR58" s="1538"/>
      <c r="BS58" s="1538"/>
      <c r="BT58" s="1538"/>
      <c r="BU58" s="1538"/>
      <c r="BV58" s="1538"/>
      <c r="BW58" s="1538"/>
      <c r="BX58" s="1538"/>
      <c r="BY58" s="1538"/>
      <c r="BZ58" s="1538"/>
      <c r="CA58" s="1538"/>
      <c r="CB58" s="1538"/>
      <c r="CC58" s="1538"/>
      <c r="CD58" s="1538"/>
      <c r="CE58" s="1538"/>
      <c r="CF58" s="1538"/>
      <c r="CG58" s="1538"/>
      <c r="CH58" s="1538"/>
      <c r="CI58" s="1538"/>
      <c r="CJ58" s="1538"/>
      <c r="CK58" s="1538"/>
      <c r="CL58" s="1538"/>
      <c r="CM58" s="1538"/>
      <c r="CN58" s="1538"/>
      <c r="CO58" s="1538"/>
      <c r="CP58" s="1538"/>
      <c r="CQ58" s="1538"/>
      <c r="CR58" s="1538"/>
      <c r="CS58" s="1538"/>
      <c r="CT58" s="1538"/>
      <c r="CU58" s="1538"/>
      <c r="CV58" s="1538"/>
      <c r="CW58" s="1538"/>
      <c r="CX58" s="1538"/>
      <c r="CY58" s="1538"/>
      <c r="CZ58" s="1538"/>
      <c r="DA58" s="1538"/>
      <c r="DB58" s="1538"/>
      <c r="DC58" s="1538"/>
      <c r="DD58" s="1538"/>
      <c r="DE58" s="1538"/>
      <c r="DF58" s="1538"/>
      <c r="DG58" s="1538"/>
      <c r="DH58" s="1538"/>
      <c r="DI58" s="1538"/>
      <c r="DJ58" s="1538"/>
      <c r="DK58" s="1538"/>
      <c r="DL58" s="1538"/>
      <c r="DM58" s="1538"/>
      <c r="DN58" s="1538"/>
      <c r="DO58" s="1538"/>
      <c r="DP58" s="1538"/>
      <c r="DQ58" s="1538"/>
      <c r="DR58" s="1538"/>
      <c r="DS58" s="1538"/>
      <c r="DT58" s="1538"/>
      <c r="DU58" s="1538"/>
      <c r="DV58" s="1538"/>
      <c r="DW58" s="1538"/>
      <c r="DX58" s="1538"/>
      <c r="DY58" s="1538"/>
      <c r="DZ58" s="1538"/>
      <c r="EA58" s="1538"/>
      <c r="EB58" s="1538"/>
      <c r="EC58" s="1538"/>
      <c r="ED58" s="1538"/>
      <c r="EE58" s="1538"/>
      <c r="EF58" s="1538"/>
      <c r="EG58" s="1538"/>
      <c r="EH58" s="1538"/>
      <c r="EI58" s="1538"/>
      <c r="EJ58" s="1538"/>
      <c r="EK58" s="1538"/>
      <c r="EL58" s="1538"/>
      <c r="EM58" s="1538"/>
      <c r="EN58" s="1538"/>
      <c r="EO58" s="1538"/>
      <c r="EP58" s="1538"/>
      <c r="EQ58" s="1538"/>
      <c r="ER58" s="1538"/>
      <c r="ES58" s="1538"/>
      <c r="ET58" s="1538"/>
      <c r="EU58" s="1538"/>
      <c r="EV58" s="1538"/>
      <c r="EW58" s="1538"/>
      <c r="EX58" s="1538"/>
      <c r="EY58" s="1538"/>
      <c r="EZ58" s="1538"/>
      <c r="FA58" s="1538"/>
      <c r="FB58" s="1538"/>
      <c r="FC58" s="1538"/>
      <c r="FD58" s="1538"/>
      <c r="FE58" s="1538"/>
      <c r="FF58" s="1538"/>
      <c r="FG58" s="1538"/>
      <c r="FH58" s="1538"/>
      <c r="FI58" s="1538"/>
      <c r="FJ58" s="1538"/>
      <c r="FK58" s="1538"/>
      <c r="FL58" s="1538"/>
      <c r="FM58" s="1538"/>
      <c r="FN58" s="1538"/>
      <c r="FO58" s="1538"/>
      <c r="FP58" s="1538"/>
      <c r="FQ58" s="1538"/>
      <c r="FR58" s="1538"/>
      <c r="FS58" s="1538"/>
      <c r="FT58" s="1538"/>
      <c r="FU58" s="1538"/>
      <c r="FV58" s="1538"/>
      <c r="FW58" s="1538"/>
      <c r="FX58" s="1538"/>
      <c r="FY58" s="1538"/>
      <c r="FZ58" s="1538"/>
      <c r="GA58" s="1538"/>
      <c r="GB58" s="1538"/>
      <c r="GC58" s="1538"/>
      <c r="GD58" s="1538"/>
      <c r="GE58" s="1538"/>
      <c r="GF58" s="1538"/>
      <c r="GG58" s="1538"/>
      <c r="GH58" s="1538"/>
      <c r="GI58" s="1538"/>
      <c r="GJ58" s="1538"/>
      <c r="GK58" s="1538"/>
      <c r="GL58" s="1538"/>
      <c r="GM58" s="1538"/>
      <c r="GN58" s="1538"/>
      <c r="GO58" s="1538"/>
      <c r="GP58" s="1538"/>
      <c r="GQ58" s="1538"/>
      <c r="GR58" s="1538"/>
      <c r="GS58" s="1538"/>
      <c r="GT58" s="1538"/>
      <c r="GU58" s="1538"/>
      <c r="GV58" s="1538"/>
      <c r="GW58" s="1538"/>
      <c r="GX58" s="1538"/>
      <c r="GY58" s="1538"/>
      <c r="GZ58" s="1538"/>
      <c r="HA58" s="1538"/>
      <c r="HB58" s="1538"/>
      <c r="HC58" s="1538"/>
      <c r="HD58" s="1538"/>
      <c r="HE58" s="1538"/>
      <c r="HF58" s="1538"/>
      <c r="HG58" s="1538"/>
      <c r="HH58" s="1538"/>
      <c r="HI58" s="1538"/>
      <c r="HJ58" s="1538"/>
      <c r="HK58" s="1538"/>
      <c r="HL58" s="1538"/>
      <c r="HM58" s="1538"/>
      <c r="HN58" s="1538"/>
      <c r="HO58" s="1538"/>
      <c r="HP58" s="1538"/>
      <c r="HQ58" s="1538"/>
      <c r="HR58" s="1538"/>
      <c r="HS58" s="1538"/>
      <c r="HT58" s="1538"/>
      <c r="HU58" s="1538"/>
      <c r="HV58" s="1538"/>
      <c r="HW58" s="1538"/>
      <c r="HX58" s="1538"/>
      <c r="HY58" s="1538"/>
      <c r="HZ58" s="1538"/>
      <c r="IA58" s="1538"/>
      <c r="IB58" s="1538"/>
      <c r="IC58" s="1538"/>
      <c r="ID58" s="1538"/>
      <c r="IE58" s="1538"/>
      <c r="IF58" s="1538"/>
      <c r="IG58" s="1538"/>
      <c r="IH58" s="1538"/>
      <c r="II58" s="1538"/>
      <c r="IJ58" s="1538"/>
      <c r="IK58" s="1538"/>
      <c r="IL58" s="1538"/>
      <c r="IM58" s="1538"/>
      <c r="IN58" s="1538"/>
      <c r="IO58" s="1538"/>
      <c r="IP58" s="1538"/>
      <c r="IQ58" s="1538"/>
      <c r="IR58" s="1538"/>
      <c r="IS58" s="1538"/>
      <c r="IT58" s="1538"/>
      <c r="IU58" s="1538"/>
    </row>
    <row r="59" spans="1:255">
      <c r="A59" s="1553"/>
      <c r="B59" s="1553"/>
      <c r="C59" s="1553"/>
      <c r="D59" s="1553"/>
      <c r="E59" s="1553"/>
      <c r="F59" s="1553"/>
      <c r="G59" s="1553"/>
      <c r="H59" s="1553"/>
      <c r="I59" s="1553"/>
      <c r="J59" s="1553"/>
      <c r="K59" s="1553"/>
      <c r="L59" s="1553"/>
      <c r="M59" s="1553"/>
      <c r="N59" s="1553"/>
      <c r="O59" s="1553"/>
      <c r="P59" s="1553"/>
      <c r="Q59" s="1553"/>
      <c r="R59" s="1553"/>
      <c r="S59" s="1553"/>
      <c r="T59" s="1538"/>
      <c r="U59" s="1538"/>
      <c r="V59" s="1538"/>
      <c r="W59" s="1538"/>
      <c r="X59" s="1538"/>
      <c r="Y59" s="1538"/>
      <c r="Z59" s="1538"/>
      <c r="AA59" s="1538"/>
      <c r="AB59" s="1538"/>
      <c r="AC59" s="1538"/>
      <c r="AD59" s="1538"/>
      <c r="AE59" s="1538"/>
      <c r="AF59" s="1538"/>
      <c r="AG59" s="1538"/>
      <c r="AH59" s="1538"/>
      <c r="AI59" s="1538"/>
      <c r="AJ59" s="1538"/>
      <c r="AK59" s="1538"/>
      <c r="AL59" s="1538"/>
      <c r="AM59" s="1538"/>
      <c r="AN59" s="1538"/>
      <c r="AO59" s="1538"/>
      <c r="AP59" s="1538"/>
      <c r="AQ59" s="1538"/>
      <c r="AR59" s="1538"/>
      <c r="AS59" s="1538"/>
      <c r="AT59" s="1538"/>
      <c r="AU59" s="1538"/>
      <c r="AV59" s="1538"/>
      <c r="AW59" s="1538"/>
      <c r="AX59" s="1538"/>
      <c r="AY59" s="1538"/>
      <c r="AZ59" s="1538"/>
      <c r="BA59" s="1538"/>
      <c r="BB59" s="1538"/>
      <c r="BC59" s="1538"/>
      <c r="BD59" s="1538"/>
      <c r="BE59" s="1538"/>
      <c r="BF59" s="1538"/>
      <c r="BG59" s="1538"/>
      <c r="BH59" s="1538"/>
      <c r="BI59" s="1538"/>
      <c r="BJ59" s="1538"/>
      <c r="BK59" s="1538"/>
      <c r="BL59" s="1538"/>
      <c r="BM59" s="1538"/>
      <c r="BN59" s="1538"/>
      <c r="BO59" s="1538"/>
      <c r="BP59" s="1538"/>
      <c r="BQ59" s="1538"/>
      <c r="BR59" s="1538"/>
      <c r="BS59" s="1538"/>
      <c r="BT59" s="1538"/>
      <c r="BU59" s="1538"/>
      <c r="BV59" s="1538"/>
      <c r="BW59" s="1538"/>
      <c r="BX59" s="1538"/>
      <c r="BY59" s="1538"/>
      <c r="BZ59" s="1538"/>
      <c r="CA59" s="1538"/>
      <c r="CB59" s="1538"/>
      <c r="CC59" s="1538"/>
      <c r="CD59" s="1538"/>
      <c r="CE59" s="1538"/>
      <c r="CF59" s="1538"/>
      <c r="CG59" s="1538"/>
      <c r="CH59" s="1538"/>
      <c r="CI59" s="1538"/>
      <c r="CJ59" s="1538"/>
      <c r="CK59" s="1538"/>
      <c r="CL59" s="1538"/>
      <c r="CM59" s="1538"/>
      <c r="CN59" s="1538"/>
      <c r="CO59" s="1538"/>
      <c r="CP59" s="1538"/>
      <c r="CQ59" s="1538"/>
      <c r="CR59" s="1538"/>
      <c r="CS59" s="1538"/>
      <c r="CT59" s="1538"/>
      <c r="CU59" s="1538"/>
      <c r="CV59" s="1538"/>
      <c r="CW59" s="1538"/>
      <c r="CX59" s="1538"/>
      <c r="CY59" s="1538"/>
      <c r="CZ59" s="1538"/>
      <c r="DA59" s="1538"/>
      <c r="DB59" s="1538"/>
      <c r="DC59" s="1538"/>
      <c r="DD59" s="1538"/>
      <c r="DE59" s="1538"/>
      <c r="DF59" s="1538"/>
      <c r="DG59" s="1538"/>
      <c r="DH59" s="1538"/>
      <c r="DI59" s="1538"/>
      <c r="DJ59" s="1538"/>
      <c r="DK59" s="1538"/>
      <c r="DL59" s="1538"/>
      <c r="DM59" s="1538"/>
      <c r="DN59" s="1538"/>
      <c r="DO59" s="1538"/>
      <c r="DP59" s="1538"/>
      <c r="DQ59" s="1538"/>
      <c r="DR59" s="1538"/>
      <c r="DS59" s="1538"/>
      <c r="DT59" s="1538"/>
      <c r="DU59" s="1538"/>
      <c r="DV59" s="1538"/>
      <c r="DW59" s="1538"/>
      <c r="DX59" s="1538"/>
      <c r="DY59" s="1538"/>
      <c r="DZ59" s="1538"/>
      <c r="EA59" s="1538"/>
      <c r="EB59" s="1538"/>
      <c r="EC59" s="1538"/>
      <c r="ED59" s="1538"/>
      <c r="EE59" s="1538"/>
      <c r="EF59" s="1538"/>
      <c r="EG59" s="1538"/>
      <c r="EH59" s="1538"/>
      <c r="EI59" s="1538"/>
      <c r="EJ59" s="1538"/>
      <c r="EK59" s="1538"/>
      <c r="EL59" s="1538"/>
      <c r="EM59" s="1538"/>
      <c r="EN59" s="1538"/>
      <c r="EO59" s="1538"/>
      <c r="EP59" s="1538"/>
      <c r="EQ59" s="1538"/>
      <c r="ER59" s="1538"/>
      <c r="ES59" s="1538"/>
      <c r="ET59" s="1538"/>
      <c r="EU59" s="1538"/>
      <c r="EV59" s="1538"/>
      <c r="EW59" s="1538"/>
      <c r="EX59" s="1538"/>
      <c r="EY59" s="1538"/>
      <c r="EZ59" s="1538"/>
      <c r="FA59" s="1538"/>
      <c r="FB59" s="1538"/>
      <c r="FC59" s="1538"/>
      <c r="FD59" s="1538"/>
      <c r="FE59" s="1538"/>
      <c r="FF59" s="1538"/>
      <c r="FG59" s="1538"/>
      <c r="FH59" s="1538"/>
      <c r="FI59" s="1538"/>
      <c r="FJ59" s="1538"/>
      <c r="FK59" s="1538"/>
      <c r="FL59" s="1538"/>
      <c r="FM59" s="1538"/>
      <c r="FN59" s="1538"/>
      <c r="FO59" s="1538"/>
      <c r="FP59" s="1538"/>
      <c r="FQ59" s="1538"/>
      <c r="FR59" s="1538"/>
      <c r="FS59" s="1538"/>
      <c r="FT59" s="1538"/>
      <c r="FU59" s="1538"/>
      <c r="FV59" s="1538"/>
      <c r="FW59" s="1538"/>
      <c r="FX59" s="1538"/>
      <c r="FY59" s="1538"/>
      <c r="FZ59" s="1538"/>
      <c r="GA59" s="1538"/>
      <c r="GB59" s="1538"/>
      <c r="GC59" s="1538"/>
      <c r="GD59" s="1538"/>
      <c r="GE59" s="1538"/>
      <c r="GF59" s="1538"/>
      <c r="GG59" s="1538"/>
      <c r="GH59" s="1538"/>
      <c r="GI59" s="1538"/>
      <c r="GJ59" s="1538"/>
      <c r="GK59" s="1538"/>
      <c r="GL59" s="1538"/>
      <c r="GM59" s="1538"/>
      <c r="GN59" s="1538"/>
      <c r="GO59" s="1538"/>
      <c r="GP59" s="1538"/>
      <c r="GQ59" s="1538"/>
      <c r="GR59" s="1538"/>
      <c r="GS59" s="1538"/>
      <c r="GT59" s="1538"/>
      <c r="GU59" s="1538"/>
      <c r="GV59" s="1538"/>
      <c r="GW59" s="1538"/>
      <c r="GX59" s="1538"/>
      <c r="GY59" s="1538"/>
      <c r="GZ59" s="1538"/>
      <c r="HA59" s="1538"/>
      <c r="HB59" s="1538"/>
      <c r="HC59" s="1538"/>
      <c r="HD59" s="1538"/>
      <c r="HE59" s="1538"/>
      <c r="HF59" s="1538"/>
      <c r="HG59" s="1538"/>
      <c r="HH59" s="1538"/>
      <c r="HI59" s="1538"/>
      <c r="HJ59" s="1538"/>
      <c r="HK59" s="1538"/>
      <c r="HL59" s="1538"/>
      <c r="HM59" s="1538"/>
      <c r="HN59" s="1538"/>
      <c r="HO59" s="1538"/>
      <c r="HP59" s="1538"/>
      <c r="HQ59" s="1538"/>
      <c r="HR59" s="1538"/>
      <c r="HS59" s="1538"/>
      <c r="HT59" s="1538"/>
      <c r="HU59" s="1538"/>
      <c r="HV59" s="1538"/>
      <c r="HW59" s="1538"/>
      <c r="HX59" s="1538"/>
      <c r="HY59" s="1538"/>
      <c r="HZ59" s="1538"/>
      <c r="IA59" s="1538"/>
      <c r="IB59" s="1538"/>
      <c r="IC59" s="1538"/>
      <c r="ID59" s="1538"/>
      <c r="IE59" s="1538"/>
      <c r="IF59" s="1538"/>
      <c r="IG59" s="1538"/>
      <c r="IH59" s="1538"/>
      <c r="II59" s="1538"/>
      <c r="IJ59" s="1538"/>
      <c r="IK59" s="1538"/>
      <c r="IL59" s="1538"/>
      <c r="IM59" s="1538"/>
      <c r="IN59" s="1538"/>
      <c r="IO59" s="1538"/>
      <c r="IP59" s="1538"/>
      <c r="IQ59" s="1538"/>
      <c r="IR59" s="1538"/>
      <c r="IS59" s="1538"/>
      <c r="IT59" s="1538"/>
      <c r="IU59" s="1538"/>
    </row>
    <row r="60" spans="1:255">
      <c r="A60" s="2738" t="s">
        <v>4676</v>
      </c>
      <c r="B60" s="2668"/>
      <c r="C60" s="2668"/>
      <c r="D60" s="1553"/>
      <c r="E60" s="1553"/>
      <c r="F60" s="2738" t="s">
        <v>4676</v>
      </c>
      <c r="G60" s="2668"/>
      <c r="H60" s="2668"/>
      <c r="I60" s="2668"/>
      <c r="J60" s="1553"/>
      <c r="K60" s="1553"/>
      <c r="L60" s="1553"/>
      <c r="M60" s="1553"/>
      <c r="N60" s="2738" t="s">
        <v>4676</v>
      </c>
      <c r="O60" s="1553"/>
      <c r="P60" s="2226"/>
      <c r="Q60" s="1553"/>
      <c r="R60" s="1553"/>
      <c r="S60" s="1970" t="s">
        <v>1408</v>
      </c>
      <c r="T60" s="1538"/>
      <c r="U60" s="1538"/>
      <c r="V60" s="1538"/>
      <c r="W60" s="1538"/>
      <c r="X60" s="1538"/>
      <c r="Y60" s="1538"/>
      <c r="Z60" s="1538"/>
      <c r="AA60" s="1538"/>
      <c r="AB60" s="1538"/>
      <c r="AC60" s="1538"/>
      <c r="AD60" s="1538"/>
      <c r="AE60" s="1538"/>
      <c r="AF60" s="1538"/>
      <c r="AG60" s="1538"/>
      <c r="AH60" s="1538"/>
      <c r="AI60" s="1538"/>
      <c r="AJ60" s="1538"/>
      <c r="AK60" s="1538"/>
      <c r="AL60" s="1538"/>
      <c r="AM60" s="1538"/>
      <c r="AN60" s="1538"/>
      <c r="AO60" s="1538"/>
      <c r="AP60" s="1538"/>
      <c r="AQ60" s="1538"/>
      <c r="AR60" s="1538"/>
      <c r="AS60" s="1538"/>
      <c r="AT60" s="1538"/>
      <c r="AU60" s="1538"/>
      <c r="AV60" s="1538"/>
      <c r="AW60" s="1538"/>
      <c r="AX60" s="1538"/>
      <c r="AY60" s="1538"/>
      <c r="AZ60" s="1538"/>
      <c r="BA60" s="1538"/>
      <c r="BB60" s="1538"/>
      <c r="BC60" s="1538"/>
      <c r="BD60" s="1538"/>
      <c r="BE60" s="1538"/>
      <c r="BF60" s="1538"/>
      <c r="BG60" s="1538"/>
      <c r="BH60" s="1538"/>
      <c r="BI60" s="1538"/>
      <c r="BJ60" s="1538"/>
      <c r="BK60" s="1538"/>
      <c r="BL60" s="1538"/>
      <c r="BM60" s="1538"/>
      <c r="BN60" s="1538"/>
      <c r="BO60" s="1538"/>
      <c r="BP60" s="1538"/>
      <c r="BQ60" s="1538"/>
      <c r="BR60" s="1538"/>
      <c r="BS60" s="1538"/>
      <c r="BT60" s="1538"/>
      <c r="BU60" s="1538"/>
      <c r="BV60" s="1538"/>
      <c r="BW60" s="1538"/>
      <c r="BX60" s="1538"/>
      <c r="BY60" s="1538"/>
      <c r="BZ60" s="1538"/>
      <c r="CA60" s="1538"/>
      <c r="CB60" s="1538"/>
      <c r="CC60" s="1538"/>
      <c r="CD60" s="1538"/>
      <c r="CE60" s="1538"/>
      <c r="CF60" s="1538"/>
      <c r="CG60" s="1538"/>
      <c r="CH60" s="1538"/>
      <c r="CI60" s="1538"/>
      <c r="CJ60" s="1538"/>
      <c r="CK60" s="1538"/>
      <c r="CL60" s="1538"/>
      <c r="CM60" s="1538"/>
      <c r="CN60" s="1538"/>
      <c r="CO60" s="1538"/>
      <c r="CP60" s="1538"/>
      <c r="CQ60" s="1538"/>
      <c r="CR60" s="1538"/>
      <c r="CS60" s="1538"/>
      <c r="CT60" s="1538"/>
      <c r="CU60" s="1538"/>
      <c r="CV60" s="1538"/>
      <c r="CW60" s="1538"/>
      <c r="CX60" s="1538"/>
      <c r="CY60" s="1538"/>
      <c r="CZ60" s="1538"/>
      <c r="DA60" s="1538"/>
      <c r="DB60" s="1538"/>
      <c r="DC60" s="1538"/>
      <c r="DD60" s="1538"/>
      <c r="DE60" s="1538"/>
      <c r="DF60" s="1538"/>
      <c r="DG60" s="1538"/>
      <c r="DH60" s="1538"/>
      <c r="DI60" s="1538"/>
      <c r="DJ60" s="1538"/>
      <c r="DK60" s="1538"/>
      <c r="DL60" s="1538"/>
      <c r="DM60" s="1538"/>
      <c r="DN60" s="1538"/>
      <c r="DO60" s="1538"/>
      <c r="DP60" s="1538"/>
      <c r="DQ60" s="1538"/>
      <c r="DR60" s="1538"/>
      <c r="DS60" s="1538"/>
      <c r="DT60" s="1538"/>
      <c r="DU60" s="1538"/>
      <c r="DV60" s="1538"/>
      <c r="DW60" s="1538"/>
      <c r="DX60" s="1538"/>
      <c r="DY60" s="1538"/>
      <c r="DZ60" s="1538"/>
      <c r="EA60" s="1538"/>
      <c r="EB60" s="1538"/>
      <c r="EC60" s="1538"/>
      <c r="ED60" s="1538"/>
      <c r="EE60" s="1538"/>
      <c r="EF60" s="1538"/>
      <c r="EG60" s="1538"/>
      <c r="EH60" s="1538"/>
      <c r="EI60" s="1538"/>
      <c r="EJ60" s="1538"/>
      <c r="EK60" s="1538"/>
      <c r="EL60" s="1538"/>
      <c r="EM60" s="1538"/>
      <c r="EN60" s="1538"/>
      <c r="EO60" s="1538"/>
      <c r="EP60" s="1538"/>
      <c r="EQ60" s="1538"/>
      <c r="ER60" s="1538"/>
      <c r="ES60" s="1538"/>
      <c r="ET60" s="1538"/>
      <c r="EU60" s="1538"/>
      <c r="EV60" s="1538"/>
      <c r="EW60" s="1538"/>
      <c r="EX60" s="1538"/>
      <c r="EY60" s="1538"/>
      <c r="EZ60" s="1538"/>
      <c r="FA60" s="1538"/>
      <c r="FB60" s="1538"/>
      <c r="FC60" s="1538"/>
      <c r="FD60" s="1538"/>
      <c r="FE60" s="1538"/>
      <c r="FF60" s="1538"/>
      <c r="FG60" s="1538"/>
      <c r="FH60" s="1538"/>
      <c r="FI60" s="1538"/>
      <c r="FJ60" s="1538"/>
      <c r="FK60" s="1538"/>
      <c r="FL60" s="1538"/>
      <c r="FM60" s="1538"/>
      <c r="FN60" s="1538"/>
      <c r="FO60" s="1538"/>
      <c r="FP60" s="1538"/>
      <c r="FQ60" s="1538"/>
      <c r="FR60" s="1538"/>
      <c r="FS60" s="1538"/>
      <c r="FT60" s="1538"/>
      <c r="FU60" s="1538"/>
      <c r="FV60" s="1538"/>
      <c r="FW60" s="1538"/>
      <c r="FX60" s="1538"/>
      <c r="FY60" s="1538"/>
      <c r="FZ60" s="1538"/>
      <c r="GA60" s="1538"/>
      <c r="GB60" s="1538"/>
      <c r="GC60" s="1538"/>
      <c r="GD60" s="1538"/>
      <c r="GE60" s="1538"/>
      <c r="GF60" s="1538"/>
      <c r="GG60" s="1538"/>
      <c r="GH60" s="1538"/>
      <c r="GI60" s="1538"/>
      <c r="GJ60" s="1538"/>
      <c r="GK60" s="1538"/>
      <c r="GL60" s="1538"/>
      <c r="GM60" s="1538"/>
      <c r="GN60" s="1538"/>
      <c r="GO60" s="1538"/>
      <c r="GP60" s="1538"/>
      <c r="GQ60" s="1538"/>
      <c r="GR60" s="1538"/>
      <c r="GS60" s="1538"/>
      <c r="GT60" s="1538"/>
      <c r="GU60" s="1538"/>
      <c r="GV60" s="1538"/>
      <c r="GW60" s="1538"/>
      <c r="GX60" s="1538"/>
      <c r="GY60" s="1538"/>
      <c r="GZ60" s="1538"/>
      <c r="HA60" s="1538"/>
      <c r="HB60" s="1538"/>
      <c r="HC60" s="1538"/>
      <c r="HD60" s="1538"/>
      <c r="HE60" s="1538"/>
      <c r="HF60" s="1538"/>
      <c r="HG60" s="1538"/>
      <c r="HH60" s="1538"/>
      <c r="HI60" s="1538"/>
      <c r="HJ60" s="1538"/>
      <c r="HK60" s="1538"/>
      <c r="HL60" s="1538"/>
      <c r="HM60" s="1538"/>
      <c r="HN60" s="1538"/>
      <c r="HO60" s="1538"/>
      <c r="HP60" s="1538"/>
      <c r="HQ60" s="1538"/>
      <c r="HR60" s="1538"/>
      <c r="HS60" s="1538"/>
      <c r="HT60" s="1538"/>
      <c r="HU60" s="1538"/>
      <c r="HV60" s="1538"/>
      <c r="HW60" s="1538"/>
      <c r="HX60" s="1538"/>
      <c r="HY60" s="1538"/>
      <c r="HZ60" s="1538"/>
      <c r="IA60" s="1538"/>
      <c r="IB60" s="1538"/>
      <c r="IC60" s="1538"/>
      <c r="ID60" s="1538"/>
      <c r="IE60" s="1538"/>
      <c r="IF60" s="1538"/>
      <c r="IG60" s="1538"/>
      <c r="IH60" s="1538"/>
      <c r="II60" s="1538"/>
      <c r="IJ60" s="1538"/>
      <c r="IK60" s="1538"/>
      <c r="IL60" s="1538"/>
      <c r="IM60" s="1538"/>
      <c r="IN60" s="1538"/>
      <c r="IO60" s="1538"/>
      <c r="IP60" s="1538"/>
      <c r="IQ60" s="1538"/>
      <c r="IR60" s="1538"/>
      <c r="IS60" s="1538"/>
      <c r="IT60" s="1538"/>
      <c r="IU60" s="1538"/>
    </row>
    <row r="61" spans="1:255">
      <c r="A61" s="1553" t="s">
        <v>1409</v>
      </c>
      <c r="B61" s="1553"/>
      <c r="C61" s="1553"/>
      <c r="D61" s="1553"/>
      <c r="E61" s="1553"/>
      <c r="F61" s="1553" t="s">
        <v>1410</v>
      </c>
      <c r="G61" s="1553"/>
      <c r="H61" s="1553"/>
      <c r="I61" s="1553"/>
      <c r="J61" s="2318"/>
      <c r="K61" s="2318"/>
      <c r="L61" s="2318"/>
      <c r="M61" s="1553"/>
      <c r="N61" s="1553" t="s">
        <v>1411</v>
      </c>
      <c r="O61" s="1553"/>
      <c r="P61" s="2318"/>
      <c r="Q61" s="2318"/>
      <c r="R61" s="2318"/>
      <c r="S61" s="1553"/>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c r="AO61" s="1538"/>
      <c r="AP61" s="1538"/>
      <c r="AQ61" s="1538"/>
      <c r="AR61" s="1538"/>
      <c r="AS61" s="1538"/>
      <c r="AT61" s="1538"/>
      <c r="AU61" s="1538"/>
      <c r="AV61" s="1538"/>
      <c r="AW61" s="1538"/>
      <c r="AX61" s="1538"/>
      <c r="AY61" s="1538"/>
      <c r="AZ61" s="1538"/>
      <c r="BA61" s="1538"/>
      <c r="BB61" s="1538"/>
      <c r="BC61" s="1538"/>
      <c r="BD61" s="1538"/>
      <c r="BE61" s="1538"/>
      <c r="BF61" s="1538"/>
      <c r="BG61" s="1538"/>
      <c r="BH61" s="1538"/>
      <c r="BI61" s="1538"/>
      <c r="BJ61" s="1538"/>
      <c r="BK61" s="1538"/>
      <c r="BL61" s="1538"/>
      <c r="BM61" s="1538"/>
      <c r="BN61" s="1538"/>
      <c r="BO61" s="1538"/>
      <c r="BP61" s="1538"/>
      <c r="BQ61" s="1538"/>
      <c r="BR61" s="1538"/>
      <c r="BS61" s="1538"/>
      <c r="BT61" s="1538"/>
      <c r="BU61" s="1538"/>
      <c r="BV61" s="1538"/>
      <c r="BW61" s="1538"/>
      <c r="BX61" s="1538"/>
      <c r="BY61" s="1538"/>
      <c r="BZ61" s="1538"/>
      <c r="CA61" s="1538"/>
      <c r="CB61" s="1538"/>
      <c r="CC61" s="1538"/>
      <c r="CD61" s="1538"/>
      <c r="CE61" s="1538"/>
      <c r="CF61" s="1538"/>
      <c r="CG61" s="1538"/>
      <c r="CH61" s="1538"/>
      <c r="CI61" s="1538"/>
      <c r="CJ61" s="1538"/>
      <c r="CK61" s="1538"/>
      <c r="CL61" s="1538"/>
      <c r="CM61" s="1538"/>
      <c r="CN61" s="1538"/>
      <c r="CO61" s="1538"/>
      <c r="CP61" s="1538"/>
      <c r="CQ61" s="1538"/>
      <c r="CR61" s="1538"/>
      <c r="CS61" s="1538"/>
      <c r="CT61" s="1538"/>
      <c r="CU61" s="1538"/>
      <c r="CV61" s="1538"/>
      <c r="CW61" s="1538"/>
      <c r="CX61" s="1538"/>
      <c r="CY61" s="1538"/>
      <c r="CZ61" s="1538"/>
      <c r="DA61" s="1538"/>
      <c r="DB61" s="1538"/>
      <c r="DC61" s="1538"/>
      <c r="DD61" s="1538"/>
      <c r="DE61" s="1538"/>
      <c r="DF61" s="1538"/>
      <c r="DG61" s="1538"/>
      <c r="DH61" s="1538"/>
      <c r="DI61" s="1538"/>
      <c r="DJ61" s="1538"/>
      <c r="DK61" s="1538"/>
      <c r="DL61" s="1538"/>
      <c r="DM61" s="1538"/>
      <c r="DN61" s="1538"/>
      <c r="DO61" s="1538"/>
      <c r="DP61" s="1538"/>
      <c r="DQ61" s="1538"/>
      <c r="DR61" s="1538"/>
      <c r="DS61" s="1538"/>
      <c r="DT61" s="1538"/>
      <c r="DU61" s="1538"/>
      <c r="DV61" s="1538"/>
      <c r="DW61" s="1538"/>
      <c r="DX61" s="1538"/>
      <c r="DY61" s="1538"/>
      <c r="DZ61" s="1538"/>
      <c r="EA61" s="1538"/>
      <c r="EB61" s="1538"/>
      <c r="EC61" s="1538"/>
      <c r="ED61" s="1538"/>
      <c r="EE61" s="1538"/>
      <c r="EF61" s="1538"/>
      <c r="EG61" s="1538"/>
      <c r="EH61" s="1538"/>
      <c r="EI61" s="1538"/>
      <c r="EJ61" s="1538"/>
      <c r="EK61" s="1538"/>
      <c r="EL61" s="1538"/>
      <c r="EM61" s="1538"/>
      <c r="EN61" s="1538"/>
      <c r="EO61" s="1538"/>
      <c r="EP61" s="1538"/>
      <c r="EQ61" s="1538"/>
      <c r="ER61" s="1538"/>
      <c r="ES61" s="1538"/>
      <c r="ET61" s="1538"/>
      <c r="EU61" s="1538"/>
      <c r="EV61" s="1538"/>
      <c r="EW61" s="1538"/>
      <c r="EX61" s="1538"/>
      <c r="EY61" s="1538"/>
      <c r="EZ61" s="1538"/>
      <c r="FA61" s="1538"/>
      <c r="FB61" s="1538"/>
      <c r="FC61" s="1538"/>
      <c r="FD61" s="1538"/>
      <c r="FE61" s="1538"/>
      <c r="FF61" s="1538"/>
      <c r="FG61" s="1538"/>
      <c r="FH61" s="1538"/>
      <c r="FI61" s="1538"/>
      <c r="FJ61" s="1538"/>
      <c r="FK61" s="1538"/>
      <c r="FL61" s="1538"/>
      <c r="FM61" s="1538"/>
      <c r="FN61" s="1538"/>
      <c r="FO61" s="1538"/>
      <c r="FP61" s="1538"/>
      <c r="FQ61" s="1538"/>
      <c r="FR61" s="1538"/>
      <c r="FS61" s="1538"/>
      <c r="FT61" s="1538"/>
      <c r="FU61" s="1538"/>
      <c r="FV61" s="1538"/>
      <c r="FW61" s="1538"/>
      <c r="FX61" s="1538"/>
      <c r="FY61" s="1538"/>
      <c r="FZ61" s="1538"/>
      <c r="GA61" s="1538"/>
      <c r="GB61" s="1538"/>
      <c r="GC61" s="1538"/>
      <c r="GD61" s="1538"/>
      <c r="GE61" s="1538"/>
      <c r="GF61" s="1538"/>
      <c r="GG61" s="1538"/>
      <c r="GH61" s="1538"/>
      <c r="GI61" s="1538"/>
      <c r="GJ61" s="1538"/>
      <c r="GK61" s="1538"/>
      <c r="GL61" s="1538"/>
      <c r="GM61" s="1538"/>
      <c r="GN61" s="1538"/>
      <c r="GO61" s="1538"/>
      <c r="GP61" s="1538"/>
      <c r="GQ61" s="1538"/>
      <c r="GR61" s="1538"/>
      <c r="GS61" s="1538"/>
      <c r="GT61" s="1538"/>
      <c r="GU61" s="1538"/>
      <c r="GV61" s="1538"/>
      <c r="GW61" s="1538"/>
      <c r="GX61" s="1538"/>
      <c r="GY61" s="1538"/>
      <c r="GZ61" s="1538"/>
      <c r="HA61" s="1538"/>
      <c r="HB61" s="1538"/>
      <c r="HC61" s="1538"/>
      <c r="HD61" s="1538"/>
      <c r="HE61" s="1538"/>
      <c r="HF61" s="1538"/>
      <c r="HG61" s="1538"/>
      <c r="HH61" s="1538"/>
      <c r="HI61" s="1538"/>
      <c r="HJ61" s="1538"/>
      <c r="HK61" s="1538"/>
      <c r="HL61" s="1538"/>
      <c r="HM61" s="1538"/>
      <c r="HN61" s="1538"/>
      <c r="HO61" s="1538"/>
      <c r="HP61" s="1538"/>
      <c r="HQ61" s="1538"/>
      <c r="HR61" s="1538"/>
      <c r="HS61" s="1538"/>
      <c r="HT61" s="1538"/>
      <c r="HU61" s="1538"/>
      <c r="HV61" s="1538"/>
      <c r="HW61" s="1538"/>
      <c r="HX61" s="1538"/>
      <c r="HY61" s="1538"/>
      <c r="HZ61" s="1538"/>
      <c r="IA61" s="1538"/>
      <c r="IB61" s="1538"/>
      <c r="IC61" s="1538"/>
      <c r="ID61" s="1538"/>
      <c r="IE61" s="1538"/>
      <c r="IF61" s="1538"/>
      <c r="IG61" s="1538"/>
      <c r="IH61" s="1538"/>
      <c r="II61" s="1538"/>
      <c r="IJ61" s="1538"/>
      <c r="IK61" s="1538"/>
      <c r="IL61" s="1538"/>
      <c r="IM61" s="1538"/>
      <c r="IN61" s="1538"/>
      <c r="IO61" s="1538"/>
      <c r="IP61" s="1538"/>
      <c r="IQ61" s="1538"/>
      <c r="IR61" s="1538"/>
      <c r="IS61" s="1538"/>
      <c r="IT61" s="1538"/>
      <c r="IU61" s="1538"/>
    </row>
    <row r="62" spans="1:255" ht="18">
      <c r="A62" s="2262" t="s">
        <v>1412</v>
      </c>
      <c r="B62" s="2227"/>
      <c r="C62" s="2319"/>
      <c r="D62" s="1553"/>
      <c r="E62" s="1553"/>
      <c r="F62" s="1538"/>
      <c r="G62" s="1538"/>
      <c r="H62" s="1538"/>
      <c r="I62" s="1538"/>
      <c r="J62" s="2000"/>
      <c r="K62" s="2000"/>
      <c r="L62" s="2000"/>
      <c r="M62" s="1538"/>
      <c r="N62" s="2000"/>
      <c r="O62" s="1538"/>
      <c r="P62" s="2000"/>
      <c r="Q62" s="2000"/>
      <c r="R62" s="2000"/>
      <c r="S62" s="1538"/>
      <c r="T62" s="1538"/>
      <c r="U62" s="1538"/>
      <c r="V62" s="1538"/>
      <c r="W62" s="1538"/>
      <c r="X62" s="1538"/>
      <c r="Y62" s="1538"/>
      <c r="Z62" s="1538"/>
      <c r="AA62" s="1538"/>
      <c r="AB62" s="1538"/>
      <c r="AC62" s="1538"/>
      <c r="AD62" s="1538"/>
      <c r="AE62" s="1538"/>
      <c r="AF62" s="1538"/>
      <c r="AG62" s="1538"/>
      <c r="AH62" s="1538"/>
      <c r="AI62" s="1538"/>
      <c r="AJ62" s="1538"/>
      <c r="AK62" s="1538"/>
      <c r="AL62" s="1538"/>
      <c r="AM62" s="1538"/>
      <c r="AN62" s="1538"/>
      <c r="AO62" s="1538"/>
      <c r="AP62" s="1538"/>
      <c r="AQ62" s="1538"/>
      <c r="AR62" s="1538"/>
      <c r="AS62" s="1538"/>
      <c r="AT62" s="1538"/>
      <c r="AU62" s="1538"/>
      <c r="AV62" s="1538"/>
      <c r="AW62" s="1538"/>
      <c r="AX62" s="1538"/>
      <c r="AY62" s="1538"/>
      <c r="AZ62" s="1538"/>
      <c r="BA62" s="1538"/>
      <c r="BB62" s="1538"/>
      <c r="BC62" s="1538"/>
      <c r="BD62" s="1538"/>
      <c r="BE62" s="1538"/>
      <c r="BF62" s="1538"/>
      <c r="BG62" s="1538"/>
      <c r="BH62" s="1538"/>
      <c r="BI62" s="1538"/>
      <c r="BJ62" s="1538"/>
      <c r="BK62" s="1538"/>
      <c r="BL62" s="1538"/>
      <c r="BM62" s="1538"/>
      <c r="BN62" s="1538"/>
      <c r="BO62" s="1538"/>
      <c r="BP62" s="1538"/>
      <c r="BQ62" s="1538"/>
      <c r="BR62" s="1538"/>
      <c r="BS62" s="1538"/>
      <c r="BT62" s="1538"/>
      <c r="BU62" s="1538"/>
      <c r="BV62" s="1538"/>
      <c r="BW62" s="1538"/>
      <c r="BX62" s="1538"/>
      <c r="BY62" s="1538"/>
      <c r="BZ62" s="1538"/>
      <c r="CA62" s="1538"/>
      <c r="CB62" s="1538"/>
      <c r="CC62" s="1538"/>
      <c r="CD62" s="1538"/>
      <c r="CE62" s="1538"/>
      <c r="CF62" s="1538"/>
      <c r="CG62" s="1538"/>
      <c r="CH62" s="1538"/>
      <c r="CI62" s="1538"/>
      <c r="CJ62" s="1538"/>
      <c r="CK62" s="1538"/>
      <c r="CL62" s="1538"/>
      <c r="CM62" s="1538"/>
      <c r="CN62" s="1538"/>
      <c r="CO62" s="1538"/>
      <c r="CP62" s="1538"/>
      <c r="CQ62" s="1538"/>
      <c r="CR62" s="1538"/>
      <c r="CS62" s="1538"/>
      <c r="CT62" s="1538"/>
      <c r="CU62" s="1538"/>
      <c r="CV62" s="1538"/>
      <c r="CW62" s="1538"/>
      <c r="CX62" s="1538"/>
      <c r="CY62" s="1538"/>
      <c r="CZ62" s="1538"/>
      <c r="DA62" s="1538"/>
      <c r="DB62" s="1538"/>
      <c r="DC62" s="1538"/>
      <c r="DD62" s="1538"/>
      <c r="DE62" s="1538"/>
      <c r="DF62" s="1538"/>
      <c r="DG62" s="1538"/>
      <c r="DH62" s="1538"/>
      <c r="DI62" s="1538"/>
      <c r="DJ62" s="1538"/>
      <c r="DK62" s="1538"/>
      <c r="DL62" s="1538"/>
      <c r="DM62" s="1538"/>
      <c r="DN62" s="1538"/>
      <c r="DO62" s="1538"/>
      <c r="DP62" s="1538"/>
      <c r="DQ62" s="1538"/>
      <c r="DR62" s="1538"/>
      <c r="DS62" s="1538"/>
      <c r="DT62" s="1538"/>
      <c r="DU62" s="1538"/>
      <c r="DV62" s="1538"/>
      <c r="DW62" s="1538"/>
      <c r="DX62" s="1538"/>
      <c r="DY62" s="1538"/>
      <c r="DZ62" s="1538"/>
      <c r="EA62" s="1538"/>
      <c r="EB62" s="1538"/>
      <c r="EC62" s="1538"/>
      <c r="ED62" s="1538"/>
      <c r="EE62" s="1538"/>
      <c r="EF62" s="1538"/>
      <c r="EG62" s="1538"/>
      <c r="EH62" s="1538"/>
      <c r="EI62" s="1538"/>
      <c r="EJ62" s="1538"/>
      <c r="EK62" s="1538"/>
      <c r="EL62" s="1538"/>
      <c r="EM62" s="1538"/>
      <c r="EN62" s="1538"/>
      <c r="EO62" s="1538"/>
      <c r="EP62" s="1538"/>
      <c r="EQ62" s="1538"/>
      <c r="ER62" s="1538"/>
      <c r="ES62" s="1538"/>
      <c r="ET62" s="1538"/>
      <c r="EU62" s="1538"/>
      <c r="EV62" s="1538"/>
      <c r="EW62" s="1538"/>
      <c r="EX62" s="1538"/>
      <c r="EY62" s="1538"/>
      <c r="EZ62" s="1538"/>
      <c r="FA62" s="1538"/>
      <c r="FB62" s="1538"/>
      <c r="FC62" s="1538"/>
      <c r="FD62" s="1538"/>
      <c r="FE62" s="1538"/>
      <c r="FF62" s="1538"/>
      <c r="FG62" s="1538"/>
      <c r="FH62" s="1538"/>
      <c r="FI62" s="1538"/>
      <c r="FJ62" s="1538"/>
      <c r="FK62" s="1538"/>
      <c r="FL62" s="1538"/>
      <c r="FM62" s="1538"/>
      <c r="FN62" s="1538"/>
      <c r="FO62" s="1538"/>
      <c r="FP62" s="1538"/>
      <c r="FQ62" s="1538"/>
      <c r="FR62" s="1538"/>
      <c r="FS62" s="1538"/>
      <c r="FT62" s="1538"/>
      <c r="FU62" s="1538"/>
      <c r="FV62" s="1538"/>
      <c r="FW62" s="1538"/>
      <c r="FX62" s="1538"/>
      <c r="FY62" s="1538"/>
      <c r="FZ62" s="1538"/>
      <c r="GA62" s="1538"/>
      <c r="GB62" s="1538"/>
      <c r="GC62" s="1538"/>
      <c r="GD62" s="1538"/>
      <c r="GE62" s="1538"/>
      <c r="GF62" s="1538"/>
      <c r="GG62" s="1538"/>
      <c r="GH62" s="1538"/>
      <c r="GI62" s="1538"/>
      <c r="GJ62" s="1538"/>
      <c r="GK62" s="1538"/>
      <c r="GL62" s="1538"/>
      <c r="GM62" s="1538"/>
      <c r="GN62" s="1538"/>
      <c r="GO62" s="1538"/>
      <c r="GP62" s="1538"/>
      <c r="GQ62" s="1538"/>
      <c r="GR62" s="1538"/>
      <c r="GS62" s="1538"/>
      <c r="GT62" s="1538"/>
      <c r="GU62" s="1538"/>
      <c r="GV62" s="1538"/>
      <c r="GW62" s="1538"/>
      <c r="GX62" s="1538"/>
      <c r="GY62" s="1538"/>
      <c r="GZ62" s="1538"/>
      <c r="HA62" s="1538"/>
      <c r="HB62" s="1538"/>
      <c r="HC62" s="1538"/>
      <c r="HD62" s="1538"/>
      <c r="HE62" s="1538"/>
      <c r="HF62" s="1538"/>
      <c r="HG62" s="1538"/>
      <c r="HH62" s="1538"/>
      <c r="HI62" s="1538"/>
      <c r="HJ62" s="1538"/>
      <c r="HK62" s="1538"/>
      <c r="HL62" s="1538"/>
      <c r="HM62" s="1538"/>
      <c r="HN62" s="1538"/>
      <c r="HO62" s="1538"/>
      <c r="HP62" s="1538"/>
      <c r="HQ62" s="1538"/>
      <c r="HR62" s="1538"/>
      <c r="HS62" s="1538"/>
      <c r="HT62" s="1538"/>
      <c r="HU62" s="1538"/>
      <c r="HV62" s="1538"/>
      <c r="HW62" s="1538"/>
      <c r="HX62" s="1538"/>
      <c r="HY62" s="1538"/>
      <c r="HZ62" s="1538"/>
      <c r="IA62" s="1538"/>
      <c r="IB62" s="1538"/>
      <c r="IC62" s="1538"/>
      <c r="ID62" s="1538"/>
      <c r="IE62" s="1538"/>
      <c r="IF62" s="1538"/>
      <c r="IG62" s="1538"/>
      <c r="IH62" s="1538"/>
      <c r="II62" s="1538"/>
      <c r="IJ62" s="1538"/>
      <c r="IK62" s="1538"/>
      <c r="IL62" s="1538"/>
      <c r="IM62" s="1538"/>
      <c r="IN62" s="1538"/>
      <c r="IO62" s="1538"/>
      <c r="IP62" s="1538"/>
      <c r="IQ62" s="1538"/>
      <c r="IR62" s="1538"/>
      <c r="IS62" s="1538"/>
      <c r="IT62" s="1538"/>
      <c r="IU62" s="1538"/>
    </row>
    <row r="63" spans="1:255" ht="18">
      <c r="A63" s="2320"/>
      <c r="B63" s="2321"/>
      <c r="C63" s="2320"/>
      <c r="D63" s="1538"/>
      <c r="E63" s="1538"/>
      <c r="F63" s="1538"/>
      <c r="G63" s="1538"/>
      <c r="H63" s="1538"/>
      <c r="I63" s="1538"/>
      <c r="J63" s="2000"/>
      <c r="K63" s="2000"/>
      <c r="L63" s="2000"/>
      <c r="M63" s="1538"/>
      <c r="N63" s="2000"/>
      <c r="O63" s="1538"/>
      <c r="P63" s="2000"/>
      <c r="Q63" s="2000"/>
      <c r="R63" s="2000"/>
      <c r="S63" s="1538"/>
      <c r="T63" s="1538"/>
      <c r="U63" s="1538"/>
      <c r="V63" s="1538"/>
      <c r="W63" s="1538"/>
      <c r="X63" s="1538"/>
      <c r="Y63" s="1538"/>
      <c r="Z63" s="1538"/>
      <c r="AA63" s="1538"/>
      <c r="AB63" s="1538"/>
      <c r="AC63" s="1538"/>
      <c r="AD63" s="1538"/>
      <c r="AE63" s="1538"/>
      <c r="AF63" s="1538"/>
      <c r="AG63" s="1538"/>
      <c r="AH63" s="1538"/>
      <c r="AI63" s="1538"/>
      <c r="AJ63" s="1538"/>
      <c r="AK63" s="1538"/>
      <c r="AL63" s="1538"/>
      <c r="AM63" s="1538"/>
      <c r="AN63" s="1538"/>
      <c r="AO63" s="1538"/>
      <c r="AP63" s="1538"/>
      <c r="AQ63" s="1538"/>
      <c r="AR63" s="1538"/>
      <c r="AS63" s="1538"/>
      <c r="AT63" s="1538"/>
      <c r="AU63" s="1538"/>
      <c r="AV63" s="1538"/>
      <c r="AW63" s="1538"/>
      <c r="AX63" s="1538"/>
      <c r="AY63" s="1538"/>
      <c r="AZ63" s="1538"/>
      <c r="BA63" s="1538"/>
      <c r="BB63" s="1538"/>
      <c r="BC63" s="1538"/>
      <c r="BD63" s="1538"/>
      <c r="BE63" s="1538"/>
      <c r="BF63" s="1538"/>
      <c r="BG63" s="1538"/>
      <c r="BH63" s="1538"/>
      <c r="BI63" s="1538"/>
      <c r="BJ63" s="1538"/>
      <c r="BK63" s="1538"/>
      <c r="BL63" s="1538"/>
      <c r="BM63" s="1538"/>
      <c r="BN63" s="1538"/>
      <c r="BO63" s="1538"/>
      <c r="BP63" s="1538"/>
      <c r="BQ63" s="1538"/>
      <c r="BR63" s="1538"/>
      <c r="BS63" s="1538"/>
      <c r="BT63" s="1538"/>
      <c r="BU63" s="1538"/>
      <c r="BV63" s="1538"/>
      <c r="BW63" s="1538"/>
      <c r="BX63" s="1538"/>
      <c r="BY63" s="1538"/>
      <c r="BZ63" s="1538"/>
      <c r="CA63" s="1538"/>
      <c r="CB63" s="1538"/>
      <c r="CC63" s="1538"/>
      <c r="CD63" s="1538"/>
      <c r="CE63" s="1538"/>
      <c r="CF63" s="1538"/>
      <c r="CG63" s="1538"/>
      <c r="CH63" s="1538"/>
      <c r="CI63" s="1538"/>
      <c r="CJ63" s="1538"/>
      <c r="CK63" s="1538"/>
      <c r="CL63" s="1538"/>
      <c r="CM63" s="1538"/>
      <c r="CN63" s="1538"/>
      <c r="CO63" s="1538"/>
      <c r="CP63" s="1538"/>
      <c r="CQ63" s="1538"/>
      <c r="CR63" s="1538"/>
      <c r="CS63" s="1538"/>
      <c r="CT63" s="1538"/>
      <c r="CU63" s="1538"/>
      <c r="CV63" s="1538"/>
      <c r="CW63" s="1538"/>
      <c r="CX63" s="1538"/>
      <c r="CY63" s="1538"/>
      <c r="CZ63" s="1538"/>
      <c r="DA63" s="1538"/>
      <c r="DB63" s="1538"/>
      <c r="DC63" s="1538"/>
      <c r="DD63" s="1538"/>
      <c r="DE63" s="1538"/>
      <c r="DF63" s="1538"/>
      <c r="DG63" s="1538"/>
      <c r="DH63" s="1538"/>
      <c r="DI63" s="1538"/>
      <c r="DJ63" s="1538"/>
      <c r="DK63" s="1538"/>
      <c r="DL63" s="1538"/>
      <c r="DM63" s="1538"/>
      <c r="DN63" s="1538"/>
      <c r="DO63" s="1538"/>
      <c r="DP63" s="1538"/>
      <c r="DQ63" s="1538"/>
      <c r="DR63" s="1538"/>
      <c r="DS63" s="1538"/>
      <c r="DT63" s="1538"/>
      <c r="DU63" s="1538"/>
      <c r="DV63" s="1538"/>
      <c r="DW63" s="1538"/>
      <c r="DX63" s="1538"/>
      <c r="DY63" s="1538"/>
      <c r="DZ63" s="1538"/>
      <c r="EA63" s="1538"/>
      <c r="EB63" s="1538"/>
      <c r="EC63" s="1538"/>
      <c r="ED63" s="1538"/>
      <c r="EE63" s="1538"/>
      <c r="EF63" s="1538"/>
      <c r="EG63" s="1538"/>
      <c r="EH63" s="1538"/>
      <c r="EI63" s="1538"/>
      <c r="EJ63" s="1538"/>
      <c r="EK63" s="1538"/>
      <c r="EL63" s="1538"/>
      <c r="EM63" s="1538"/>
      <c r="EN63" s="1538"/>
      <c r="EO63" s="1538"/>
      <c r="EP63" s="1538"/>
      <c r="EQ63" s="1538"/>
      <c r="ER63" s="1538"/>
      <c r="ES63" s="1538"/>
      <c r="ET63" s="1538"/>
      <c r="EU63" s="1538"/>
      <c r="EV63" s="1538"/>
      <c r="EW63" s="1538"/>
      <c r="EX63" s="1538"/>
      <c r="EY63" s="1538"/>
      <c r="EZ63" s="1538"/>
      <c r="FA63" s="1538"/>
      <c r="FB63" s="1538"/>
      <c r="FC63" s="1538"/>
      <c r="FD63" s="1538"/>
      <c r="FE63" s="1538"/>
      <c r="FF63" s="1538"/>
      <c r="FG63" s="1538"/>
      <c r="FH63" s="1538"/>
      <c r="FI63" s="1538"/>
      <c r="FJ63" s="1538"/>
      <c r="FK63" s="1538"/>
      <c r="FL63" s="1538"/>
      <c r="FM63" s="1538"/>
      <c r="FN63" s="1538"/>
      <c r="FO63" s="1538"/>
      <c r="FP63" s="1538"/>
      <c r="FQ63" s="1538"/>
      <c r="FR63" s="1538"/>
      <c r="FS63" s="1538"/>
      <c r="FT63" s="1538"/>
      <c r="FU63" s="1538"/>
      <c r="FV63" s="1538"/>
      <c r="FW63" s="1538"/>
      <c r="FX63" s="1538"/>
      <c r="FY63" s="1538"/>
      <c r="FZ63" s="1538"/>
      <c r="GA63" s="1538"/>
      <c r="GB63" s="1538"/>
      <c r="GC63" s="1538"/>
      <c r="GD63" s="1538"/>
      <c r="GE63" s="1538"/>
      <c r="GF63" s="1538"/>
      <c r="GG63" s="1538"/>
      <c r="GH63" s="1538"/>
      <c r="GI63" s="1538"/>
      <c r="GJ63" s="1538"/>
      <c r="GK63" s="1538"/>
      <c r="GL63" s="1538"/>
      <c r="GM63" s="1538"/>
      <c r="GN63" s="1538"/>
      <c r="GO63" s="1538"/>
      <c r="GP63" s="1538"/>
      <c r="GQ63" s="1538"/>
      <c r="GR63" s="1538"/>
      <c r="GS63" s="1538"/>
      <c r="GT63" s="1538"/>
      <c r="GU63" s="1538"/>
      <c r="GV63" s="1538"/>
      <c r="GW63" s="1538"/>
      <c r="GX63" s="1538"/>
      <c r="GY63" s="1538"/>
      <c r="GZ63" s="1538"/>
      <c r="HA63" s="1538"/>
      <c r="HB63" s="1538"/>
      <c r="HC63" s="1538"/>
      <c r="HD63" s="1538"/>
      <c r="HE63" s="1538"/>
      <c r="HF63" s="1538"/>
      <c r="HG63" s="1538"/>
      <c r="HH63" s="1538"/>
      <c r="HI63" s="1538"/>
      <c r="HJ63" s="1538"/>
      <c r="HK63" s="1538"/>
      <c r="HL63" s="1538"/>
      <c r="HM63" s="1538"/>
      <c r="HN63" s="1538"/>
      <c r="HO63" s="1538"/>
      <c r="HP63" s="1538"/>
      <c r="HQ63" s="1538"/>
      <c r="HR63" s="1538"/>
      <c r="HS63" s="1538"/>
      <c r="HT63" s="1538"/>
      <c r="HU63" s="1538"/>
      <c r="HV63" s="1538"/>
      <c r="HW63" s="1538"/>
      <c r="HX63" s="1538"/>
      <c r="HY63" s="1538"/>
      <c r="HZ63" s="1538"/>
      <c r="IA63" s="1538"/>
      <c r="IB63" s="1538"/>
      <c r="IC63" s="1538"/>
      <c r="ID63" s="1538"/>
      <c r="IE63" s="1538"/>
      <c r="IF63" s="1538"/>
      <c r="IG63" s="1538"/>
      <c r="IH63" s="1538"/>
      <c r="II63" s="1538"/>
      <c r="IJ63" s="1538"/>
      <c r="IK63" s="1538"/>
      <c r="IL63" s="1538"/>
      <c r="IM63" s="1538"/>
      <c r="IN63" s="1538"/>
      <c r="IO63" s="1538"/>
      <c r="IP63" s="1538"/>
      <c r="IQ63" s="1538"/>
      <c r="IR63" s="1538"/>
      <c r="IS63" s="1538"/>
      <c r="IT63" s="1538"/>
      <c r="IU63" s="1538"/>
    </row>
    <row r="64" spans="1:255" ht="18.75" thickBot="1">
      <c r="A64" s="2263" t="str">
        <f>'Data Sheet'!$C$25</f>
        <v>CENTRAL HUDSON GAS &amp; ELECTRIC CORPORATION</v>
      </c>
      <c r="B64" s="2320"/>
      <c r="C64" s="1538"/>
      <c r="D64" s="2264" t="str">
        <f>'Data Sheet'!$C$40</f>
        <v>4/18/2018</v>
      </c>
      <c r="E64" s="2226" t="str">
        <f>'Data Sheet'!$C$38</f>
        <v>12/31/2017</v>
      </c>
      <c r="F64" s="2263" t="str">
        <f>'Data Sheet'!$C$25</f>
        <v>CENTRAL HUDSON GAS &amp; ELECTRIC CORPORATION</v>
      </c>
      <c r="G64" s="1538"/>
      <c r="H64" s="1538"/>
      <c r="I64" s="1538"/>
      <c r="J64" s="2264" t="str">
        <f>'Data Sheet'!$C$40</f>
        <v>4/18/2018</v>
      </c>
      <c r="K64" s="2000"/>
      <c r="L64" s="2226" t="str">
        <f>'Data Sheet'!$C$38</f>
        <v>12/31/2017</v>
      </c>
      <c r="M64" s="1538"/>
      <c r="N64" s="2263" t="str">
        <f>'Data Sheet'!$C$25</f>
        <v>CENTRAL HUDSON GAS &amp; ELECTRIC CORPORATION</v>
      </c>
      <c r="O64" s="1538"/>
      <c r="P64" s="2000"/>
      <c r="Q64" s="2264" t="str">
        <f>'Data Sheet'!$C$40</f>
        <v>4/18/2018</v>
      </c>
      <c r="R64" s="2226" t="str">
        <f>'Data Sheet'!$C$38</f>
        <v>12/31/2017</v>
      </c>
      <c r="S64" s="1538"/>
      <c r="T64" s="1538"/>
      <c r="U64" s="1538"/>
      <c r="V64" s="1538"/>
      <c r="W64" s="1538"/>
      <c r="X64" s="1538"/>
      <c r="Y64" s="1538"/>
      <c r="Z64" s="1538"/>
      <c r="AA64" s="1538"/>
      <c r="AB64" s="1538"/>
      <c r="AC64" s="1538"/>
      <c r="AD64" s="1538"/>
      <c r="AE64" s="1538"/>
      <c r="AF64" s="1538"/>
      <c r="AG64" s="1538"/>
      <c r="AH64" s="1538"/>
      <c r="AI64" s="1538"/>
      <c r="AJ64" s="1538"/>
      <c r="AK64" s="1538"/>
      <c r="AL64" s="1538"/>
      <c r="AM64" s="1538"/>
      <c r="AN64" s="1538"/>
      <c r="AO64" s="1538"/>
      <c r="AP64" s="1538"/>
      <c r="AQ64" s="1538"/>
      <c r="AR64" s="1538"/>
      <c r="AS64" s="1538"/>
      <c r="AT64" s="1538"/>
      <c r="AU64" s="1538"/>
      <c r="AV64" s="1538"/>
      <c r="AW64" s="1538"/>
      <c r="AX64" s="1538"/>
      <c r="AY64" s="1538"/>
      <c r="AZ64" s="1538"/>
      <c r="BA64" s="1538"/>
      <c r="BB64" s="1538"/>
      <c r="BC64" s="1538"/>
      <c r="BD64" s="1538"/>
      <c r="BE64" s="1538"/>
      <c r="BF64" s="1538"/>
      <c r="BG64" s="1538"/>
      <c r="BH64" s="1538"/>
      <c r="BI64" s="1538"/>
      <c r="BJ64" s="1538"/>
      <c r="BK64" s="1538"/>
      <c r="BL64" s="1538"/>
      <c r="BM64" s="1538"/>
      <c r="BN64" s="1538"/>
      <c r="BO64" s="1538"/>
      <c r="BP64" s="1538"/>
      <c r="BQ64" s="1538"/>
      <c r="BR64" s="1538"/>
      <c r="BS64" s="1538"/>
      <c r="BT64" s="1538"/>
      <c r="BU64" s="1538"/>
      <c r="BV64" s="1538"/>
      <c r="BW64" s="1538"/>
      <c r="BX64" s="1538"/>
      <c r="BY64" s="1538"/>
      <c r="BZ64" s="1538"/>
      <c r="CA64" s="1538"/>
      <c r="CB64" s="1538"/>
      <c r="CC64" s="1538"/>
      <c r="CD64" s="1538"/>
      <c r="CE64" s="1538"/>
      <c r="CF64" s="1538"/>
      <c r="CG64" s="1538"/>
      <c r="CH64" s="1538"/>
      <c r="CI64" s="1538"/>
      <c r="CJ64" s="1538"/>
      <c r="CK64" s="1538"/>
      <c r="CL64" s="1538"/>
      <c r="CM64" s="1538"/>
      <c r="CN64" s="1538"/>
      <c r="CO64" s="1538"/>
      <c r="CP64" s="1538"/>
      <c r="CQ64" s="1538"/>
      <c r="CR64" s="1538"/>
      <c r="CS64" s="1538"/>
      <c r="CT64" s="1538"/>
      <c r="CU64" s="1538"/>
      <c r="CV64" s="1538"/>
      <c r="CW64" s="1538"/>
      <c r="CX64" s="1538"/>
      <c r="CY64" s="1538"/>
      <c r="CZ64" s="1538"/>
      <c r="DA64" s="1538"/>
      <c r="DB64" s="1538"/>
      <c r="DC64" s="1538"/>
      <c r="DD64" s="1538"/>
      <c r="DE64" s="1538"/>
      <c r="DF64" s="1538"/>
      <c r="DG64" s="1538"/>
      <c r="DH64" s="1538"/>
      <c r="DI64" s="1538"/>
      <c r="DJ64" s="1538"/>
      <c r="DK64" s="1538"/>
      <c r="DL64" s="1538"/>
      <c r="DM64" s="1538"/>
      <c r="DN64" s="1538"/>
      <c r="DO64" s="1538"/>
      <c r="DP64" s="1538"/>
      <c r="DQ64" s="1538"/>
      <c r="DR64" s="1538"/>
      <c r="DS64" s="1538"/>
      <c r="DT64" s="1538"/>
      <c r="DU64" s="1538"/>
      <c r="DV64" s="1538"/>
      <c r="DW64" s="1538"/>
      <c r="DX64" s="1538"/>
      <c r="DY64" s="1538"/>
      <c r="DZ64" s="1538"/>
      <c r="EA64" s="1538"/>
      <c r="EB64" s="1538"/>
      <c r="EC64" s="1538"/>
      <c r="ED64" s="1538"/>
      <c r="EE64" s="1538"/>
      <c r="EF64" s="1538"/>
      <c r="EG64" s="1538"/>
      <c r="EH64" s="1538"/>
      <c r="EI64" s="1538"/>
      <c r="EJ64" s="1538"/>
      <c r="EK64" s="1538"/>
      <c r="EL64" s="1538"/>
      <c r="EM64" s="1538"/>
      <c r="EN64" s="1538"/>
      <c r="EO64" s="1538"/>
      <c r="EP64" s="1538"/>
      <c r="EQ64" s="1538"/>
      <c r="ER64" s="1538"/>
      <c r="ES64" s="1538"/>
      <c r="ET64" s="1538"/>
      <c r="EU64" s="1538"/>
      <c r="EV64" s="1538"/>
      <c r="EW64" s="1538"/>
      <c r="EX64" s="1538"/>
      <c r="EY64" s="1538"/>
      <c r="EZ64" s="1538"/>
      <c r="FA64" s="1538"/>
      <c r="FB64" s="1538"/>
      <c r="FC64" s="1538"/>
      <c r="FD64" s="1538"/>
      <c r="FE64" s="1538"/>
      <c r="FF64" s="1538"/>
      <c r="FG64" s="1538"/>
      <c r="FH64" s="1538"/>
      <c r="FI64" s="1538"/>
      <c r="FJ64" s="1538"/>
      <c r="FK64" s="1538"/>
      <c r="FL64" s="1538"/>
      <c r="FM64" s="1538"/>
      <c r="FN64" s="1538"/>
      <c r="FO64" s="1538"/>
      <c r="FP64" s="1538"/>
      <c r="FQ64" s="1538"/>
      <c r="FR64" s="1538"/>
      <c r="FS64" s="1538"/>
      <c r="FT64" s="1538"/>
      <c r="FU64" s="1538"/>
      <c r="FV64" s="1538"/>
      <c r="FW64" s="1538"/>
      <c r="FX64" s="1538"/>
      <c r="FY64" s="1538"/>
      <c r="FZ64" s="1538"/>
      <c r="GA64" s="1538"/>
      <c r="GB64" s="1538"/>
      <c r="GC64" s="1538"/>
      <c r="GD64" s="1538"/>
      <c r="GE64" s="1538"/>
      <c r="GF64" s="1538"/>
      <c r="GG64" s="1538"/>
      <c r="GH64" s="1538"/>
      <c r="GI64" s="1538"/>
      <c r="GJ64" s="1538"/>
      <c r="GK64" s="1538"/>
      <c r="GL64" s="1538"/>
      <c r="GM64" s="1538"/>
      <c r="GN64" s="1538"/>
      <c r="GO64" s="1538"/>
      <c r="GP64" s="1538"/>
      <c r="GQ64" s="1538"/>
      <c r="GR64" s="1538"/>
      <c r="GS64" s="1538"/>
      <c r="GT64" s="1538"/>
      <c r="GU64" s="1538"/>
      <c r="GV64" s="1538"/>
      <c r="GW64" s="1538"/>
      <c r="GX64" s="1538"/>
      <c r="GY64" s="1538"/>
      <c r="GZ64" s="1538"/>
      <c r="HA64" s="1538"/>
      <c r="HB64" s="1538"/>
      <c r="HC64" s="1538"/>
      <c r="HD64" s="1538"/>
      <c r="HE64" s="1538"/>
      <c r="HF64" s="1538"/>
      <c r="HG64" s="1538"/>
      <c r="HH64" s="1538"/>
      <c r="HI64" s="1538"/>
      <c r="HJ64" s="1538"/>
      <c r="HK64" s="1538"/>
      <c r="HL64" s="1538"/>
      <c r="HM64" s="1538"/>
      <c r="HN64" s="1538"/>
      <c r="HO64" s="1538"/>
      <c r="HP64" s="1538"/>
      <c r="HQ64" s="1538"/>
      <c r="HR64" s="1538"/>
      <c r="HS64" s="1538"/>
      <c r="HT64" s="1538"/>
      <c r="HU64" s="1538"/>
      <c r="HV64" s="1538"/>
      <c r="HW64" s="1538"/>
      <c r="HX64" s="1538"/>
      <c r="HY64" s="1538"/>
      <c r="HZ64" s="1538"/>
      <c r="IA64" s="1538"/>
      <c r="IB64" s="1538"/>
      <c r="IC64" s="1538"/>
      <c r="ID64" s="1538"/>
      <c r="IE64" s="1538"/>
      <c r="IF64" s="1538"/>
      <c r="IG64" s="1538"/>
      <c r="IH64" s="1538"/>
      <c r="II64" s="1538"/>
      <c r="IJ64" s="1538"/>
      <c r="IK64" s="1538"/>
      <c r="IL64" s="1538"/>
      <c r="IM64" s="1538"/>
      <c r="IN64" s="1538"/>
      <c r="IO64" s="1538"/>
      <c r="IP64" s="1538"/>
      <c r="IQ64" s="1538"/>
      <c r="IR64" s="1538"/>
      <c r="IS64" s="1538"/>
      <c r="IT64" s="1538"/>
      <c r="IU64" s="1538"/>
    </row>
    <row r="65" spans="1:255">
      <c r="A65" s="1512"/>
      <c r="B65" s="1669"/>
      <c r="C65" s="1669"/>
      <c r="D65" s="1669"/>
      <c r="E65" s="1885"/>
      <c r="F65" s="1512"/>
      <c r="G65" s="1669"/>
      <c r="H65" s="1669"/>
      <c r="I65" s="1669"/>
      <c r="J65" s="2322"/>
      <c r="K65" s="2322"/>
      <c r="L65" s="2322"/>
      <c r="M65" s="1885"/>
      <c r="N65" s="2323"/>
      <c r="O65" s="1669"/>
      <c r="P65" s="2322"/>
      <c r="Q65" s="2322"/>
      <c r="R65" s="2322"/>
      <c r="S65" s="1885"/>
      <c r="T65" s="1538"/>
      <c r="U65" s="1538"/>
      <c r="V65" s="1538"/>
      <c r="W65" s="1538"/>
      <c r="X65" s="1538"/>
      <c r="Y65" s="1538"/>
      <c r="Z65" s="1538"/>
      <c r="AA65" s="1538"/>
      <c r="AB65" s="1538"/>
      <c r="AC65" s="1538"/>
      <c r="AD65" s="1538"/>
      <c r="AE65" s="1538"/>
      <c r="AF65" s="1538"/>
      <c r="AG65" s="1538"/>
      <c r="AH65" s="1538"/>
      <c r="AI65" s="1538"/>
      <c r="AJ65" s="1538"/>
      <c r="AK65" s="1538"/>
      <c r="AL65" s="1538"/>
      <c r="AM65" s="1538"/>
      <c r="AN65" s="1538"/>
      <c r="AO65" s="1538"/>
      <c r="AP65" s="1538"/>
      <c r="AQ65" s="1538"/>
      <c r="AR65" s="1538"/>
      <c r="AS65" s="1538"/>
      <c r="AT65" s="1538"/>
      <c r="AU65" s="1538"/>
      <c r="AV65" s="1538"/>
      <c r="AW65" s="1538"/>
      <c r="AX65" s="1538"/>
      <c r="AY65" s="1538"/>
      <c r="AZ65" s="1538"/>
      <c r="BA65" s="1538"/>
      <c r="BB65" s="1538"/>
      <c r="BC65" s="1538"/>
      <c r="BD65" s="1538"/>
      <c r="BE65" s="1538"/>
      <c r="BF65" s="1538"/>
      <c r="BG65" s="1538"/>
      <c r="BH65" s="1538"/>
      <c r="BI65" s="1538"/>
      <c r="BJ65" s="1538"/>
      <c r="BK65" s="1538"/>
      <c r="BL65" s="1538"/>
      <c r="BM65" s="1538"/>
      <c r="BN65" s="1538"/>
      <c r="BO65" s="1538"/>
      <c r="BP65" s="1538"/>
      <c r="BQ65" s="1538"/>
      <c r="BR65" s="1538"/>
      <c r="BS65" s="1538"/>
      <c r="BT65" s="1538"/>
      <c r="BU65" s="1538"/>
      <c r="BV65" s="1538"/>
      <c r="BW65" s="1538"/>
      <c r="BX65" s="1538"/>
      <c r="BY65" s="1538"/>
      <c r="BZ65" s="1538"/>
      <c r="CA65" s="1538"/>
      <c r="CB65" s="1538"/>
      <c r="CC65" s="1538"/>
      <c r="CD65" s="1538"/>
      <c r="CE65" s="1538"/>
      <c r="CF65" s="1538"/>
      <c r="CG65" s="1538"/>
      <c r="CH65" s="1538"/>
      <c r="CI65" s="1538"/>
      <c r="CJ65" s="1538"/>
      <c r="CK65" s="1538"/>
      <c r="CL65" s="1538"/>
      <c r="CM65" s="1538"/>
      <c r="CN65" s="1538"/>
      <c r="CO65" s="1538"/>
      <c r="CP65" s="1538"/>
      <c r="CQ65" s="1538"/>
      <c r="CR65" s="1538"/>
      <c r="CS65" s="1538"/>
      <c r="CT65" s="1538"/>
      <c r="CU65" s="1538"/>
      <c r="CV65" s="1538"/>
      <c r="CW65" s="1538"/>
      <c r="CX65" s="1538"/>
      <c r="CY65" s="1538"/>
      <c r="CZ65" s="1538"/>
      <c r="DA65" s="1538"/>
      <c r="DB65" s="1538"/>
      <c r="DC65" s="1538"/>
      <c r="DD65" s="1538"/>
      <c r="DE65" s="1538"/>
      <c r="DF65" s="1538"/>
      <c r="DG65" s="1538"/>
      <c r="DH65" s="1538"/>
      <c r="DI65" s="1538"/>
      <c r="DJ65" s="1538"/>
      <c r="DK65" s="1538"/>
      <c r="DL65" s="1538"/>
      <c r="DM65" s="1538"/>
      <c r="DN65" s="1538"/>
      <c r="DO65" s="1538"/>
      <c r="DP65" s="1538"/>
      <c r="DQ65" s="1538"/>
      <c r="DR65" s="1538"/>
      <c r="DS65" s="1538"/>
      <c r="DT65" s="1538"/>
      <c r="DU65" s="1538"/>
      <c r="DV65" s="1538"/>
      <c r="DW65" s="1538"/>
      <c r="DX65" s="1538"/>
      <c r="DY65" s="1538"/>
      <c r="DZ65" s="1538"/>
      <c r="EA65" s="1538"/>
      <c r="EB65" s="1538"/>
      <c r="EC65" s="1538"/>
      <c r="ED65" s="1538"/>
      <c r="EE65" s="1538"/>
      <c r="EF65" s="1538"/>
      <c r="EG65" s="1538"/>
      <c r="EH65" s="1538"/>
      <c r="EI65" s="1538"/>
      <c r="EJ65" s="1538"/>
      <c r="EK65" s="1538"/>
      <c r="EL65" s="1538"/>
      <c r="EM65" s="1538"/>
      <c r="EN65" s="1538"/>
      <c r="EO65" s="1538"/>
      <c r="EP65" s="1538"/>
      <c r="EQ65" s="1538"/>
      <c r="ER65" s="1538"/>
      <c r="ES65" s="1538"/>
      <c r="ET65" s="1538"/>
      <c r="EU65" s="1538"/>
      <c r="EV65" s="1538"/>
      <c r="EW65" s="1538"/>
      <c r="EX65" s="1538"/>
      <c r="EY65" s="1538"/>
      <c r="EZ65" s="1538"/>
      <c r="FA65" s="1538"/>
      <c r="FB65" s="1538"/>
      <c r="FC65" s="1538"/>
      <c r="FD65" s="1538"/>
      <c r="FE65" s="1538"/>
      <c r="FF65" s="1538"/>
      <c r="FG65" s="1538"/>
      <c r="FH65" s="1538"/>
      <c r="FI65" s="1538"/>
      <c r="FJ65" s="1538"/>
      <c r="FK65" s="1538"/>
      <c r="FL65" s="1538"/>
      <c r="FM65" s="1538"/>
      <c r="FN65" s="1538"/>
      <c r="FO65" s="1538"/>
      <c r="FP65" s="1538"/>
      <c r="FQ65" s="1538"/>
      <c r="FR65" s="1538"/>
      <c r="FS65" s="1538"/>
      <c r="FT65" s="1538"/>
      <c r="FU65" s="1538"/>
      <c r="FV65" s="1538"/>
      <c r="FW65" s="1538"/>
      <c r="FX65" s="1538"/>
      <c r="FY65" s="1538"/>
      <c r="FZ65" s="1538"/>
      <c r="GA65" s="1538"/>
      <c r="GB65" s="1538"/>
      <c r="GC65" s="1538"/>
      <c r="GD65" s="1538"/>
      <c r="GE65" s="1538"/>
      <c r="GF65" s="1538"/>
      <c r="GG65" s="1538"/>
      <c r="GH65" s="1538"/>
      <c r="GI65" s="1538"/>
      <c r="GJ65" s="1538"/>
      <c r="GK65" s="1538"/>
      <c r="GL65" s="1538"/>
      <c r="GM65" s="1538"/>
      <c r="GN65" s="1538"/>
      <c r="GO65" s="1538"/>
      <c r="GP65" s="1538"/>
      <c r="GQ65" s="1538"/>
      <c r="GR65" s="1538"/>
      <c r="GS65" s="1538"/>
      <c r="GT65" s="1538"/>
      <c r="GU65" s="1538"/>
      <c r="GV65" s="1538"/>
      <c r="GW65" s="1538"/>
      <c r="GX65" s="1538"/>
      <c r="GY65" s="1538"/>
      <c r="GZ65" s="1538"/>
      <c r="HA65" s="1538"/>
      <c r="HB65" s="1538"/>
      <c r="HC65" s="1538"/>
      <c r="HD65" s="1538"/>
      <c r="HE65" s="1538"/>
      <c r="HF65" s="1538"/>
      <c r="HG65" s="1538"/>
      <c r="HH65" s="1538"/>
      <c r="HI65" s="1538"/>
      <c r="HJ65" s="1538"/>
      <c r="HK65" s="1538"/>
      <c r="HL65" s="1538"/>
      <c r="HM65" s="1538"/>
      <c r="HN65" s="1538"/>
      <c r="HO65" s="1538"/>
      <c r="HP65" s="1538"/>
      <c r="HQ65" s="1538"/>
      <c r="HR65" s="1538"/>
      <c r="HS65" s="1538"/>
      <c r="HT65" s="1538"/>
      <c r="HU65" s="1538"/>
      <c r="HV65" s="1538"/>
      <c r="HW65" s="1538"/>
      <c r="HX65" s="1538"/>
      <c r="HY65" s="1538"/>
      <c r="HZ65" s="1538"/>
      <c r="IA65" s="1538"/>
      <c r="IB65" s="1538"/>
      <c r="IC65" s="1538"/>
      <c r="ID65" s="1538"/>
      <c r="IE65" s="1538"/>
      <c r="IF65" s="1538"/>
      <c r="IG65" s="1538"/>
      <c r="IH65" s="1538"/>
      <c r="II65" s="1538"/>
      <c r="IJ65" s="1538"/>
      <c r="IK65" s="1538"/>
      <c r="IL65" s="1538"/>
      <c r="IM65" s="1538"/>
      <c r="IN65" s="1538"/>
      <c r="IO65" s="1538"/>
      <c r="IP65" s="1538"/>
      <c r="IQ65" s="1538"/>
      <c r="IR65" s="1538"/>
      <c r="IS65" s="1538"/>
      <c r="IT65" s="1538"/>
      <c r="IU65" s="1538"/>
    </row>
    <row r="66" spans="1:255">
      <c r="A66" s="3588" t="s">
        <v>1981</v>
      </c>
      <c r="B66" s="3571"/>
      <c r="C66" s="3571"/>
      <c r="D66" s="3571"/>
      <c r="E66" s="3589"/>
      <c r="F66" s="3588" t="s">
        <v>1982</v>
      </c>
      <c r="G66" s="3571"/>
      <c r="H66" s="3571"/>
      <c r="I66" s="3571"/>
      <c r="J66" s="3571"/>
      <c r="K66" s="3571"/>
      <c r="L66" s="3571"/>
      <c r="M66" s="3589"/>
      <c r="N66" s="3588" t="s">
        <v>1982</v>
      </c>
      <c r="O66" s="3571"/>
      <c r="P66" s="3571"/>
      <c r="Q66" s="3571"/>
      <c r="R66" s="3571"/>
      <c r="S66" s="3589"/>
      <c r="T66" s="1538"/>
      <c r="U66" s="1538"/>
      <c r="V66" s="1538"/>
      <c r="W66" s="1538"/>
      <c r="X66" s="1538"/>
      <c r="Y66" s="1538"/>
      <c r="Z66" s="1538"/>
      <c r="AA66" s="1538"/>
      <c r="AB66" s="1538"/>
      <c r="AC66" s="1538"/>
      <c r="AD66" s="1538"/>
      <c r="AE66" s="1538"/>
      <c r="AF66" s="1538"/>
      <c r="AG66" s="1538"/>
      <c r="AH66" s="1538"/>
      <c r="AI66" s="1538"/>
      <c r="AJ66" s="1538"/>
      <c r="AK66" s="1538"/>
      <c r="AL66" s="1538"/>
      <c r="AM66" s="1538"/>
      <c r="AN66" s="1538"/>
      <c r="AO66" s="1538"/>
      <c r="AP66" s="1538"/>
      <c r="AQ66" s="1538"/>
      <c r="AR66" s="1538"/>
      <c r="AS66" s="1538"/>
      <c r="AT66" s="1538"/>
      <c r="AU66" s="1538"/>
      <c r="AV66" s="1538"/>
      <c r="AW66" s="1538"/>
      <c r="AX66" s="1538"/>
      <c r="AY66" s="1538"/>
      <c r="AZ66" s="1538"/>
      <c r="BA66" s="1538"/>
      <c r="BB66" s="1538"/>
      <c r="BC66" s="1538"/>
      <c r="BD66" s="1538"/>
      <c r="BE66" s="1538"/>
      <c r="BF66" s="1538"/>
      <c r="BG66" s="1538"/>
      <c r="BH66" s="1538"/>
      <c r="BI66" s="1538"/>
      <c r="BJ66" s="1538"/>
      <c r="BK66" s="1538"/>
      <c r="BL66" s="1538"/>
      <c r="BM66" s="1538"/>
      <c r="BN66" s="1538"/>
      <c r="BO66" s="1538"/>
      <c r="BP66" s="1538"/>
      <c r="BQ66" s="1538"/>
      <c r="BR66" s="1538"/>
      <c r="BS66" s="1538"/>
      <c r="BT66" s="1538"/>
      <c r="BU66" s="1538"/>
      <c r="BV66" s="1538"/>
      <c r="BW66" s="1538"/>
      <c r="BX66" s="1538"/>
      <c r="BY66" s="1538"/>
      <c r="BZ66" s="1538"/>
      <c r="CA66" s="1538"/>
      <c r="CB66" s="1538"/>
      <c r="CC66" s="1538"/>
      <c r="CD66" s="1538"/>
      <c r="CE66" s="1538"/>
      <c r="CF66" s="1538"/>
      <c r="CG66" s="1538"/>
      <c r="CH66" s="1538"/>
      <c r="CI66" s="1538"/>
      <c r="CJ66" s="1538"/>
      <c r="CK66" s="1538"/>
      <c r="CL66" s="1538"/>
      <c r="CM66" s="1538"/>
      <c r="CN66" s="1538"/>
      <c r="CO66" s="1538"/>
      <c r="CP66" s="1538"/>
      <c r="CQ66" s="1538"/>
      <c r="CR66" s="1538"/>
      <c r="CS66" s="1538"/>
      <c r="CT66" s="1538"/>
      <c r="CU66" s="1538"/>
      <c r="CV66" s="1538"/>
      <c r="CW66" s="1538"/>
      <c r="CX66" s="1538"/>
      <c r="CY66" s="1538"/>
      <c r="CZ66" s="1538"/>
      <c r="DA66" s="1538"/>
      <c r="DB66" s="1538"/>
      <c r="DC66" s="1538"/>
      <c r="DD66" s="1538"/>
      <c r="DE66" s="1538"/>
      <c r="DF66" s="1538"/>
      <c r="DG66" s="1538"/>
      <c r="DH66" s="1538"/>
      <c r="DI66" s="1538"/>
      <c r="DJ66" s="1538"/>
      <c r="DK66" s="1538"/>
      <c r="DL66" s="1538"/>
      <c r="DM66" s="1538"/>
      <c r="DN66" s="1538"/>
      <c r="DO66" s="1538"/>
      <c r="DP66" s="1538"/>
      <c r="DQ66" s="1538"/>
      <c r="DR66" s="1538"/>
      <c r="DS66" s="1538"/>
      <c r="DT66" s="1538"/>
      <c r="DU66" s="1538"/>
      <c r="DV66" s="1538"/>
      <c r="DW66" s="1538"/>
      <c r="DX66" s="1538"/>
      <c r="DY66" s="1538"/>
      <c r="DZ66" s="1538"/>
      <c r="EA66" s="1538"/>
      <c r="EB66" s="1538"/>
      <c r="EC66" s="1538"/>
      <c r="ED66" s="1538"/>
      <c r="EE66" s="1538"/>
      <c r="EF66" s="1538"/>
      <c r="EG66" s="1538"/>
      <c r="EH66" s="1538"/>
      <c r="EI66" s="1538"/>
      <c r="EJ66" s="1538"/>
      <c r="EK66" s="1538"/>
      <c r="EL66" s="1538"/>
      <c r="EM66" s="1538"/>
      <c r="EN66" s="1538"/>
      <c r="EO66" s="1538"/>
      <c r="EP66" s="1538"/>
      <c r="EQ66" s="1538"/>
      <c r="ER66" s="1538"/>
      <c r="ES66" s="1538"/>
      <c r="ET66" s="1538"/>
      <c r="EU66" s="1538"/>
      <c r="EV66" s="1538"/>
      <c r="EW66" s="1538"/>
      <c r="EX66" s="1538"/>
      <c r="EY66" s="1538"/>
      <c r="EZ66" s="1538"/>
      <c r="FA66" s="1538"/>
      <c r="FB66" s="1538"/>
      <c r="FC66" s="1538"/>
      <c r="FD66" s="1538"/>
      <c r="FE66" s="1538"/>
      <c r="FF66" s="1538"/>
      <c r="FG66" s="1538"/>
      <c r="FH66" s="1538"/>
      <c r="FI66" s="1538"/>
      <c r="FJ66" s="1538"/>
      <c r="FK66" s="1538"/>
      <c r="FL66" s="1538"/>
      <c r="FM66" s="1538"/>
      <c r="FN66" s="1538"/>
      <c r="FO66" s="1538"/>
      <c r="FP66" s="1538"/>
      <c r="FQ66" s="1538"/>
      <c r="FR66" s="1538"/>
      <c r="FS66" s="1538"/>
      <c r="FT66" s="1538"/>
      <c r="FU66" s="1538"/>
      <c r="FV66" s="1538"/>
      <c r="FW66" s="1538"/>
      <c r="FX66" s="1538"/>
      <c r="FY66" s="1538"/>
      <c r="FZ66" s="1538"/>
      <c r="GA66" s="1538"/>
      <c r="GB66" s="1538"/>
      <c r="GC66" s="1538"/>
      <c r="GD66" s="1538"/>
      <c r="GE66" s="1538"/>
      <c r="GF66" s="1538"/>
      <c r="GG66" s="1538"/>
      <c r="GH66" s="1538"/>
      <c r="GI66" s="1538"/>
      <c r="GJ66" s="1538"/>
      <c r="GK66" s="1538"/>
      <c r="GL66" s="1538"/>
      <c r="GM66" s="1538"/>
      <c r="GN66" s="1538"/>
      <c r="GO66" s="1538"/>
      <c r="GP66" s="1538"/>
      <c r="GQ66" s="1538"/>
      <c r="GR66" s="1538"/>
      <c r="GS66" s="1538"/>
      <c r="GT66" s="1538"/>
      <c r="GU66" s="1538"/>
      <c r="GV66" s="1538"/>
      <c r="GW66" s="1538"/>
      <c r="GX66" s="1538"/>
      <c r="GY66" s="1538"/>
      <c r="GZ66" s="1538"/>
      <c r="HA66" s="1538"/>
      <c r="HB66" s="1538"/>
      <c r="HC66" s="1538"/>
      <c r="HD66" s="1538"/>
      <c r="HE66" s="1538"/>
      <c r="HF66" s="1538"/>
      <c r="HG66" s="1538"/>
      <c r="HH66" s="1538"/>
      <c r="HI66" s="1538"/>
      <c r="HJ66" s="1538"/>
      <c r="HK66" s="1538"/>
      <c r="HL66" s="1538"/>
      <c r="HM66" s="1538"/>
      <c r="HN66" s="1538"/>
      <c r="HO66" s="1538"/>
      <c r="HP66" s="1538"/>
      <c r="HQ66" s="1538"/>
      <c r="HR66" s="1538"/>
      <c r="HS66" s="1538"/>
      <c r="HT66" s="1538"/>
      <c r="HU66" s="1538"/>
      <c r="HV66" s="1538"/>
      <c r="HW66" s="1538"/>
      <c r="HX66" s="1538"/>
      <c r="HY66" s="1538"/>
      <c r="HZ66" s="1538"/>
      <c r="IA66" s="1538"/>
      <c r="IB66" s="1538"/>
      <c r="IC66" s="1538"/>
      <c r="ID66" s="1538"/>
      <c r="IE66" s="1538"/>
      <c r="IF66" s="1538"/>
      <c r="IG66" s="1538"/>
      <c r="IH66" s="1538"/>
      <c r="II66" s="1538"/>
      <c r="IJ66" s="1538"/>
      <c r="IK66" s="1538"/>
      <c r="IL66" s="1538"/>
      <c r="IM66" s="1538"/>
      <c r="IN66" s="1538"/>
      <c r="IO66" s="1538"/>
      <c r="IP66" s="1538"/>
      <c r="IQ66" s="1538"/>
      <c r="IR66" s="1538"/>
      <c r="IS66" s="1538"/>
      <c r="IT66" s="1538"/>
      <c r="IU66" s="1538"/>
    </row>
    <row r="67" spans="1:255">
      <c r="A67" s="3588" t="s">
        <v>1983</v>
      </c>
      <c r="B67" s="3571"/>
      <c r="C67" s="3571"/>
      <c r="D67" s="3571"/>
      <c r="E67" s="3589"/>
      <c r="F67" s="3588" t="s">
        <v>1983</v>
      </c>
      <c r="G67" s="3571"/>
      <c r="H67" s="3571"/>
      <c r="I67" s="3571"/>
      <c r="J67" s="3571"/>
      <c r="K67" s="3571"/>
      <c r="L67" s="3571"/>
      <c r="M67" s="3589"/>
      <c r="N67" s="3588" t="s">
        <v>1983</v>
      </c>
      <c r="O67" s="3571"/>
      <c r="P67" s="3571"/>
      <c r="Q67" s="3571"/>
      <c r="R67" s="3571"/>
      <c r="S67" s="3589"/>
      <c r="T67" s="1538"/>
      <c r="U67" s="1538"/>
      <c r="V67" s="1538"/>
      <c r="W67" s="1538"/>
      <c r="X67" s="1538"/>
      <c r="Y67" s="1538"/>
      <c r="Z67" s="1538"/>
      <c r="AA67" s="1538"/>
      <c r="AB67" s="1538"/>
      <c r="AC67" s="1538"/>
      <c r="AD67" s="1538"/>
      <c r="AE67" s="1538"/>
      <c r="AF67" s="1538"/>
      <c r="AG67" s="1538"/>
      <c r="AH67" s="1538"/>
      <c r="AI67" s="1538"/>
      <c r="AJ67" s="1538"/>
      <c r="AK67" s="1538"/>
      <c r="AL67" s="1538"/>
      <c r="AM67" s="1538"/>
      <c r="AN67" s="1538"/>
      <c r="AO67" s="1538"/>
      <c r="AP67" s="1538"/>
      <c r="AQ67" s="1538"/>
      <c r="AR67" s="1538"/>
      <c r="AS67" s="1538"/>
      <c r="AT67" s="1538"/>
      <c r="AU67" s="1538"/>
      <c r="AV67" s="1538"/>
      <c r="AW67" s="1538"/>
      <c r="AX67" s="1538"/>
      <c r="AY67" s="1538"/>
      <c r="AZ67" s="1538"/>
      <c r="BA67" s="1538"/>
      <c r="BB67" s="1538"/>
      <c r="BC67" s="1538"/>
      <c r="BD67" s="1538"/>
      <c r="BE67" s="1538"/>
      <c r="BF67" s="1538"/>
      <c r="BG67" s="1538"/>
      <c r="BH67" s="1538"/>
      <c r="BI67" s="1538"/>
      <c r="BJ67" s="1538"/>
      <c r="BK67" s="1538"/>
      <c r="BL67" s="1538"/>
      <c r="BM67" s="1538"/>
      <c r="BN67" s="1538"/>
      <c r="BO67" s="1538"/>
      <c r="BP67" s="1538"/>
      <c r="BQ67" s="1538"/>
      <c r="BR67" s="1538"/>
      <c r="BS67" s="1538"/>
      <c r="BT67" s="1538"/>
      <c r="BU67" s="1538"/>
      <c r="BV67" s="1538"/>
      <c r="BW67" s="1538"/>
      <c r="BX67" s="1538"/>
      <c r="BY67" s="1538"/>
      <c r="BZ67" s="1538"/>
      <c r="CA67" s="1538"/>
      <c r="CB67" s="1538"/>
      <c r="CC67" s="1538"/>
      <c r="CD67" s="1538"/>
      <c r="CE67" s="1538"/>
      <c r="CF67" s="1538"/>
      <c r="CG67" s="1538"/>
      <c r="CH67" s="1538"/>
      <c r="CI67" s="1538"/>
      <c r="CJ67" s="1538"/>
      <c r="CK67" s="1538"/>
      <c r="CL67" s="1538"/>
      <c r="CM67" s="1538"/>
      <c r="CN67" s="1538"/>
      <c r="CO67" s="1538"/>
      <c r="CP67" s="1538"/>
      <c r="CQ67" s="1538"/>
      <c r="CR67" s="1538"/>
      <c r="CS67" s="1538"/>
      <c r="CT67" s="1538"/>
      <c r="CU67" s="1538"/>
      <c r="CV67" s="1538"/>
      <c r="CW67" s="1538"/>
      <c r="CX67" s="1538"/>
      <c r="CY67" s="1538"/>
      <c r="CZ67" s="1538"/>
      <c r="DA67" s="1538"/>
      <c r="DB67" s="1538"/>
      <c r="DC67" s="1538"/>
      <c r="DD67" s="1538"/>
      <c r="DE67" s="1538"/>
      <c r="DF67" s="1538"/>
      <c r="DG67" s="1538"/>
      <c r="DH67" s="1538"/>
      <c r="DI67" s="1538"/>
      <c r="DJ67" s="1538"/>
      <c r="DK67" s="1538"/>
      <c r="DL67" s="1538"/>
      <c r="DM67" s="1538"/>
      <c r="DN67" s="1538"/>
      <c r="DO67" s="1538"/>
      <c r="DP67" s="1538"/>
      <c r="DQ67" s="1538"/>
      <c r="DR67" s="1538"/>
      <c r="DS67" s="1538"/>
      <c r="DT67" s="1538"/>
      <c r="DU67" s="1538"/>
      <c r="DV67" s="1538"/>
      <c r="DW67" s="1538"/>
      <c r="DX67" s="1538"/>
      <c r="DY67" s="1538"/>
      <c r="DZ67" s="1538"/>
      <c r="EA67" s="1538"/>
      <c r="EB67" s="1538"/>
      <c r="EC67" s="1538"/>
      <c r="ED67" s="1538"/>
      <c r="EE67" s="1538"/>
      <c r="EF67" s="1538"/>
      <c r="EG67" s="1538"/>
      <c r="EH67" s="1538"/>
      <c r="EI67" s="1538"/>
      <c r="EJ67" s="1538"/>
      <c r="EK67" s="1538"/>
      <c r="EL67" s="1538"/>
      <c r="EM67" s="1538"/>
      <c r="EN67" s="1538"/>
      <c r="EO67" s="1538"/>
      <c r="EP67" s="1538"/>
      <c r="EQ67" s="1538"/>
      <c r="ER67" s="1538"/>
      <c r="ES67" s="1538"/>
      <c r="ET67" s="1538"/>
      <c r="EU67" s="1538"/>
      <c r="EV67" s="1538"/>
      <c r="EW67" s="1538"/>
      <c r="EX67" s="1538"/>
      <c r="EY67" s="1538"/>
      <c r="EZ67" s="1538"/>
      <c r="FA67" s="1538"/>
      <c r="FB67" s="1538"/>
      <c r="FC67" s="1538"/>
      <c r="FD67" s="1538"/>
      <c r="FE67" s="1538"/>
      <c r="FF67" s="1538"/>
      <c r="FG67" s="1538"/>
      <c r="FH67" s="1538"/>
      <c r="FI67" s="1538"/>
      <c r="FJ67" s="1538"/>
      <c r="FK67" s="1538"/>
      <c r="FL67" s="1538"/>
      <c r="FM67" s="1538"/>
      <c r="FN67" s="1538"/>
      <c r="FO67" s="1538"/>
      <c r="FP67" s="1538"/>
      <c r="FQ67" s="1538"/>
      <c r="FR67" s="1538"/>
      <c r="FS67" s="1538"/>
      <c r="FT67" s="1538"/>
      <c r="FU67" s="1538"/>
      <c r="FV67" s="1538"/>
      <c r="FW67" s="1538"/>
      <c r="FX67" s="1538"/>
      <c r="FY67" s="1538"/>
      <c r="FZ67" s="1538"/>
      <c r="GA67" s="1538"/>
      <c r="GB67" s="1538"/>
      <c r="GC67" s="1538"/>
      <c r="GD67" s="1538"/>
      <c r="GE67" s="1538"/>
      <c r="GF67" s="1538"/>
      <c r="GG67" s="1538"/>
      <c r="GH67" s="1538"/>
      <c r="GI67" s="1538"/>
      <c r="GJ67" s="1538"/>
      <c r="GK67" s="1538"/>
      <c r="GL67" s="1538"/>
      <c r="GM67" s="1538"/>
      <c r="GN67" s="1538"/>
      <c r="GO67" s="1538"/>
      <c r="GP67" s="1538"/>
      <c r="GQ67" s="1538"/>
      <c r="GR67" s="1538"/>
      <c r="GS67" s="1538"/>
      <c r="GT67" s="1538"/>
      <c r="GU67" s="1538"/>
      <c r="GV67" s="1538"/>
      <c r="GW67" s="1538"/>
      <c r="GX67" s="1538"/>
      <c r="GY67" s="1538"/>
      <c r="GZ67" s="1538"/>
      <c r="HA67" s="1538"/>
      <c r="HB67" s="1538"/>
      <c r="HC67" s="1538"/>
      <c r="HD67" s="1538"/>
      <c r="HE67" s="1538"/>
      <c r="HF67" s="1538"/>
      <c r="HG67" s="1538"/>
      <c r="HH67" s="1538"/>
      <c r="HI67" s="1538"/>
      <c r="HJ67" s="1538"/>
      <c r="HK67" s="1538"/>
      <c r="HL67" s="1538"/>
      <c r="HM67" s="1538"/>
      <c r="HN67" s="1538"/>
      <c r="HO67" s="1538"/>
      <c r="HP67" s="1538"/>
      <c r="HQ67" s="1538"/>
      <c r="HR67" s="1538"/>
      <c r="HS67" s="1538"/>
      <c r="HT67" s="1538"/>
      <c r="HU67" s="1538"/>
      <c r="HV67" s="1538"/>
      <c r="HW67" s="1538"/>
      <c r="HX67" s="1538"/>
      <c r="HY67" s="1538"/>
      <c r="HZ67" s="1538"/>
      <c r="IA67" s="1538"/>
      <c r="IB67" s="1538"/>
      <c r="IC67" s="1538"/>
      <c r="ID67" s="1538"/>
      <c r="IE67" s="1538"/>
      <c r="IF67" s="1538"/>
      <c r="IG67" s="1538"/>
      <c r="IH67" s="1538"/>
      <c r="II67" s="1538"/>
      <c r="IJ67" s="1538"/>
      <c r="IK67" s="1538"/>
      <c r="IL67" s="1538"/>
      <c r="IM67" s="1538"/>
      <c r="IN67" s="1538"/>
      <c r="IO67" s="1538"/>
      <c r="IP67" s="1538"/>
      <c r="IQ67" s="1538"/>
      <c r="IR67" s="1538"/>
      <c r="IS67" s="1538"/>
      <c r="IT67" s="1538"/>
      <c r="IU67" s="1538"/>
    </row>
    <row r="68" spans="1:255">
      <c r="A68" s="1516"/>
      <c r="B68" s="1538"/>
      <c r="C68" s="1538"/>
      <c r="D68" s="1538"/>
      <c r="E68" s="1518"/>
      <c r="F68" s="1516"/>
      <c r="G68" s="1538"/>
      <c r="H68" s="1538"/>
      <c r="I68" s="1538"/>
      <c r="J68" s="1538"/>
      <c r="K68" s="1538"/>
      <c r="L68" s="1538"/>
      <c r="M68" s="1518"/>
      <c r="N68" s="1516"/>
      <c r="O68" s="1538"/>
      <c r="P68" s="1538"/>
      <c r="Q68" s="1538"/>
      <c r="R68" s="1538"/>
      <c r="S68" s="1518"/>
      <c r="T68" s="1538"/>
      <c r="U68" s="1538"/>
      <c r="V68" s="1538"/>
      <c r="W68" s="1538"/>
      <c r="X68" s="1538"/>
      <c r="Y68" s="1538"/>
      <c r="Z68" s="1538"/>
      <c r="AA68" s="1538"/>
      <c r="AB68" s="1538"/>
      <c r="AC68" s="1538"/>
      <c r="AD68" s="1538"/>
      <c r="AE68" s="1538"/>
      <c r="AF68" s="1538"/>
      <c r="AG68" s="1538"/>
      <c r="AH68" s="1538"/>
      <c r="AI68" s="1538"/>
      <c r="AJ68" s="1538"/>
      <c r="AK68" s="1538"/>
      <c r="AL68" s="1538"/>
      <c r="AM68" s="1538"/>
      <c r="AN68" s="1538"/>
      <c r="AO68" s="1538"/>
      <c r="AP68" s="1538"/>
      <c r="AQ68" s="1538"/>
      <c r="AR68" s="1538"/>
      <c r="AS68" s="1538"/>
      <c r="AT68" s="1538"/>
      <c r="AU68" s="1538"/>
      <c r="AV68" s="1538"/>
      <c r="AW68" s="1538"/>
      <c r="AX68" s="1538"/>
      <c r="AY68" s="1538"/>
      <c r="AZ68" s="1538"/>
      <c r="BA68" s="1538"/>
      <c r="BB68" s="1538"/>
      <c r="BC68" s="1538"/>
      <c r="BD68" s="1538"/>
      <c r="BE68" s="1538"/>
      <c r="BF68" s="1538"/>
      <c r="BG68" s="1538"/>
      <c r="BH68" s="1538"/>
      <c r="BI68" s="1538"/>
      <c r="BJ68" s="1538"/>
      <c r="BK68" s="1538"/>
      <c r="BL68" s="1538"/>
      <c r="BM68" s="1538"/>
      <c r="BN68" s="1538"/>
      <c r="BO68" s="1538"/>
      <c r="BP68" s="1538"/>
      <c r="BQ68" s="1538"/>
      <c r="BR68" s="1538"/>
      <c r="BS68" s="1538"/>
      <c r="BT68" s="1538"/>
      <c r="BU68" s="1538"/>
      <c r="BV68" s="1538"/>
      <c r="BW68" s="1538"/>
      <c r="BX68" s="1538"/>
      <c r="BY68" s="1538"/>
      <c r="BZ68" s="1538"/>
      <c r="CA68" s="1538"/>
      <c r="CB68" s="1538"/>
      <c r="CC68" s="1538"/>
      <c r="CD68" s="1538"/>
      <c r="CE68" s="1538"/>
      <c r="CF68" s="1538"/>
      <c r="CG68" s="1538"/>
      <c r="CH68" s="1538"/>
      <c r="CI68" s="1538"/>
      <c r="CJ68" s="1538"/>
      <c r="CK68" s="1538"/>
      <c r="CL68" s="1538"/>
      <c r="CM68" s="1538"/>
      <c r="CN68" s="1538"/>
      <c r="CO68" s="1538"/>
      <c r="CP68" s="1538"/>
      <c r="CQ68" s="1538"/>
      <c r="CR68" s="1538"/>
      <c r="CS68" s="1538"/>
      <c r="CT68" s="1538"/>
      <c r="CU68" s="1538"/>
      <c r="CV68" s="1538"/>
      <c r="CW68" s="1538"/>
      <c r="CX68" s="1538"/>
      <c r="CY68" s="1538"/>
      <c r="CZ68" s="1538"/>
      <c r="DA68" s="1538"/>
      <c r="DB68" s="1538"/>
      <c r="DC68" s="1538"/>
      <c r="DD68" s="1538"/>
      <c r="DE68" s="1538"/>
      <c r="DF68" s="1538"/>
      <c r="DG68" s="1538"/>
      <c r="DH68" s="1538"/>
      <c r="DI68" s="1538"/>
      <c r="DJ68" s="1538"/>
      <c r="DK68" s="1538"/>
      <c r="DL68" s="1538"/>
      <c r="DM68" s="1538"/>
      <c r="DN68" s="1538"/>
      <c r="DO68" s="1538"/>
      <c r="DP68" s="1538"/>
      <c r="DQ68" s="1538"/>
      <c r="DR68" s="1538"/>
      <c r="DS68" s="1538"/>
      <c r="DT68" s="1538"/>
      <c r="DU68" s="1538"/>
      <c r="DV68" s="1538"/>
      <c r="DW68" s="1538"/>
      <c r="DX68" s="1538"/>
      <c r="DY68" s="1538"/>
      <c r="DZ68" s="1538"/>
      <c r="EA68" s="1538"/>
      <c r="EB68" s="1538"/>
      <c r="EC68" s="1538"/>
      <c r="ED68" s="1538"/>
      <c r="EE68" s="1538"/>
      <c r="EF68" s="1538"/>
      <c r="EG68" s="1538"/>
      <c r="EH68" s="1538"/>
      <c r="EI68" s="1538"/>
      <c r="EJ68" s="1538"/>
      <c r="EK68" s="1538"/>
      <c r="EL68" s="1538"/>
      <c r="EM68" s="1538"/>
      <c r="EN68" s="1538"/>
      <c r="EO68" s="1538"/>
      <c r="EP68" s="1538"/>
      <c r="EQ68" s="1538"/>
      <c r="ER68" s="1538"/>
      <c r="ES68" s="1538"/>
      <c r="ET68" s="1538"/>
      <c r="EU68" s="1538"/>
      <c r="EV68" s="1538"/>
      <c r="EW68" s="1538"/>
      <c r="EX68" s="1538"/>
      <c r="EY68" s="1538"/>
      <c r="EZ68" s="1538"/>
      <c r="FA68" s="1538"/>
      <c r="FB68" s="1538"/>
      <c r="FC68" s="1538"/>
      <c r="FD68" s="1538"/>
      <c r="FE68" s="1538"/>
      <c r="FF68" s="1538"/>
      <c r="FG68" s="1538"/>
      <c r="FH68" s="1538"/>
      <c r="FI68" s="1538"/>
      <c r="FJ68" s="1538"/>
      <c r="FK68" s="1538"/>
      <c r="FL68" s="1538"/>
      <c r="FM68" s="1538"/>
      <c r="FN68" s="1538"/>
      <c r="FO68" s="1538"/>
      <c r="FP68" s="1538"/>
      <c r="FQ68" s="1538"/>
      <c r="FR68" s="1538"/>
      <c r="FS68" s="1538"/>
      <c r="FT68" s="1538"/>
      <c r="FU68" s="1538"/>
      <c r="FV68" s="1538"/>
      <c r="FW68" s="1538"/>
      <c r="FX68" s="1538"/>
      <c r="FY68" s="1538"/>
      <c r="FZ68" s="1538"/>
      <c r="GA68" s="1538"/>
      <c r="GB68" s="1538"/>
      <c r="GC68" s="1538"/>
      <c r="GD68" s="1538"/>
      <c r="GE68" s="1538"/>
      <c r="GF68" s="1538"/>
      <c r="GG68" s="1538"/>
      <c r="GH68" s="1538"/>
      <c r="GI68" s="1538"/>
      <c r="GJ68" s="1538"/>
      <c r="GK68" s="1538"/>
      <c r="GL68" s="1538"/>
      <c r="GM68" s="1538"/>
      <c r="GN68" s="1538"/>
      <c r="GO68" s="1538"/>
      <c r="GP68" s="1538"/>
      <c r="GQ68" s="1538"/>
      <c r="GR68" s="1538"/>
      <c r="GS68" s="1538"/>
      <c r="GT68" s="1538"/>
      <c r="GU68" s="1538"/>
      <c r="GV68" s="1538"/>
      <c r="GW68" s="1538"/>
      <c r="GX68" s="1538"/>
      <c r="GY68" s="1538"/>
      <c r="GZ68" s="1538"/>
      <c r="HA68" s="1538"/>
      <c r="HB68" s="1538"/>
      <c r="HC68" s="1538"/>
      <c r="HD68" s="1538"/>
      <c r="HE68" s="1538"/>
      <c r="HF68" s="1538"/>
      <c r="HG68" s="1538"/>
      <c r="HH68" s="1538"/>
      <c r="HI68" s="1538"/>
      <c r="HJ68" s="1538"/>
      <c r="HK68" s="1538"/>
      <c r="HL68" s="1538"/>
      <c r="HM68" s="1538"/>
      <c r="HN68" s="1538"/>
      <c r="HO68" s="1538"/>
      <c r="HP68" s="1538"/>
      <c r="HQ68" s="1538"/>
      <c r="HR68" s="1538"/>
      <c r="HS68" s="1538"/>
      <c r="HT68" s="1538"/>
      <c r="HU68" s="1538"/>
      <c r="HV68" s="1538"/>
      <c r="HW68" s="1538"/>
      <c r="HX68" s="1538"/>
      <c r="HY68" s="1538"/>
      <c r="HZ68" s="1538"/>
      <c r="IA68" s="1538"/>
      <c r="IB68" s="1538"/>
      <c r="IC68" s="1538"/>
      <c r="ID68" s="1538"/>
      <c r="IE68" s="1538"/>
      <c r="IF68" s="1538"/>
      <c r="IG68" s="1538"/>
      <c r="IH68" s="1538"/>
      <c r="II68" s="1538"/>
      <c r="IJ68" s="1538"/>
      <c r="IK68" s="1538"/>
      <c r="IL68" s="1538"/>
      <c r="IM68" s="1538"/>
      <c r="IN68" s="1538"/>
      <c r="IO68" s="1538"/>
      <c r="IP68" s="1538"/>
      <c r="IQ68" s="1538"/>
      <c r="IR68" s="1538"/>
      <c r="IS68" s="1538"/>
      <c r="IT68" s="1538"/>
      <c r="IU68" s="1538"/>
    </row>
    <row r="69" spans="1:255">
      <c r="A69" s="2325" t="s">
        <v>1789</v>
      </c>
      <c r="B69" s="1528" t="s">
        <v>1384</v>
      </c>
      <c r="C69" s="1528" t="s">
        <v>1385</v>
      </c>
      <c r="D69" s="2326" t="s">
        <v>1386</v>
      </c>
      <c r="E69" s="1555" t="s">
        <v>1789</v>
      </c>
      <c r="F69" s="2239" t="s">
        <v>1963</v>
      </c>
      <c r="G69" s="2326"/>
      <c r="H69" s="1528"/>
      <c r="I69" s="1528"/>
      <c r="J69" s="1528" t="s">
        <v>1387</v>
      </c>
      <c r="K69" s="2240" t="s">
        <v>1388</v>
      </c>
      <c r="L69" s="2326"/>
      <c r="M69" s="1555"/>
      <c r="N69" s="1890" t="s">
        <v>1389</v>
      </c>
      <c r="O69" s="1795"/>
      <c r="P69" s="1795"/>
      <c r="Q69" s="1795"/>
      <c r="R69" s="1795"/>
      <c r="S69" s="1796"/>
      <c r="T69" s="1538"/>
      <c r="U69" s="1538"/>
      <c r="V69" s="1538"/>
      <c r="W69" s="1538"/>
      <c r="X69" s="1538"/>
      <c r="Y69" s="1538"/>
      <c r="Z69" s="1538"/>
      <c r="AA69" s="1538"/>
      <c r="AB69" s="1538"/>
      <c r="AC69" s="1538"/>
      <c r="AD69" s="1538"/>
      <c r="AE69" s="1538"/>
      <c r="AF69" s="1538"/>
      <c r="AG69" s="1538"/>
      <c r="AH69" s="1538"/>
      <c r="AI69" s="1538"/>
      <c r="AJ69" s="1538"/>
      <c r="AK69" s="1538"/>
      <c r="AL69" s="1538"/>
      <c r="AM69" s="1538"/>
      <c r="AN69" s="1538"/>
      <c r="AO69" s="1538"/>
      <c r="AP69" s="1538"/>
      <c r="AQ69" s="1538"/>
      <c r="AR69" s="1538"/>
      <c r="AS69" s="1538"/>
      <c r="AT69" s="1538"/>
      <c r="AU69" s="1538"/>
      <c r="AV69" s="1538"/>
      <c r="AW69" s="1538"/>
      <c r="AX69" s="1538"/>
      <c r="AY69" s="1538"/>
      <c r="AZ69" s="1538"/>
      <c r="BA69" s="1538"/>
      <c r="BB69" s="1538"/>
      <c r="BC69" s="1538"/>
      <c r="BD69" s="1538"/>
      <c r="BE69" s="1538"/>
      <c r="BF69" s="1538"/>
      <c r="BG69" s="1538"/>
      <c r="BH69" s="1538"/>
      <c r="BI69" s="1538"/>
      <c r="BJ69" s="1538"/>
      <c r="BK69" s="1538"/>
      <c r="BL69" s="1538"/>
      <c r="BM69" s="1538"/>
      <c r="BN69" s="1538"/>
      <c r="BO69" s="1538"/>
      <c r="BP69" s="1538"/>
      <c r="BQ69" s="1538"/>
      <c r="BR69" s="1538"/>
      <c r="BS69" s="1538"/>
      <c r="BT69" s="1538"/>
      <c r="BU69" s="1538"/>
      <c r="BV69" s="1538"/>
      <c r="BW69" s="1538"/>
      <c r="BX69" s="1538"/>
      <c r="BY69" s="1538"/>
      <c r="BZ69" s="1538"/>
      <c r="CA69" s="1538"/>
      <c r="CB69" s="1538"/>
      <c r="CC69" s="1538"/>
      <c r="CD69" s="1538"/>
      <c r="CE69" s="1538"/>
      <c r="CF69" s="1538"/>
      <c r="CG69" s="1538"/>
      <c r="CH69" s="1538"/>
      <c r="CI69" s="1538"/>
      <c r="CJ69" s="1538"/>
      <c r="CK69" s="1538"/>
      <c r="CL69" s="1538"/>
      <c r="CM69" s="1538"/>
      <c r="CN69" s="1538"/>
      <c r="CO69" s="1538"/>
      <c r="CP69" s="1538"/>
      <c r="CQ69" s="1538"/>
      <c r="CR69" s="1538"/>
      <c r="CS69" s="1538"/>
      <c r="CT69" s="1538"/>
      <c r="CU69" s="1538"/>
      <c r="CV69" s="1538"/>
      <c r="CW69" s="1538"/>
      <c r="CX69" s="1538"/>
      <c r="CY69" s="1538"/>
      <c r="CZ69" s="1538"/>
      <c r="DA69" s="1538"/>
      <c r="DB69" s="1538"/>
      <c r="DC69" s="1538"/>
      <c r="DD69" s="1538"/>
      <c r="DE69" s="1538"/>
      <c r="DF69" s="1538"/>
      <c r="DG69" s="1538"/>
      <c r="DH69" s="1538"/>
      <c r="DI69" s="1538"/>
      <c r="DJ69" s="1538"/>
      <c r="DK69" s="1538"/>
      <c r="DL69" s="1538"/>
      <c r="DM69" s="1538"/>
      <c r="DN69" s="1538"/>
      <c r="DO69" s="1538"/>
      <c r="DP69" s="1538"/>
      <c r="DQ69" s="1538"/>
      <c r="DR69" s="1538"/>
      <c r="DS69" s="1538"/>
      <c r="DT69" s="1538"/>
      <c r="DU69" s="1538"/>
      <c r="DV69" s="1538"/>
      <c r="DW69" s="1538"/>
      <c r="DX69" s="1538"/>
      <c r="DY69" s="1538"/>
      <c r="DZ69" s="1538"/>
      <c r="EA69" s="1538"/>
      <c r="EB69" s="1538"/>
      <c r="EC69" s="1538"/>
      <c r="ED69" s="1538"/>
      <c r="EE69" s="1538"/>
      <c r="EF69" s="1538"/>
      <c r="EG69" s="1538"/>
      <c r="EH69" s="1538"/>
      <c r="EI69" s="1538"/>
      <c r="EJ69" s="1538"/>
      <c r="EK69" s="1538"/>
      <c r="EL69" s="1538"/>
      <c r="EM69" s="1538"/>
      <c r="EN69" s="1538"/>
      <c r="EO69" s="1538"/>
      <c r="EP69" s="1538"/>
      <c r="EQ69" s="1538"/>
      <c r="ER69" s="1538"/>
      <c r="ES69" s="1538"/>
      <c r="ET69" s="1538"/>
      <c r="EU69" s="1538"/>
      <c r="EV69" s="1538"/>
      <c r="EW69" s="1538"/>
      <c r="EX69" s="1538"/>
      <c r="EY69" s="1538"/>
      <c r="EZ69" s="1538"/>
      <c r="FA69" s="1538"/>
      <c r="FB69" s="1538"/>
      <c r="FC69" s="1538"/>
      <c r="FD69" s="1538"/>
      <c r="FE69" s="1538"/>
      <c r="FF69" s="1538"/>
      <c r="FG69" s="1538"/>
      <c r="FH69" s="1538"/>
      <c r="FI69" s="1538"/>
      <c r="FJ69" s="1538"/>
      <c r="FK69" s="1538"/>
      <c r="FL69" s="1538"/>
      <c r="FM69" s="1538"/>
      <c r="FN69" s="1538"/>
      <c r="FO69" s="1538"/>
      <c r="FP69" s="1538"/>
      <c r="FQ69" s="1538"/>
      <c r="FR69" s="1538"/>
      <c r="FS69" s="1538"/>
      <c r="FT69" s="1538"/>
      <c r="FU69" s="1538"/>
      <c r="FV69" s="1538"/>
      <c r="FW69" s="1538"/>
      <c r="FX69" s="1538"/>
      <c r="FY69" s="1538"/>
      <c r="FZ69" s="1538"/>
      <c r="GA69" s="1538"/>
      <c r="GB69" s="1538"/>
      <c r="GC69" s="1538"/>
      <c r="GD69" s="1538"/>
      <c r="GE69" s="1538"/>
      <c r="GF69" s="1538"/>
      <c r="GG69" s="1538"/>
      <c r="GH69" s="1538"/>
      <c r="GI69" s="1538"/>
      <c r="GJ69" s="1538"/>
      <c r="GK69" s="1538"/>
      <c r="GL69" s="1538"/>
      <c r="GM69" s="1538"/>
      <c r="GN69" s="1538"/>
      <c r="GO69" s="1538"/>
      <c r="GP69" s="1538"/>
      <c r="GQ69" s="1538"/>
      <c r="GR69" s="1538"/>
      <c r="GS69" s="1538"/>
      <c r="GT69" s="1538"/>
      <c r="GU69" s="1538"/>
      <c r="GV69" s="1538"/>
      <c r="GW69" s="1538"/>
      <c r="GX69" s="1538"/>
      <c r="GY69" s="1538"/>
      <c r="GZ69" s="1538"/>
      <c r="HA69" s="1538"/>
      <c r="HB69" s="1538"/>
      <c r="HC69" s="1538"/>
      <c r="HD69" s="1538"/>
      <c r="HE69" s="1538"/>
      <c r="HF69" s="1538"/>
      <c r="HG69" s="1538"/>
      <c r="HH69" s="1538"/>
      <c r="HI69" s="1538"/>
      <c r="HJ69" s="1538"/>
      <c r="HK69" s="1538"/>
      <c r="HL69" s="1538"/>
      <c r="HM69" s="1538"/>
      <c r="HN69" s="1538"/>
      <c r="HO69" s="1538"/>
      <c r="HP69" s="1538"/>
      <c r="HQ69" s="1538"/>
      <c r="HR69" s="1538"/>
      <c r="HS69" s="1538"/>
      <c r="HT69" s="1538"/>
      <c r="HU69" s="1538"/>
      <c r="HV69" s="1538"/>
      <c r="HW69" s="1538"/>
      <c r="HX69" s="1538"/>
      <c r="HY69" s="1538"/>
      <c r="HZ69" s="1538"/>
      <c r="IA69" s="1538"/>
      <c r="IB69" s="1538"/>
      <c r="IC69" s="1538"/>
      <c r="ID69" s="1538"/>
      <c r="IE69" s="1538"/>
      <c r="IF69" s="1538"/>
      <c r="IG69" s="1538"/>
      <c r="IH69" s="1538"/>
      <c r="II69" s="1538"/>
      <c r="IJ69" s="1538"/>
      <c r="IK69" s="1538"/>
      <c r="IL69" s="1538"/>
      <c r="IM69" s="1538"/>
      <c r="IN69" s="1538"/>
      <c r="IO69" s="1538"/>
      <c r="IP69" s="1538"/>
      <c r="IQ69" s="1538"/>
      <c r="IR69" s="1538"/>
      <c r="IS69" s="1538"/>
      <c r="IT69" s="1538"/>
      <c r="IU69" s="1538"/>
    </row>
    <row r="70" spans="1:255">
      <c r="A70" s="2194"/>
      <c r="B70" s="1971" t="s">
        <v>1390</v>
      </c>
      <c r="C70" s="1971" t="s">
        <v>1390</v>
      </c>
      <c r="D70" s="1971" t="s">
        <v>1390</v>
      </c>
      <c r="E70" s="1542" t="s">
        <v>3591</v>
      </c>
      <c r="F70" s="2003" t="s">
        <v>3592</v>
      </c>
      <c r="G70" s="2195"/>
      <c r="H70" s="1971" t="s">
        <v>1391</v>
      </c>
      <c r="I70" s="1971" t="s">
        <v>1392</v>
      </c>
      <c r="J70" s="1971" t="s">
        <v>1964</v>
      </c>
      <c r="K70" s="1528" t="s">
        <v>3595</v>
      </c>
      <c r="L70" s="1528" t="s">
        <v>3595</v>
      </c>
      <c r="M70" s="1542" t="s">
        <v>1729</v>
      </c>
      <c r="N70" s="2003" t="s">
        <v>3596</v>
      </c>
      <c r="O70" s="2195"/>
      <c r="P70" s="1971" t="s">
        <v>3597</v>
      </c>
      <c r="Q70" s="1971" t="s">
        <v>3598</v>
      </c>
      <c r="R70" s="1971" t="s">
        <v>1393</v>
      </c>
      <c r="S70" s="1542" t="s">
        <v>1729</v>
      </c>
      <c r="T70" s="1538"/>
      <c r="U70" s="1538"/>
      <c r="V70" s="1538"/>
      <c r="W70" s="1538"/>
      <c r="X70" s="1538"/>
      <c r="Y70" s="1538"/>
      <c r="Z70" s="1538"/>
      <c r="AA70" s="1538"/>
      <c r="AB70" s="1538"/>
      <c r="AC70" s="1538"/>
      <c r="AD70" s="1538"/>
      <c r="AE70" s="1538"/>
      <c r="AF70" s="1538"/>
      <c r="AG70" s="1538"/>
      <c r="AH70" s="1538"/>
      <c r="AI70" s="1538"/>
      <c r="AJ70" s="1538"/>
      <c r="AK70" s="1538"/>
      <c r="AL70" s="1538"/>
      <c r="AM70" s="1538"/>
      <c r="AN70" s="1538"/>
      <c r="AO70" s="1538"/>
      <c r="AP70" s="1538"/>
      <c r="AQ70" s="1538"/>
      <c r="AR70" s="1538"/>
      <c r="AS70" s="1538"/>
      <c r="AT70" s="1538"/>
      <c r="AU70" s="1538"/>
      <c r="AV70" s="1538"/>
      <c r="AW70" s="1538"/>
      <c r="AX70" s="1538"/>
      <c r="AY70" s="1538"/>
      <c r="AZ70" s="1538"/>
      <c r="BA70" s="1538"/>
      <c r="BB70" s="1538"/>
      <c r="BC70" s="1538"/>
      <c r="BD70" s="1538"/>
      <c r="BE70" s="1538"/>
      <c r="BF70" s="1538"/>
      <c r="BG70" s="1538"/>
      <c r="BH70" s="1538"/>
      <c r="BI70" s="1538"/>
      <c r="BJ70" s="1538"/>
      <c r="BK70" s="1538"/>
      <c r="BL70" s="1538"/>
      <c r="BM70" s="1538"/>
      <c r="BN70" s="1538"/>
      <c r="BO70" s="1538"/>
      <c r="BP70" s="1538"/>
      <c r="BQ70" s="1538"/>
      <c r="BR70" s="1538"/>
      <c r="BS70" s="1538"/>
      <c r="BT70" s="1538"/>
      <c r="BU70" s="1538"/>
      <c r="BV70" s="1538"/>
      <c r="BW70" s="1538"/>
      <c r="BX70" s="1538"/>
      <c r="BY70" s="1538"/>
      <c r="BZ70" s="1538"/>
      <c r="CA70" s="1538"/>
      <c r="CB70" s="1538"/>
      <c r="CC70" s="1538"/>
      <c r="CD70" s="1538"/>
      <c r="CE70" s="1538"/>
      <c r="CF70" s="1538"/>
      <c r="CG70" s="1538"/>
      <c r="CH70" s="1538"/>
      <c r="CI70" s="1538"/>
      <c r="CJ70" s="1538"/>
      <c r="CK70" s="1538"/>
      <c r="CL70" s="1538"/>
      <c r="CM70" s="1538"/>
      <c r="CN70" s="1538"/>
      <c r="CO70" s="1538"/>
      <c r="CP70" s="1538"/>
      <c r="CQ70" s="1538"/>
      <c r="CR70" s="1538"/>
      <c r="CS70" s="1538"/>
      <c r="CT70" s="1538"/>
      <c r="CU70" s="1538"/>
      <c r="CV70" s="1538"/>
      <c r="CW70" s="1538"/>
      <c r="CX70" s="1538"/>
      <c r="CY70" s="1538"/>
      <c r="CZ70" s="1538"/>
      <c r="DA70" s="1538"/>
      <c r="DB70" s="1538"/>
      <c r="DC70" s="1538"/>
      <c r="DD70" s="1538"/>
      <c r="DE70" s="1538"/>
      <c r="DF70" s="1538"/>
      <c r="DG70" s="1538"/>
      <c r="DH70" s="1538"/>
      <c r="DI70" s="1538"/>
      <c r="DJ70" s="1538"/>
      <c r="DK70" s="1538"/>
      <c r="DL70" s="1538"/>
      <c r="DM70" s="1538"/>
      <c r="DN70" s="1538"/>
      <c r="DO70" s="1538"/>
      <c r="DP70" s="1538"/>
      <c r="DQ70" s="1538"/>
      <c r="DR70" s="1538"/>
      <c r="DS70" s="1538"/>
      <c r="DT70" s="1538"/>
      <c r="DU70" s="1538"/>
      <c r="DV70" s="1538"/>
      <c r="DW70" s="1538"/>
      <c r="DX70" s="1538"/>
      <c r="DY70" s="1538"/>
      <c r="DZ70" s="1538"/>
      <c r="EA70" s="1538"/>
      <c r="EB70" s="1538"/>
      <c r="EC70" s="1538"/>
      <c r="ED70" s="1538"/>
      <c r="EE70" s="1538"/>
      <c r="EF70" s="1538"/>
      <c r="EG70" s="1538"/>
      <c r="EH70" s="1538"/>
      <c r="EI70" s="1538"/>
      <c r="EJ70" s="1538"/>
      <c r="EK70" s="1538"/>
      <c r="EL70" s="1538"/>
      <c r="EM70" s="1538"/>
      <c r="EN70" s="1538"/>
      <c r="EO70" s="1538"/>
      <c r="EP70" s="1538"/>
      <c r="EQ70" s="1538"/>
      <c r="ER70" s="1538"/>
      <c r="ES70" s="1538"/>
      <c r="ET70" s="1538"/>
      <c r="EU70" s="1538"/>
      <c r="EV70" s="1538"/>
      <c r="EW70" s="1538"/>
      <c r="EX70" s="1538"/>
      <c r="EY70" s="1538"/>
      <c r="EZ70" s="1538"/>
      <c r="FA70" s="1538"/>
      <c r="FB70" s="1538"/>
      <c r="FC70" s="1538"/>
      <c r="FD70" s="1538"/>
      <c r="FE70" s="1538"/>
      <c r="FF70" s="1538"/>
      <c r="FG70" s="1538"/>
      <c r="FH70" s="1538"/>
      <c r="FI70" s="1538"/>
      <c r="FJ70" s="1538"/>
      <c r="FK70" s="1538"/>
      <c r="FL70" s="1538"/>
      <c r="FM70" s="1538"/>
      <c r="FN70" s="1538"/>
      <c r="FO70" s="1538"/>
      <c r="FP70" s="1538"/>
      <c r="FQ70" s="1538"/>
      <c r="FR70" s="1538"/>
      <c r="FS70" s="1538"/>
      <c r="FT70" s="1538"/>
      <c r="FU70" s="1538"/>
      <c r="FV70" s="1538"/>
      <c r="FW70" s="1538"/>
      <c r="FX70" s="1538"/>
      <c r="FY70" s="1538"/>
      <c r="FZ70" s="1538"/>
      <c r="GA70" s="1538"/>
      <c r="GB70" s="1538"/>
      <c r="GC70" s="1538"/>
      <c r="GD70" s="1538"/>
      <c r="GE70" s="1538"/>
      <c r="GF70" s="1538"/>
      <c r="GG70" s="1538"/>
      <c r="GH70" s="1538"/>
      <c r="GI70" s="1538"/>
      <c r="GJ70" s="1538"/>
      <c r="GK70" s="1538"/>
      <c r="GL70" s="1538"/>
      <c r="GM70" s="1538"/>
      <c r="GN70" s="1538"/>
      <c r="GO70" s="1538"/>
      <c r="GP70" s="1538"/>
      <c r="GQ70" s="1538"/>
      <c r="GR70" s="1538"/>
      <c r="GS70" s="1538"/>
      <c r="GT70" s="1538"/>
      <c r="GU70" s="1538"/>
      <c r="GV70" s="1538"/>
      <c r="GW70" s="1538"/>
      <c r="GX70" s="1538"/>
      <c r="GY70" s="1538"/>
      <c r="GZ70" s="1538"/>
      <c r="HA70" s="1538"/>
      <c r="HB70" s="1538"/>
      <c r="HC70" s="1538"/>
      <c r="HD70" s="1538"/>
      <c r="HE70" s="1538"/>
      <c r="HF70" s="1538"/>
      <c r="HG70" s="1538"/>
      <c r="HH70" s="1538"/>
      <c r="HI70" s="1538"/>
      <c r="HJ70" s="1538"/>
      <c r="HK70" s="1538"/>
      <c r="HL70" s="1538"/>
      <c r="HM70" s="1538"/>
      <c r="HN70" s="1538"/>
      <c r="HO70" s="1538"/>
      <c r="HP70" s="1538"/>
      <c r="HQ70" s="1538"/>
      <c r="HR70" s="1538"/>
      <c r="HS70" s="1538"/>
      <c r="HT70" s="1538"/>
      <c r="HU70" s="1538"/>
      <c r="HV70" s="1538"/>
      <c r="HW70" s="1538"/>
      <c r="HX70" s="1538"/>
      <c r="HY70" s="1538"/>
      <c r="HZ70" s="1538"/>
      <c r="IA70" s="1538"/>
      <c r="IB70" s="1538"/>
      <c r="IC70" s="1538"/>
      <c r="ID70" s="1538"/>
      <c r="IE70" s="1538"/>
      <c r="IF70" s="1538"/>
      <c r="IG70" s="1538"/>
      <c r="IH70" s="1538"/>
      <c r="II70" s="1538"/>
      <c r="IJ70" s="1538"/>
      <c r="IK70" s="1538"/>
      <c r="IL70" s="1538"/>
      <c r="IM70" s="1538"/>
      <c r="IN70" s="1538"/>
      <c r="IO70" s="1538"/>
      <c r="IP70" s="1538"/>
      <c r="IQ70" s="1538"/>
      <c r="IR70" s="1538"/>
      <c r="IS70" s="1538"/>
      <c r="IT70" s="1538"/>
      <c r="IU70" s="1538"/>
    </row>
    <row r="71" spans="1:255">
      <c r="A71" s="2147" t="s">
        <v>1729</v>
      </c>
      <c r="B71" s="1971" t="s">
        <v>1394</v>
      </c>
      <c r="C71" s="1971" t="s">
        <v>1394</v>
      </c>
      <c r="D71" s="1971" t="s">
        <v>1394</v>
      </c>
      <c r="E71" s="1542" t="s">
        <v>3601</v>
      </c>
      <c r="F71" s="2003" t="s">
        <v>3602</v>
      </c>
      <c r="G71" s="2195"/>
      <c r="H71" s="1971" t="s">
        <v>1395</v>
      </c>
      <c r="I71" s="1971" t="s">
        <v>1395</v>
      </c>
      <c r="J71" s="1971" t="s">
        <v>1396</v>
      </c>
      <c r="K71" s="1971" t="s">
        <v>1397</v>
      </c>
      <c r="L71" s="1971" t="s">
        <v>1971</v>
      </c>
      <c r="M71" s="1542" t="s">
        <v>1732</v>
      </c>
      <c r="N71" s="2003" t="s">
        <v>3607</v>
      </c>
      <c r="O71" s="2195"/>
      <c r="P71" s="1971" t="s">
        <v>3607</v>
      </c>
      <c r="Q71" s="1971" t="s">
        <v>3607</v>
      </c>
      <c r="R71" s="1971" t="s">
        <v>1398</v>
      </c>
      <c r="S71" s="1542" t="s">
        <v>1732</v>
      </c>
      <c r="T71" s="1538"/>
      <c r="U71" s="1538"/>
      <c r="V71" s="1538"/>
      <c r="W71" s="1538"/>
      <c r="X71" s="1538"/>
      <c r="Y71" s="1538"/>
      <c r="Z71" s="1538"/>
      <c r="AA71" s="1538"/>
      <c r="AB71" s="1538"/>
      <c r="AC71" s="1538"/>
      <c r="AD71" s="1538"/>
      <c r="AE71" s="1538"/>
      <c r="AF71" s="1538"/>
      <c r="AG71" s="1538"/>
      <c r="AH71" s="1538"/>
      <c r="AI71" s="1538"/>
      <c r="AJ71" s="1538"/>
      <c r="AK71" s="1538"/>
      <c r="AL71" s="1538"/>
      <c r="AM71" s="1538"/>
      <c r="AN71" s="1538"/>
      <c r="AO71" s="1538"/>
      <c r="AP71" s="1538"/>
      <c r="AQ71" s="1538"/>
      <c r="AR71" s="1538"/>
      <c r="AS71" s="1538"/>
      <c r="AT71" s="1538"/>
      <c r="AU71" s="1538"/>
      <c r="AV71" s="1538"/>
      <c r="AW71" s="1538"/>
      <c r="AX71" s="1538"/>
      <c r="AY71" s="1538"/>
      <c r="AZ71" s="1538"/>
      <c r="BA71" s="1538"/>
      <c r="BB71" s="1538"/>
      <c r="BC71" s="1538"/>
      <c r="BD71" s="1538"/>
      <c r="BE71" s="1538"/>
      <c r="BF71" s="1538"/>
      <c r="BG71" s="1538"/>
      <c r="BH71" s="1538"/>
      <c r="BI71" s="1538"/>
      <c r="BJ71" s="1538"/>
      <c r="BK71" s="1538"/>
      <c r="BL71" s="1538"/>
      <c r="BM71" s="1538"/>
      <c r="BN71" s="1538"/>
      <c r="BO71" s="1538"/>
      <c r="BP71" s="1538"/>
      <c r="BQ71" s="1538"/>
      <c r="BR71" s="1538"/>
      <c r="BS71" s="1538"/>
      <c r="BT71" s="1538"/>
      <c r="BU71" s="1538"/>
      <c r="BV71" s="1538"/>
      <c r="BW71" s="1538"/>
      <c r="BX71" s="1538"/>
      <c r="BY71" s="1538"/>
      <c r="BZ71" s="1538"/>
      <c r="CA71" s="1538"/>
      <c r="CB71" s="1538"/>
      <c r="CC71" s="1538"/>
      <c r="CD71" s="1538"/>
      <c r="CE71" s="1538"/>
      <c r="CF71" s="1538"/>
      <c r="CG71" s="1538"/>
      <c r="CH71" s="1538"/>
      <c r="CI71" s="1538"/>
      <c r="CJ71" s="1538"/>
      <c r="CK71" s="1538"/>
      <c r="CL71" s="1538"/>
      <c r="CM71" s="1538"/>
      <c r="CN71" s="1538"/>
      <c r="CO71" s="1538"/>
      <c r="CP71" s="1538"/>
      <c r="CQ71" s="1538"/>
      <c r="CR71" s="1538"/>
      <c r="CS71" s="1538"/>
      <c r="CT71" s="1538"/>
      <c r="CU71" s="1538"/>
      <c r="CV71" s="1538"/>
      <c r="CW71" s="1538"/>
      <c r="CX71" s="1538"/>
      <c r="CY71" s="1538"/>
      <c r="CZ71" s="1538"/>
      <c r="DA71" s="1538"/>
      <c r="DB71" s="1538"/>
      <c r="DC71" s="1538"/>
      <c r="DD71" s="1538"/>
      <c r="DE71" s="1538"/>
      <c r="DF71" s="1538"/>
      <c r="DG71" s="1538"/>
      <c r="DH71" s="1538"/>
      <c r="DI71" s="1538"/>
      <c r="DJ71" s="1538"/>
      <c r="DK71" s="1538"/>
      <c r="DL71" s="1538"/>
      <c r="DM71" s="1538"/>
      <c r="DN71" s="1538"/>
      <c r="DO71" s="1538"/>
      <c r="DP71" s="1538"/>
      <c r="DQ71" s="1538"/>
      <c r="DR71" s="1538"/>
      <c r="DS71" s="1538"/>
      <c r="DT71" s="1538"/>
      <c r="DU71" s="1538"/>
      <c r="DV71" s="1538"/>
      <c r="DW71" s="1538"/>
      <c r="DX71" s="1538"/>
      <c r="DY71" s="1538"/>
      <c r="DZ71" s="1538"/>
      <c r="EA71" s="1538"/>
      <c r="EB71" s="1538"/>
      <c r="EC71" s="1538"/>
      <c r="ED71" s="1538"/>
      <c r="EE71" s="1538"/>
      <c r="EF71" s="1538"/>
      <c r="EG71" s="1538"/>
      <c r="EH71" s="1538"/>
      <c r="EI71" s="1538"/>
      <c r="EJ71" s="1538"/>
      <c r="EK71" s="1538"/>
      <c r="EL71" s="1538"/>
      <c r="EM71" s="1538"/>
      <c r="EN71" s="1538"/>
      <c r="EO71" s="1538"/>
      <c r="EP71" s="1538"/>
      <c r="EQ71" s="1538"/>
      <c r="ER71" s="1538"/>
      <c r="ES71" s="1538"/>
      <c r="ET71" s="1538"/>
      <c r="EU71" s="1538"/>
      <c r="EV71" s="1538"/>
      <c r="EW71" s="1538"/>
      <c r="EX71" s="1538"/>
      <c r="EY71" s="1538"/>
      <c r="EZ71" s="1538"/>
      <c r="FA71" s="1538"/>
      <c r="FB71" s="1538"/>
      <c r="FC71" s="1538"/>
      <c r="FD71" s="1538"/>
      <c r="FE71" s="1538"/>
      <c r="FF71" s="1538"/>
      <c r="FG71" s="1538"/>
      <c r="FH71" s="1538"/>
      <c r="FI71" s="1538"/>
      <c r="FJ71" s="1538"/>
      <c r="FK71" s="1538"/>
      <c r="FL71" s="1538"/>
      <c r="FM71" s="1538"/>
      <c r="FN71" s="1538"/>
      <c r="FO71" s="1538"/>
      <c r="FP71" s="1538"/>
      <c r="FQ71" s="1538"/>
      <c r="FR71" s="1538"/>
      <c r="FS71" s="1538"/>
      <c r="FT71" s="1538"/>
      <c r="FU71" s="1538"/>
      <c r="FV71" s="1538"/>
      <c r="FW71" s="1538"/>
      <c r="FX71" s="1538"/>
      <c r="FY71" s="1538"/>
      <c r="FZ71" s="1538"/>
      <c r="GA71" s="1538"/>
      <c r="GB71" s="1538"/>
      <c r="GC71" s="1538"/>
      <c r="GD71" s="1538"/>
      <c r="GE71" s="1538"/>
      <c r="GF71" s="1538"/>
      <c r="GG71" s="1538"/>
      <c r="GH71" s="1538"/>
      <c r="GI71" s="1538"/>
      <c r="GJ71" s="1538"/>
      <c r="GK71" s="1538"/>
      <c r="GL71" s="1538"/>
      <c r="GM71" s="1538"/>
      <c r="GN71" s="1538"/>
      <c r="GO71" s="1538"/>
      <c r="GP71" s="1538"/>
      <c r="GQ71" s="1538"/>
      <c r="GR71" s="1538"/>
      <c r="GS71" s="1538"/>
      <c r="GT71" s="1538"/>
      <c r="GU71" s="1538"/>
      <c r="GV71" s="1538"/>
      <c r="GW71" s="1538"/>
      <c r="GX71" s="1538"/>
      <c r="GY71" s="1538"/>
      <c r="GZ71" s="1538"/>
      <c r="HA71" s="1538"/>
      <c r="HB71" s="1538"/>
      <c r="HC71" s="1538"/>
      <c r="HD71" s="1538"/>
      <c r="HE71" s="1538"/>
      <c r="HF71" s="1538"/>
      <c r="HG71" s="1538"/>
      <c r="HH71" s="1538"/>
      <c r="HI71" s="1538"/>
      <c r="HJ71" s="1538"/>
      <c r="HK71" s="1538"/>
      <c r="HL71" s="1538"/>
      <c r="HM71" s="1538"/>
      <c r="HN71" s="1538"/>
      <c r="HO71" s="1538"/>
      <c r="HP71" s="1538"/>
      <c r="HQ71" s="1538"/>
      <c r="HR71" s="1538"/>
      <c r="HS71" s="1538"/>
      <c r="HT71" s="1538"/>
      <c r="HU71" s="1538"/>
      <c r="HV71" s="1538"/>
      <c r="HW71" s="1538"/>
      <c r="HX71" s="1538"/>
      <c r="HY71" s="1538"/>
      <c r="HZ71" s="1538"/>
      <c r="IA71" s="1538"/>
      <c r="IB71" s="1538"/>
      <c r="IC71" s="1538"/>
      <c r="ID71" s="1538"/>
      <c r="IE71" s="1538"/>
      <c r="IF71" s="1538"/>
      <c r="IG71" s="1538"/>
      <c r="IH71" s="1538"/>
      <c r="II71" s="1538"/>
      <c r="IJ71" s="1538"/>
      <c r="IK71" s="1538"/>
      <c r="IL71" s="1538"/>
      <c r="IM71" s="1538"/>
      <c r="IN71" s="1538"/>
      <c r="IO71" s="1538"/>
      <c r="IP71" s="1538"/>
      <c r="IQ71" s="1538"/>
      <c r="IR71" s="1538"/>
      <c r="IS71" s="1538"/>
      <c r="IT71" s="1538"/>
      <c r="IU71" s="1538"/>
    </row>
    <row r="72" spans="1:255">
      <c r="A72" s="2149" t="s">
        <v>1732</v>
      </c>
      <c r="B72" s="1534" t="s">
        <v>3020</v>
      </c>
      <c r="C72" s="1534" t="s">
        <v>3021</v>
      </c>
      <c r="D72" s="1534" t="s">
        <v>3022</v>
      </c>
      <c r="E72" s="1521" t="s">
        <v>3023</v>
      </c>
      <c r="F72" s="2192" t="s">
        <v>2346</v>
      </c>
      <c r="G72" s="2196"/>
      <c r="H72" s="1534" t="s">
        <v>2347</v>
      </c>
      <c r="I72" s="1534" t="s">
        <v>2348</v>
      </c>
      <c r="J72" s="1534" t="s">
        <v>2349</v>
      </c>
      <c r="K72" s="1534" t="s">
        <v>2350</v>
      </c>
      <c r="L72" s="1534" t="s">
        <v>2351</v>
      </c>
      <c r="M72" s="1521"/>
      <c r="N72" s="2192" t="s">
        <v>2352</v>
      </c>
      <c r="O72" s="2196"/>
      <c r="P72" s="1534" t="s">
        <v>2353</v>
      </c>
      <c r="Q72" s="1534" t="s">
        <v>180</v>
      </c>
      <c r="R72" s="1534" t="s">
        <v>181</v>
      </c>
      <c r="S72" s="1521"/>
      <c r="T72" s="1538"/>
      <c r="U72" s="1538"/>
      <c r="V72" s="1538"/>
      <c r="W72" s="1538"/>
      <c r="X72" s="1538"/>
      <c r="Y72" s="1538"/>
      <c r="Z72" s="1538"/>
      <c r="AA72" s="1538"/>
      <c r="AB72" s="1538"/>
      <c r="AC72" s="1538"/>
      <c r="AD72" s="1538"/>
      <c r="AE72" s="1538"/>
      <c r="AF72" s="1538"/>
      <c r="AG72" s="1538"/>
      <c r="AH72" s="1538"/>
      <c r="AI72" s="1538"/>
      <c r="AJ72" s="1538"/>
      <c r="AK72" s="1538"/>
      <c r="AL72" s="1538"/>
      <c r="AM72" s="1538"/>
      <c r="AN72" s="1538"/>
      <c r="AO72" s="1538"/>
      <c r="AP72" s="1538"/>
      <c r="AQ72" s="1538"/>
      <c r="AR72" s="1538"/>
      <c r="AS72" s="1538"/>
      <c r="AT72" s="1538"/>
      <c r="AU72" s="1538"/>
      <c r="AV72" s="1538"/>
      <c r="AW72" s="1538"/>
      <c r="AX72" s="1538"/>
      <c r="AY72" s="1538"/>
      <c r="AZ72" s="1538"/>
      <c r="BA72" s="1538"/>
      <c r="BB72" s="1538"/>
      <c r="BC72" s="1538"/>
      <c r="BD72" s="1538"/>
      <c r="BE72" s="1538"/>
      <c r="BF72" s="1538"/>
      <c r="BG72" s="1538"/>
      <c r="BH72" s="1538"/>
      <c r="BI72" s="1538"/>
      <c r="BJ72" s="1538"/>
      <c r="BK72" s="1538"/>
      <c r="BL72" s="1538"/>
      <c r="BM72" s="1538"/>
      <c r="BN72" s="1538"/>
      <c r="BO72" s="1538"/>
      <c r="BP72" s="1538"/>
      <c r="BQ72" s="1538"/>
      <c r="BR72" s="1538"/>
      <c r="BS72" s="1538"/>
      <c r="BT72" s="1538"/>
      <c r="BU72" s="1538"/>
      <c r="BV72" s="1538"/>
      <c r="BW72" s="1538"/>
      <c r="BX72" s="1538"/>
      <c r="BY72" s="1538"/>
      <c r="BZ72" s="1538"/>
      <c r="CA72" s="1538"/>
      <c r="CB72" s="1538"/>
      <c r="CC72" s="1538"/>
      <c r="CD72" s="1538"/>
      <c r="CE72" s="1538"/>
      <c r="CF72" s="1538"/>
      <c r="CG72" s="1538"/>
      <c r="CH72" s="1538"/>
      <c r="CI72" s="1538"/>
      <c r="CJ72" s="1538"/>
      <c r="CK72" s="1538"/>
      <c r="CL72" s="1538"/>
      <c r="CM72" s="1538"/>
      <c r="CN72" s="1538"/>
      <c r="CO72" s="1538"/>
      <c r="CP72" s="1538"/>
      <c r="CQ72" s="1538"/>
      <c r="CR72" s="1538"/>
      <c r="CS72" s="1538"/>
      <c r="CT72" s="1538"/>
      <c r="CU72" s="1538"/>
      <c r="CV72" s="1538"/>
      <c r="CW72" s="1538"/>
      <c r="CX72" s="1538"/>
      <c r="CY72" s="1538"/>
      <c r="CZ72" s="1538"/>
      <c r="DA72" s="1538"/>
      <c r="DB72" s="1538"/>
      <c r="DC72" s="1538"/>
      <c r="DD72" s="1538"/>
      <c r="DE72" s="1538"/>
      <c r="DF72" s="1538"/>
      <c r="DG72" s="1538"/>
      <c r="DH72" s="1538"/>
      <c r="DI72" s="1538"/>
      <c r="DJ72" s="1538"/>
      <c r="DK72" s="1538"/>
      <c r="DL72" s="1538"/>
      <c r="DM72" s="1538"/>
      <c r="DN72" s="1538"/>
      <c r="DO72" s="1538"/>
      <c r="DP72" s="1538"/>
      <c r="DQ72" s="1538"/>
      <c r="DR72" s="1538"/>
      <c r="DS72" s="1538"/>
      <c r="DT72" s="1538"/>
      <c r="DU72" s="1538"/>
      <c r="DV72" s="1538"/>
      <c r="DW72" s="1538"/>
      <c r="DX72" s="1538"/>
      <c r="DY72" s="1538"/>
      <c r="DZ72" s="1538"/>
      <c r="EA72" s="1538"/>
      <c r="EB72" s="1538"/>
      <c r="EC72" s="1538"/>
      <c r="ED72" s="1538"/>
      <c r="EE72" s="1538"/>
      <c r="EF72" s="1538"/>
      <c r="EG72" s="1538"/>
      <c r="EH72" s="1538"/>
      <c r="EI72" s="1538"/>
      <c r="EJ72" s="1538"/>
      <c r="EK72" s="1538"/>
      <c r="EL72" s="1538"/>
      <c r="EM72" s="1538"/>
      <c r="EN72" s="1538"/>
      <c r="EO72" s="1538"/>
      <c r="EP72" s="1538"/>
      <c r="EQ72" s="1538"/>
      <c r="ER72" s="1538"/>
      <c r="ES72" s="1538"/>
      <c r="ET72" s="1538"/>
      <c r="EU72" s="1538"/>
      <c r="EV72" s="1538"/>
      <c r="EW72" s="1538"/>
      <c r="EX72" s="1538"/>
      <c r="EY72" s="1538"/>
      <c r="EZ72" s="1538"/>
      <c r="FA72" s="1538"/>
      <c r="FB72" s="1538"/>
      <c r="FC72" s="1538"/>
      <c r="FD72" s="1538"/>
      <c r="FE72" s="1538"/>
      <c r="FF72" s="1538"/>
      <c r="FG72" s="1538"/>
      <c r="FH72" s="1538"/>
      <c r="FI72" s="1538"/>
      <c r="FJ72" s="1538"/>
      <c r="FK72" s="1538"/>
      <c r="FL72" s="1538"/>
      <c r="FM72" s="1538"/>
      <c r="FN72" s="1538"/>
      <c r="FO72" s="1538"/>
      <c r="FP72" s="1538"/>
      <c r="FQ72" s="1538"/>
      <c r="FR72" s="1538"/>
      <c r="FS72" s="1538"/>
      <c r="FT72" s="1538"/>
      <c r="FU72" s="1538"/>
      <c r="FV72" s="1538"/>
      <c r="FW72" s="1538"/>
      <c r="FX72" s="1538"/>
      <c r="FY72" s="1538"/>
      <c r="FZ72" s="1538"/>
      <c r="GA72" s="1538"/>
      <c r="GB72" s="1538"/>
      <c r="GC72" s="1538"/>
      <c r="GD72" s="1538"/>
      <c r="GE72" s="1538"/>
      <c r="GF72" s="1538"/>
      <c r="GG72" s="1538"/>
      <c r="GH72" s="1538"/>
      <c r="GI72" s="1538"/>
      <c r="GJ72" s="1538"/>
      <c r="GK72" s="1538"/>
      <c r="GL72" s="1538"/>
      <c r="GM72" s="1538"/>
      <c r="GN72" s="1538"/>
      <c r="GO72" s="1538"/>
      <c r="GP72" s="1538"/>
      <c r="GQ72" s="1538"/>
      <c r="GR72" s="1538"/>
      <c r="GS72" s="1538"/>
      <c r="GT72" s="1538"/>
      <c r="GU72" s="1538"/>
      <c r="GV72" s="1538"/>
      <c r="GW72" s="1538"/>
      <c r="GX72" s="1538"/>
      <c r="GY72" s="1538"/>
      <c r="GZ72" s="1538"/>
      <c r="HA72" s="1538"/>
      <c r="HB72" s="1538"/>
      <c r="HC72" s="1538"/>
      <c r="HD72" s="1538"/>
      <c r="HE72" s="1538"/>
      <c r="HF72" s="1538"/>
      <c r="HG72" s="1538"/>
      <c r="HH72" s="1538"/>
      <c r="HI72" s="1538"/>
      <c r="HJ72" s="1538"/>
      <c r="HK72" s="1538"/>
      <c r="HL72" s="1538"/>
      <c r="HM72" s="1538"/>
      <c r="HN72" s="1538"/>
      <c r="HO72" s="1538"/>
      <c r="HP72" s="1538"/>
      <c r="HQ72" s="1538"/>
      <c r="HR72" s="1538"/>
      <c r="HS72" s="1538"/>
      <c r="HT72" s="1538"/>
      <c r="HU72" s="1538"/>
      <c r="HV72" s="1538"/>
      <c r="HW72" s="1538"/>
      <c r="HX72" s="1538"/>
      <c r="HY72" s="1538"/>
      <c r="HZ72" s="1538"/>
      <c r="IA72" s="1538"/>
      <c r="IB72" s="1538"/>
      <c r="IC72" s="1538"/>
      <c r="ID72" s="1538"/>
      <c r="IE72" s="1538"/>
      <c r="IF72" s="1538"/>
      <c r="IG72" s="1538"/>
      <c r="IH72" s="1538"/>
      <c r="II72" s="1538"/>
      <c r="IJ72" s="1538"/>
      <c r="IK72" s="1538"/>
      <c r="IL72" s="1538"/>
      <c r="IM72" s="1538"/>
      <c r="IN72" s="1538"/>
      <c r="IO72" s="1538"/>
      <c r="IP72" s="1538"/>
      <c r="IQ72" s="1538"/>
      <c r="IR72" s="1538"/>
      <c r="IS72" s="1538"/>
      <c r="IT72" s="1538"/>
      <c r="IU72" s="1538"/>
    </row>
    <row r="73" spans="1:255">
      <c r="A73" s="2149" t="s">
        <v>1399</v>
      </c>
      <c r="B73" s="1520"/>
      <c r="C73" s="1520"/>
      <c r="D73" s="1520"/>
      <c r="E73" s="1889"/>
      <c r="F73" s="1519"/>
      <c r="G73" s="1520"/>
      <c r="H73" s="1520"/>
      <c r="I73" s="1520"/>
      <c r="J73" s="1520"/>
      <c r="K73" s="1860"/>
      <c r="L73" s="1860"/>
      <c r="M73" s="1900" t="s">
        <v>1399</v>
      </c>
      <c r="N73" s="1519"/>
      <c r="O73" s="1839"/>
      <c r="P73" s="1839"/>
      <c r="Q73" s="1839"/>
      <c r="R73" s="1839">
        <f t="shared" ref="R73:R136" si="1">SUM(O73:Q73)</f>
        <v>0</v>
      </c>
      <c r="S73" s="1900" t="s">
        <v>1399</v>
      </c>
      <c r="T73" s="1538"/>
      <c r="U73" s="1538"/>
      <c r="V73" s="1538"/>
      <c r="W73" s="1538"/>
      <c r="X73" s="1538"/>
      <c r="Y73" s="1538"/>
      <c r="Z73" s="1538"/>
      <c r="AA73" s="1538"/>
      <c r="AB73" s="1538"/>
      <c r="AC73" s="1538"/>
      <c r="AD73" s="1538"/>
      <c r="AE73" s="1538"/>
      <c r="AF73" s="1538"/>
      <c r="AG73" s="1538"/>
      <c r="AH73" s="1538"/>
      <c r="AI73" s="1538"/>
      <c r="AJ73" s="1538"/>
      <c r="AK73" s="1538"/>
      <c r="AL73" s="1538"/>
      <c r="AM73" s="1538"/>
      <c r="AN73" s="1538"/>
      <c r="AO73" s="1538"/>
      <c r="AP73" s="1538"/>
      <c r="AQ73" s="1538"/>
      <c r="AR73" s="1538"/>
      <c r="AS73" s="1538"/>
      <c r="AT73" s="1538"/>
      <c r="AU73" s="1538"/>
      <c r="AV73" s="1538"/>
      <c r="AW73" s="1538"/>
      <c r="AX73" s="1538"/>
      <c r="AY73" s="1538"/>
      <c r="AZ73" s="1538"/>
      <c r="BA73" s="1538"/>
      <c r="BB73" s="1538"/>
      <c r="BC73" s="1538"/>
      <c r="BD73" s="1538"/>
      <c r="BE73" s="1538"/>
      <c r="BF73" s="1538"/>
      <c r="BG73" s="1538"/>
      <c r="BH73" s="1538"/>
      <c r="BI73" s="1538"/>
      <c r="BJ73" s="1538"/>
      <c r="BK73" s="1538"/>
      <c r="BL73" s="1538"/>
      <c r="BM73" s="1538"/>
      <c r="BN73" s="1538"/>
      <c r="BO73" s="1538"/>
      <c r="BP73" s="1538"/>
      <c r="BQ73" s="1538"/>
      <c r="BR73" s="1538"/>
      <c r="BS73" s="1538"/>
      <c r="BT73" s="1538"/>
      <c r="BU73" s="1538"/>
      <c r="BV73" s="1538"/>
      <c r="BW73" s="1538"/>
      <c r="BX73" s="1538"/>
      <c r="BY73" s="1538"/>
      <c r="BZ73" s="1538"/>
      <c r="CA73" s="1538"/>
      <c r="CB73" s="1538"/>
      <c r="CC73" s="1538"/>
      <c r="CD73" s="1538"/>
      <c r="CE73" s="1538"/>
      <c r="CF73" s="1538"/>
      <c r="CG73" s="1538"/>
      <c r="CH73" s="1538"/>
      <c r="CI73" s="1538"/>
      <c r="CJ73" s="1538"/>
      <c r="CK73" s="1538"/>
      <c r="CL73" s="1538"/>
      <c r="CM73" s="1538"/>
      <c r="CN73" s="1538"/>
      <c r="CO73" s="1538"/>
      <c r="CP73" s="1538"/>
      <c r="CQ73" s="1538"/>
      <c r="CR73" s="1538"/>
      <c r="CS73" s="1538"/>
      <c r="CT73" s="1538"/>
      <c r="CU73" s="1538"/>
      <c r="CV73" s="1538"/>
      <c r="CW73" s="1538"/>
      <c r="CX73" s="1538"/>
      <c r="CY73" s="1538"/>
      <c r="CZ73" s="1538"/>
      <c r="DA73" s="1538"/>
      <c r="DB73" s="1538"/>
      <c r="DC73" s="1538"/>
      <c r="DD73" s="1538"/>
      <c r="DE73" s="1538"/>
      <c r="DF73" s="1538"/>
      <c r="DG73" s="1538"/>
      <c r="DH73" s="1538"/>
      <c r="DI73" s="1538"/>
      <c r="DJ73" s="1538"/>
      <c r="DK73" s="1538"/>
      <c r="DL73" s="1538"/>
      <c r="DM73" s="1538"/>
      <c r="DN73" s="1538"/>
      <c r="DO73" s="1538"/>
      <c r="DP73" s="1538"/>
      <c r="DQ73" s="1538"/>
      <c r="DR73" s="1538"/>
      <c r="DS73" s="1538"/>
      <c r="DT73" s="1538"/>
      <c r="DU73" s="1538"/>
      <c r="DV73" s="1538"/>
      <c r="DW73" s="1538"/>
      <c r="DX73" s="1538"/>
      <c r="DY73" s="1538"/>
      <c r="DZ73" s="1538"/>
      <c r="EA73" s="1538"/>
      <c r="EB73" s="1538"/>
      <c r="EC73" s="1538"/>
      <c r="ED73" s="1538"/>
      <c r="EE73" s="1538"/>
      <c r="EF73" s="1538"/>
      <c r="EG73" s="1538"/>
      <c r="EH73" s="1538"/>
      <c r="EI73" s="1538"/>
      <c r="EJ73" s="1538"/>
      <c r="EK73" s="1538"/>
      <c r="EL73" s="1538"/>
      <c r="EM73" s="1538"/>
      <c r="EN73" s="1538"/>
      <c r="EO73" s="1538"/>
      <c r="EP73" s="1538"/>
      <c r="EQ73" s="1538"/>
      <c r="ER73" s="1538"/>
      <c r="ES73" s="1538"/>
      <c r="ET73" s="1538"/>
      <c r="EU73" s="1538"/>
      <c r="EV73" s="1538"/>
      <c r="EW73" s="1538"/>
      <c r="EX73" s="1538"/>
      <c r="EY73" s="1538"/>
      <c r="EZ73" s="1538"/>
      <c r="FA73" s="1538"/>
      <c r="FB73" s="1538"/>
      <c r="FC73" s="1538"/>
      <c r="FD73" s="1538"/>
      <c r="FE73" s="1538"/>
      <c r="FF73" s="1538"/>
      <c r="FG73" s="1538"/>
      <c r="FH73" s="1538"/>
      <c r="FI73" s="1538"/>
      <c r="FJ73" s="1538"/>
      <c r="FK73" s="1538"/>
      <c r="FL73" s="1538"/>
      <c r="FM73" s="1538"/>
      <c r="FN73" s="1538"/>
      <c r="FO73" s="1538"/>
      <c r="FP73" s="1538"/>
      <c r="FQ73" s="1538"/>
      <c r="FR73" s="1538"/>
      <c r="FS73" s="1538"/>
      <c r="FT73" s="1538"/>
      <c r="FU73" s="1538"/>
      <c r="FV73" s="1538"/>
      <c r="FW73" s="1538"/>
      <c r="FX73" s="1538"/>
      <c r="FY73" s="1538"/>
      <c r="FZ73" s="1538"/>
      <c r="GA73" s="1538"/>
      <c r="GB73" s="1538"/>
      <c r="GC73" s="1538"/>
      <c r="GD73" s="1538"/>
      <c r="GE73" s="1538"/>
      <c r="GF73" s="1538"/>
      <c r="GG73" s="1538"/>
      <c r="GH73" s="1538"/>
      <c r="GI73" s="1538"/>
      <c r="GJ73" s="1538"/>
      <c r="GK73" s="1538"/>
      <c r="GL73" s="1538"/>
      <c r="GM73" s="1538"/>
      <c r="GN73" s="1538"/>
      <c r="GO73" s="1538"/>
      <c r="GP73" s="1538"/>
      <c r="GQ73" s="1538"/>
      <c r="GR73" s="1538"/>
      <c r="GS73" s="1538"/>
      <c r="GT73" s="1538"/>
      <c r="GU73" s="1538"/>
      <c r="GV73" s="1538"/>
      <c r="GW73" s="1538"/>
      <c r="GX73" s="1538"/>
      <c r="GY73" s="1538"/>
      <c r="GZ73" s="1538"/>
      <c r="HA73" s="1538"/>
      <c r="HB73" s="1538"/>
      <c r="HC73" s="1538"/>
      <c r="HD73" s="1538"/>
      <c r="HE73" s="1538"/>
      <c r="HF73" s="1538"/>
      <c r="HG73" s="1538"/>
      <c r="HH73" s="1538"/>
      <c r="HI73" s="1538"/>
      <c r="HJ73" s="1538"/>
      <c r="HK73" s="1538"/>
      <c r="HL73" s="1538"/>
      <c r="HM73" s="1538"/>
      <c r="HN73" s="1538"/>
      <c r="HO73" s="1538"/>
      <c r="HP73" s="1538"/>
      <c r="HQ73" s="1538"/>
      <c r="HR73" s="1538"/>
      <c r="HS73" s="1538"/>
      <c r="HT73" s="1538"/>
      <c r="HU73" s="1538"/>
      <c r="HV73" s="1538"/>
      <c r="HW73" s="1538"/>
      <c r="HX73" s="1538"/>
      <c r="HY73" s="1538"/>
      <c r="HZ73" s="1538"/>
      <c r="IA73" s="1538"/>
      <c r="IB73" s="1538"/>
      <c r="IC73" s="1538"/>
      <c r="ID73" s="1538"/>
      <c r="IE73" s="1538"/>
      <c r="IF73" s="1538"/>
      <c r="IG73" s="1538"/>
      <c r="IH73" s="1538"/>
      <c r="II73" s="1538"/>
      <c r="IJ73" s="1538"/>
      <c r="IK73" s="1538"/>
      <c r="IL73" s="1538"/>
      <c r="IM73" s="1538"/>
      <c r="IN73" s="1538"/>
      <c r="IO73" s="1538"/>
      <c r="IP73" s="1538"/>
      <c r="IQ73" s="1538"/>
      <c r="IR73" s="1538"/>
      <c r="IS73" s="1538"/>
      <c r="IT73" s="1538"/>
      <c r="IU73" s="1538"/>
    </row>
    <row r="74" spans="1:255">
      <c r="A74" s="2149" t="s">
        <v>1400</v>
      </c>
      <c r="B74" s="1520"/>
      <c r="C74" s="1520"/>
      <c r="D74" s="1520"/>
      <c r="E74" s="1889"/>
      <c r="F74" s="1519"/>
      <c r="G74" s="1520"/>
      <c r="H74" s="1520"/>
      <c r="I74" s="1520"/>
      <c r="J74" s="1520"/>
      <c r="K74" s="1860"/>
      <c r="L74" s="1860"/>
      <c r="M74" s="1900" t="s">
        <v>1400</v>
      </c>
      <c r="N74" s="1519" t="s">
        <v>1789</v>
      </c>
      <c r="O74" s="1860"/>
      <c r="P74" s="1860"/>
      <c r="Q74" s="1860"/>
      <c r="R74" s="1860">
        <f t="shared" si="1"/>
        <v>0</v>
      </c>
      <c r="S74" s="1900" t="s">
        <v>1400</v>
      </c>
      <c r="T74" s="1538"/>
      <c r="U74" s="1538"/>
      <c r="V74" s="1538"/>
      <c r="W74" s="1538"/>
      <c r="X74" s="1538"/>
      <c r="Y74" s="1538"/>
      <c r="Z74" s="1538"/>
      <c r="AA74" s="1538"/>
      <c r="AB74" s="1538"/>
      <c r="AC74" s="1538"/>
      <c r="AD74" s="1538"/>
      <c r="AE74" s="1538"/>
      <c r="AF74" s="1538"/>
      <c r="AG74" s="1538"/>
      <c r="AH74" s="1538"/>
      <c r="AI74" s="1538"/>
      <c r="AJ74" s="1538"/>
      <c r="AK74" s="1538"/>
      <c r="AL74" s="1538"/>
      <c r="AM74" s="1538"/>
      <c r="AN74" s="1538"/>
      <c r="AO74" s="1538"/>
      <c r="AP74" s="1538"/>
      <c r="AQ74" s="1538"/>
      <c r="AR74" s="1538"/>
      <c r="AS74" s="1538"/>
      <c r="AT74" s="1538"/>
      <c r="AU74" s="1538"/>
      <c r="AV74" s="1538"/>
      <c r="AW74" s="1538"/>
      <c r="AX74" s="1538"/>
      <c r="AY74" s="1538"/>
      <c r="AZ74" s="1538"/>
      <c r="BA74" s="1538"/>
      <c r="BB74" s="1538"/>
      <c r="BC74" s="1538"/>
      <c r="BD74" s="1538"/>
      <c r="BE74" s="1538"/>
      <c r="BF74" s="1538"/>
      <c r="BG74" s="1538"/>
      <c r="BH74" s="1538"/>
      <c r="BI74" s="1538"/>
      <c r="BJ74" s="1538"/>
      <c r="BK74" s="1538"/>
      <c r="BL74" s="1538"/>
      <c r="BM74" s="1538"/>
      <c r="BN74" s="1538"/>
      <c r="BO74" s="1538"/>
      <c r="BP74" s="1538"/>
      <c r="BQ74" s="1538"/>
      <c r="BR74" s="1538"/>
      <c r="BS74" s="1538"/>
      <c r="BT74" s="1538"/>
      <c r="BU74" s="1538"/>
      <c r="BV74" s="1538"/>
      <c r="BW74" s="1538"/>
      <c r="BX74" s="1538"/>
      <c r="BY74" s="1538"/>
      <c r="BZ74" s="1538"/>
      <c r="CA74" s="1538"/>
      <c r="CB74" s="1538"/>
      <c r="CC74" s="1538"/>
      <c r="CD74" s="1538"/>
      <c r="CE74" s="1538"/>
      <c r="CF74" s="1538"/>
      <c r="CG74" s="1538"/>
      <c r="CH74" s="1538"/>
      <c r="CI74" s="1538"/>
      <c r="CJ74" s="1538"/>
      <c r="CK74" s="1538"/>
      <c r="CL74" s="1538"/>
      <c r="CM74" s="1538"/>
      <c r="CN74" s="1538"/>
      <c r="CO74" s="1538"/>
      <c r="CP74" s="1538"/>
      <c r="CQ74" s="1538"/>
      <c r="CR74" s="1538"/>
      <c r="CS74" s="1538"/>
      <c r="CT74" s="1538"/>
      <c r="CU74" s="1538"/>
      <c r="CV74" s="1538"/>
      <c r="CW74" s="1538"/>
      <c r="CX74" s="1538"/>
      <c r="CY74" s="1538"/>
      <c r="CZ74" s="1538"/>
      <c r="DA74" s="1538"/>
      <c r="DB74" s="1538"/>
      <c r="DC74" s="1538"/>
      <c r="DD74" s="1538"/>
      <c r="DE74" s="1538"/>
      <c r="DF74" s="1538"/>
      <c r="DG74" s="1538"/>
      <c r="DH74" s="1538"/>
      <c r="DI74" s="1538"/>
      <c r="DJ74" s="1538"/>
      <c r="DK74" s="1538"/>
      <c r="DL74" s="1538"/>
      <c r="DM74" s="1538"/>
      <c r="DN74" s="1538"/>
      <c r="DO74" s="1538"/>
      <c r="DP74" s="1538"/>
      <c r="DQ74" s="1538"/>
      <c r="DR74" s="1538"/>
      <c r="DS74" s="1538"/>
      <c r="DT74" s="1538"/>
      <c r="DU74" s="1538"/>
      <c r="DV74" s="1538"/>
      <c r="DW74" s="1538"/>
      <c r="DX74" s="1538"/>
      <c r="DY74" s="1538"/>
      <c r="DZ74" s="1538"/>
      <c r="EA74" s="1538"/>
      <c r="EB74" s="1538"/>
      <c r="EC74" s="1538"/>
      <c r="ED74" s="1538"/>
      <c r="EE74" s="1538"/>
      <c r="EF74" s="1538"/>
      <c r="EG74" s="1538"/>
      <c r="EH74" s="1538"/>
      <c r="EI74" s="1538"/>
      <c r="EJ74" s="1538"/>
      <c r="EK74" s="1538"/>
      <c r="EL74" s="1538"/>
      <c r="EM74" s="1538"/>
      <c r="EN74" s="1538"/>
      <c r="EO74" s="1538"/>
      <c r="EP74" s="1538"/>
      <c r="EQ74" s="1538"/>
      <c r="ER74" s="1538"/>
      <c r="ES74" s="1538"/>
      <c r="ET74" s="1538"/>
      <c r="EU74" s="1538"/>
      <c r="EV74" s="1538"/>
      <c r="EW74" s="1538"/>
      <c r="EX74" s="1538"/>
      <c r="EY74" s="1538"/>
      <c r="EZ74" s="1538"/>
      <c r="FA74" s="1538"/>
      <c r="FB74" s="1538"/>
      <c r="FC74" s="1538"/>
      <c r="FD74" s="1538"/>
      <c r="FE74" s="1538"/>
      <c r="FF74" s="1538"/>
      <c r="FG74" s="1538"/>
      <c r="FH74" s="1538"/>
      <c r="FI74" s="1538"/>
      <c r="FJ74" s="1538"/>
      <c r="FK74" s="1538"/>
      <c r="FL74" s="1538"/>
      <c r="FM74" s="1538"/>
      <c r="FN74" s="1538"/>
      <c r="FO74" s="1538"/>
      <c r="FP74" s="1538"/>
      <c r="FQ74" s="1538"/>
      <c r="FR74" s="1538"/>
      <c r="FS74" s="1538"/>
      <c r="FT74" s="1538"/>
      <c r="FU74" s="1538"/>
      <c r="FV74" s="1538"/>
      <c r="FW74" s="1538"/>
      <c r="FX74" s="1538"/>
      <c r="FY74" s="1538"/>
      <c r="FZ74" s="1538"/>
      <c r="GA74" s="1538"/>
      <c r="GB74" s="1538"/>
      <c r="GC74" s="1538"/>
      <c r="GD74" s="1538"/>
      <c r="GE74" s="1538"/>
      <c r="GF74" s="1538"/>
      <c r="GG74" s="1538"/>
      <c r="GH74" s="1538"/>
      <c r="GI74" s="1538"/>
      <c r="GJ74" s="1538"/>
      <c r="GK74" s="1538"/>
      <c r="GL74" s="1538"/>
      <c r="GM74" s="1538"/>
      <c r="GN74" s="1538"/>
      <c r="GO74" s="1538"/>
      <c r="GP74" s="1538"/>
      <c r="GQ74" s="1538"/>
      <c r="GR74" s="1538"/>
      <c r="GS74" s="1538"/>
      <c r="GT74" s="1538"/>
      <c r="GU74" s="1538"/>
      <c r="GV74" s="1538"/>
      <c r="GW74" s="1538"/>
      <c r="GX74" s="1538"/>
      <c r="GY74" s="1538"/>
      <c r="GZ74" s="1538"/>
      <c r="HA74" s="1538"/>
      <c r="HB74" s="1538"/>
      <c r="HC74" s="1538"/>
      <c r="HD74" s="1538"/>
      <c r="HE74" s="1538"/>
      <c r="HF74" s="1538"/>
      <c r="HG74" s="1538"/>
      <c r="HH74" s="1538"/>
      <c r="HI74" s="1538"/>
      <c r="HJ74" s="1538"/>
      <c r="HK74" s="1538"/>
      <c r="HL74" s="1538"/>
      <c r="HM74" s="1538"/>
      <c r="HN74" s="1538"/>
      <c r="HO74" s="1538"/>
      <c r="HP74" s="1538"/>
      <c r="HQ74" s="1538"/>
      <c r="HR74" s="1538"/>
      <c r="HS74" s="1538"/>
      <c r="HT74" s="1538"/>
      <c r="HU74" s="1538"/>
      <c r="HV74" s="1538"/>
      <c r="HW74" s="1538"/>
      <c r="HX74" s="1538"/>
      <c r="HY74" s="1538"/>
      <c r="HZ74" s="1538"/>
      <c r="IA74" s="1538"/>
      <c r="IB74" s="1538"/>
      <c r="IC74" s="1538"/>
      <c r="ID74" s="1538"/>
      <c r="IE74" s="1538"/>
      <c r="IF74" s="1538"/>
      <c r="IG74" s="1538"/>
      <c r="IH74" s="1538"/>
      <c r="II74" s="1538"/>
      <c r="IJ74" s="1538"/>
      <c r="IK74" s="1538"/>
      <c r="IL74" s="1538"/>
      <c r="IM74" s="1538"/>
      <c r="IN74" s="1538"/>
      <c r="IO74" s="1538"/>
      <c r="IP74" s="1538"/>
      <c r="IQ74" s="1538"/>
      <c r="IR74" s="1538"/>
      <c r="IS74" s="1538"/>
      <c r="IT74" s="1538"/>
      <c r="IU74" s="1538"/>
    </row>
    <row r="75" spans="1:255">
      <c r="A75" s="2149" t="s">
        <v>1401</v>
      </c>
      <c r="B75" s="1520"/>
      <c r="C75" s="1520"/>
      <c r="D75" s="1520"/>
      <c r="E75" s="1889"/>
      <c r="F75" s="1519"/>
      <c r="G75" s="1520"/>
      <c r="H75" s="1520"/>
      <c r="I75" s="1520"/>
      <c r="J75" s="1520"/>
      <c r="K75" s="1860"/>
      <c r="L75" s="1860"/>
      <c r="M75" s="1900" t="s">
        <v>1401</v>
      </c>
      <c r="N75" s="1519"/>
      <c r="O75" s="1860"/>
      <c r="P75" s="1860"/>
      <c r="Q75" s="1860"/>
      <c r="R75" s="1860">
        <f t="shared" si="1"/>
        <v>0</v>
      </c>
      <c r="S75" s="1900" t="s">
        <v>1401</v>
      </c>
      <c r="T75" s="1538"/>
      <c r="U75" s="1538"/>
      <c r="V75" s="1538"/>
      <c r="W75" s="1538"/>
      <c r="X75" s="1538"/>
      <c r="Y75" s="1538"/>
      <c r="Z75" s="1538"/>
      <c r="AA75" s="1538"/>
      <c r="AB75" s="1538"/>
      <c r="AC75" s="1538"/>
      <c r="AD75" s="1538"/>
      <c r="AE75" s="1538"/>
      <c r="AF75" s="1538"/>
      <c r="AG75" s="1538"/>
      <c r="AH75" s="1538"/>
      <c r="AI75" s="1538"/>
      <c r="AJ75" s="1538"/>
      <c r="AK75" s="1538"/>
      <c r="AL75" s="1538"/>
      <c r="AM75" s="1538"/>
      <c r="AN75" s="1538"/>
      <c r="AO75" s="1538"/>
      <c r="AP75" s="1538"/>
      <c r="AQ75" s="1538"/>
      <c r="AR75" s="1538"/>
      <c r="AS75" s="1538"/>
      <c r="AT75" s="1538"/>
      <c r="AU75" s="1538"/>
      <c r="AV75" s="1538"/>
      <c r="AW75" s="1538"/>
      <c r="AX75" s="1538"/>
      <c r="AY75" s="1538"/>
      <c r="AZ75" s="1538"/>
      <c r="BA75" s="1538"/>
      <c r="BB75" s="1538"/>
      <c r="BC75" s="1538"/>
      <c r="BD75" s="1538"/>
      <c r="BE75" s="1538"/>
      <c r="BF75" s="1538"/>
      <c r="BG75" s="1538"/>
      <c r="BH75" s="1538"/>
      <c r="BI75" s="1538"/>
      <c r="BJ75" s="1538"/>
      <c r="BK75" s="1538"/>
      <c r="BL75" s="1538"/>
      <c r="BM75" s="1538"/>
      <c r="BN75" s="1538"/>
      <c r="BO75" s="1538"/>
      <c r="BP75" s="1538"/>
      <c r="BQ75" s="1538"/>
      <c r="BR75" s="1538"/>
      <c r="BS75" s="1538"/>
      <c r="BT75" s="1538"/>
      <c r="BU75" s="1538"/>
      <c r="BV75" s="1538"/>
      <c r="BW75" s="1538"/>
      <c r="BX75" s="1538"/>
      <c r="BY75" s="1538"/>
      <c r="BZ75" s="1538"/>
      <c r="CA75" s="1538"/>
      <c r="CB75" s="1538"/>
      <c r="CC75" s="1538"/>
      <c r="CD75" s="1538"/>
      <c r="CE75" s="1538"/>
      <c r="CF75" s="1538"/>
      <c r="CG75" s="1538"/>
      <c r="CH75" s="1538"/>
      <c r="CI75" s="1538"/>
      <c r="CJ75" s="1538"/>
      <c r="CK75" s="1538"/>
      <c r="CL75" s="1538"/>
      <c r="CM75" s="1538"/>
      <c r="CN75" s="1538"/>
      <c r="CO75" s="1538"/>
      <c r="CP75" s="1538"/>
      <c r="CQ75" s="1538"/>
      <c r="CR75" s="1538"/>
      <c r="CS75" s="1538"/>
      <c r="CT75" s="1538"/>
      <c r="CU75" s="1538"/>
      <c r="CV75" s="1538"/>
      <c r="CW75" s="1538"/>
      <c r="CX75" s="1538"/>
      <c r="CY75" s="1538"/>
      <c r="CZ75" s="1538"/>
      <c r="DA75" s="1538"/>
      <c r="DB75" s="1538"/>
      <c r="DC75" s="1538"/>
      <c r="DD75" s="1538"/>
      <c r="DE75" s="1538"/>
      <c r="DF75" s="1538"/>
      <c r="DG75" s="1538"/>
      <c r="DH75" s="1538"/>
      <c r="DI75" s="1538"/>
      <c r="DJ75" s="1538"/>
      <c r="DK75" s="1538"/>
      <c r="DL75" s="1538"/>
      <c r="DM75" s="1538"/>
      <c r="DN75" s="1538"/>
      <c r="DO75" s="1538"/>
      <c r="DP75" s="1538"/>
      <c r="DQ75" s="1538"/>
      <c r="DR75" s="1538"/>
      <c r="DS75" s="1538"/>
      <c r="DT75" s="1538"/>
      <c r="DU75" s="1538"/>
      <c r="DV75" s="1538"/>
      <c r="DW75" s="1538"/>
      <c r="DX75" s="1538"/>
      <c r="DY75" s="1538"/>
      <c r="DZ75" s="1538"/>
      <c r="EA75" s="1538"/>
      <c r="EB75" s="1538"/>
      <c r="EC75" s="1538"/>
      <c r="ED75" s="1538"/>
      <c r="EE75" s="1538"/>
      <c r="EF75" s="1538"/>
      <c r="EG75" s="1538"/>
      <c r="EH75" s="1538"/>
      <c r="EI75" s="1538"/>
      <c r="EJ75" s="1538"/>
      <c r="EK75" s="1538"/>
      <c r="EL75" s="1538"/>
      <c r="EM75" s="1538"/>
      <c r="EN75" s="1538"/>
      <c r="EO75" s="1538"/>
      <c r="EP75" s="1538"/>
      <c r="EQ75" s="1538"/>
      <c r="ER75" s="1538"/>
      <c r="ES75" s="1538"/>
      <c r="ET75" s="1538"/>
      <c r="EU75" s="1538"/>
      <c r="EV75" s="1538"/>
      <c r="EW75" s="1538"/>
      <c r="EX75" s="1538"/>
      <c r="EY75" s="1538"/>
      <c r="EZ75" s="1538"/>
      <c r="FA75" s="1538"/>
      <c r="FB75" s="1538"/>
      <c r="FC75" s="1538"/>
      <c r="FD75" s="1538"/>
      <c r="FE75" s="1538"/>
      <c r="FF75" s="1538"/>
      <c r="FG75" s="1538"/>
      <c r="FH75" s="1538"/>
      <c r="FI75" s="1538"/>
      <c r="FJ75" s="1538"/>
      <c r="FK75" s="1538"/>
      <c r="FL75" s="1538"/>
      <c r="FM75" s="1538"/>
      <c r="FN75" s="1538"/>
      <c r="FO75" s="1538"/>
      <c r="FP75" s="1538"/>
      <c r="FQ75" s="1538"/>
      <c r="FR75" s="1538"/>
      <c r="FS75" s="1538"/>
      <c r="FT75" s="1538"/>
      <c r="FU75" s="1538"/>
      <c r="FV75" s="1538"/>
      <c r="FW75" s="1538"/>
      <c r="FX75" s="1538"/>
      <c r="FY75" s="1538"/>
      <c r="FZ75" s="1538"/>
      <c r="GA75" s="1538"/>
      <c r="GB75" s="1538"/>
      <c r="GC75" s="1538"/>
      <c r="GD75" s="1538"/>
      <c r="GE75" s="1538"/>
      <c r="GF75" s="1538"/>
      <c r="GG75" s="1538"/>
      <c r="GH75" s="1538"/>
      <c r="GI75" s="1538"/>
      <c r="GJ75" s="1538"/>
      <c r="GK75" s="1538"/>
      <c r="GL75" s="1538"/>
      <c r="GM75" s="1538"/>
      <c r="GN75" s="1538"/>
      <c r="GO75" s="1538"/>
      <c r="GP75" s="1538"/>
      <c r="GQ75" s="1538"/>
      <c r="GR75" s="1538"/>
      <c r="GS75" s="1538"/>
      <c r="GT75" s="1538"/>
      <c r="GU75" s="1538"/>
      <c r="GV75" s="1538"/>
      <c r="GW75" s="1538"/>
      <c r="GX75" s="1538"/>
      <c r="GY75" s="1538"/>
      <c r="GZ75" s="1538"/>
      <c r="HA75" s="1538"/>
      <c r="HB75" s="1538"/>
      <c r="HC75" s="1538"/>
      <c r="HD75" s="1538"/>
      <c r="HE75" s="1538"/>
      <c r="HF75" s="1538"/>
      <c r="HG75" s="1538"/>
      <c r="HH75" s="1538"/>
      <c r="HI75" s="1538"/>
      <c r="HJ75" s="1538"/>
      <c r="HK75" s="1538"/>
      <c r="HL75" s="1538"/>
      <c r="HM75" s="1538"/>
      <c r="HN75" s="1538"/>
      <c r="HO75" s="1538"/>
      <c r="HP75" s="1538"/>
      <c r="HQ75" s="1538"/>
      <c r="HR75" s="1538"/>
      <c r="HS75" s="1538"/>
      <c r="HT75" s="1538"/>
      <c r="HU75" s="1538"/>
      <c r="HV75" s="1538"/>
      <c r="HW75" s="1538"/>
      <c r="HX75" s="1538"/>
      <c r="HY75" s="1538"/>
      <c r="HZ75" s="1538"/>
      <c r="IA75" s="1538"/>
      <c r="IB75" s="1538"/>
      <c r="IC75" s="1538"/>
      <c r="ID75" s="1538"/>
      <c r="IE75" s="1538"/>
      <c r="IF75" s="1538"/>
      <c r="IG75" s="1538"/>
      <c r="IH75" s="1538"/>
      <c r="II75" s="1538"/>
      <c r="IJ75" s="1538"/>
      <c r="IK75" s="1538"/>
      <c r="IL75" s="1538"/>
      <c r="IM75" s="1538"/>
      <c r="IN75" s="1538"/>
      <c r="IO75" s="1538"/>
      <c r="IP75" s="1538"/>
      <c r="IQ75" s="1538"/>
      <c r="IR75" s="1538"/>
      <c r="IS75" s="1538"/>
      <c r="IT75" s="1538"/>
      <c r="IU75" s="1538"/>
    </row>
    <row r="76" spans="1:255">
      <c r="A76" s="2149" t="s">
        <v>1402</v>
      </c>
      <c r="B76" s="1520"/>
      <c r="C76" s="1520"/>
      <c r="D76" s="1520"/>
      <c r="E76" s="1889"/>
      <c r="F76" s="1519"/>
      <c r="G76" s="1520"/>
      <c r="H76" s="1520"/>
      <c r="I76" s="1520"/>
      <c r="J76" s="1520"/>
      <c r="K76" s="1860"/>
      <c r="L76" s="1860"/>
      <c r="M76" s="1900" t="s">
        <v>1402</v>
      </c>
      <c r="N76" s="1519"/>
      <c r="O76" s="1860"/>
      <c r="P76" s="1860"/>
      <c r="Q76" s="1860"/>
      <c r="R76" s="1860">
        <f t="shared" si="1"/>
        <v>0</v>
      </c>
      <c r="S76" s="1900" t="s">
        <v>1402</v>
      </c>
      <c r="T76" s="1538"/>
      <c r="U76" s="1538"/>
      <c r="V76" s="1538"/>
      <c r="W76" s="1538"/>
      <c r="X76" s="1538"/>
      <c r="Y76" s="1538"/>
      <c r="Z76" s="1538"/>
      <c r="AA76" s="1538"/>
      <c r="AB76" s="1538"/>
      <c r="AC76" s="1538"/>
      <c r="AD76" s="1538"/>
      <c r="AE76" s="1538"/>
      <c r="AF76" s="1538"/>
      <c r="AG76" s="1538"/>
      <c r="AH76" s="1538"/>
      <c r="AI76" s="1538"/>
      <c r="AJ76" s="1538"/>
      <c r="AK76" s="1538"/>
      <c r="AL76" s="1538"/>
      <c r="AM76" s="1538"/>
      <c r="AN76" s="1538"/>
      <c r="AO76" s="1538"/>
      <c r="AP76" s="1538"/>
      <c r="AQ76" s="1538"/>
      <c r="AR76" s="1538"/>
      <c r="AS76" s="1538"/>
      <c r="AT76" s="1538"/>
      <c r="AU76" s="1538"/>
      <c r="AV76" s="1538"/>
      <c r="AW76" s="1538"/>
      <c r="AX76" s="1538"/>
      <c r="AY76" s="1538"/>
      <c r="AZ76" s="1538"/>
      <c r="BA76" s="1538"/>
      <c r="BB76" s="1538"/>
      <c r="BC76" s="1538"/>
      <c r="BD76" s="1538"/>
      <c r="BE76" s="1538"/>
      <c r="BF76" s="1538"/>
      <c r="BG76" s="1538"/>
      <c r="BH76" s="1538"/>
      <c r="BI76" s="1538"/>
      <c r="BJ76" s="1538"/>
      <c r="BK76" s="1538"/>
      <c r="BL76" s="1538"/>
      <c r="BM76" s="1538"/>
      <c r="BN76" s="1538"/>
      <c r="BO76" s="1538"/>
      <c r="BP76" s="1538"/>
      <c r="BQ76" s="1538"/>
      <c r="BR76" s="1538"/>
      <c r="BS76" s="1538"/>
      <c r="BT76" s="1538"/>
      <c r="BU76" s="1538"/>
      <c r="BV76" s="1538"/>
      <c r="BW76" s="1538"/>
      <c r="BX76" s="1538"/>
      <c r="BY76" s="1538"/>
      <c r="BZ76" s="1538"/>
      <c r="CA76" s="1538"/>
      <c r="CB76" s="1538"/>
      <c r="CC76" s="1538"/>
      <c r="CD76" s="1538"/>
      <c r="CE76" s="1538"/>
      <c r="CF76" s="1538"/>
      <c r="CG76" s="1538"/>
      <c r="CH76" s="1538"/>
      <c r="CI76" s="1538"/>
      <c r="CJ76" s="1538"/>
      <c r="CK76" s="1538"/>
      <c r="CL76" s="1538"/>
      <c r="CM76" s="1538"/>
      <c r="CN76" s="1538"/>
      <c r="CO76" s="1538"/>
      <c r="CP76" s="1538"/>
      <c r="CQ76" s="1538"/>
      <c r="CR76" s="1538"/>
      <c r="CS76" s="1538"/>
      <c r="CT76" s="1538"/>
      <c r="CU76" s="1538"/>
      <c r="CV76" s="1538"/>
      <c r="CW76" s="1538"/>
      <c r="CX76" s="1538"/>
      <c r="CY76" s="1538"/>
      <c r="CZ76" s="1538"/>
      <c r="DA76" s="1538"/>
      <c r="DB76" s="1538"/>
      <c r="DC76" s="1538"/>
      <c r="DD76" s="1538"/>
      <c r="DE76" s="1538"/>
      <c r="DF76" s="1538"/>
      <c r="DG76" s="1538"/>
      <c r="DH76" s="1538"/>
      <c r="DI76" s="1538"/>
      <c r="DJ76" s="1538"/>
      <c r="DK76" s="1538"/>
      <c r="DL76" s="1538"/>
      <c r="DM76" s="1538"/>
      <c r="DN76" s="1538"/>
      <c r="DO76" s="1538"/>
      <c r="DP76" s="1538"/>
      <c r="DQ76" s="1538"/>
      <c r="DR76" s="1538"/>
      <c r="DS76" s="1538"/>
      <c r="DT76" s="1538"/>
      <c r="DU76" s="1538"/>
      <c r="DV76" s="1538"/>
      <c r="DW76" s="1538"/>
      <c r="DX76" s="1538"/>
      <c r="DY76" s="1538"/>
      <c r="DZ76" s="1538"/>
      <c r="EA76" s="1538"/>
      <c r="EB76" s="1538"/>
      <c r="EC76" s="1538"/>
      <c r="ED76" s="1538"/>
      <c r="EE76" s="1538"/>
      <c r="EF76" s="1538"/>
      <c r="EG76" s="1538"/>
      <c r="EH76" s="1538"/>
      <c r="EI76" s="1538"/>
      <c r="EJ76" s="1538"/>
      <c r="EK76" s="1538"/>
      <c r="EL76" s="1538"/>
      <c r="EM76" s="1538"/>
      <c r="EN76" s="1538"/>
      <c r="EO76" s="1538"/>
      <c r="EP76" s="1538"/>
      <c r="EQ76" s="1538"/>
      <c r="ER76" s="1538"/>
      <c r="ES76" s="1538"/>
      <c r="ET76" s="1538"/>
      <c r="EU76" s="1538"/>
      <c r="EV76" s="1538"/>
      <c r="EW76" s="1538"/>
      <c r="EX76" s="1538"/>
      <c r="EY76" s="1538"/>
      <c r="EZ76" s="1538"/>
      <c r="FA76" s="1538"/>
      <c r="FB76" s="1538"/>
      <c r="FC76" s="1538"/>
      <c r="FD76" s="1538"/>
      <c r="FE76" s="1538"/>
      <c r="FF76" s="1538"/>
      <c r="FG76" s="1538"/>
      <c r="FH76" s="1538"/>
      <c r="FI76" s="1538"/>
      <c r="FJ76" s="1538"/>
      <c r="FK76" s="1538"/>
      <c r="FL76" s="1538"/>
      <c r="FM76" s="1538"/>
      <c r="FN76" s="1538"/>
      <c r="FO76" s="1538"/>
      <c r="FP76" s="1538"/>
      <c r="FQ76" s="1538"/>
      <c r="FR76" s="1538"/>
      <c r="FS76" s="1538"/>
      <c r="FT76" s="1538"/>
      <c r="FU76" s="1538"/>
      <c r="FV76" s="1538"/>
      <c r="FW76" s="1538"/>
      <c r="FX76" s="1538"/>
      <c r="FY76" s="1538"/>
      <c r="FZ76" s="1538"/>
      <c r="GA76" s="1538"/>
      <c r="GB76" s="1538"/>
      <c r="GC76" s="1538"/>
      <c r="GD76" s="1538"/>
      <c r="GE76" s="1538"/>
      <c r="GF76" s="1538"/>
      <c r="GG76" s="1538"/>
      <c r="GH76" s="1538"/>
      <c r="GI76" s="1538"/>
      <c r="GJ76" s="1538"/>
      <c r="GK76" s="1538"/>
      <c r="GL76" s="1538"/>
      <c r="GM76" s="1538"/>
      <c r="GN76" s="1538"/>
      <c r="GO76" s="1538"/>
      <c r="GP76" s="1538"/>
      <c r="GQ76" s="1538"/>
      <c r="GR76" s="1538"/>
      <c r="GS76" s="1538"/>
      <c r="GT76" s="1538"/>
      <c r="GU76" s="1538"/>
      <c r="GV76" s="1538"/>
      <c r="GW76" s="1538"/>
      <c r="GX76" s="1538"/>
      <c r="GY76" s="1538"/>
      <c r="GZ76" s="1538"/>
      <c r="HA76" s="1538"/>
      <c r="HB76" s="1538"/>
      <c r="HC76" s="1538"/>
      <c r="HD76" s="1538"/>
      <c r="HE76" s="1538"/>
      <c r="HF76" s="1538"/>
      <c r="HG76" s="1538"/>
      <c r="HH76" s="1538"/>
      <c r="HI76" s="1538"/>
      <c r="HJ76" s="1538"/>
      <c r="HK76" s="1538"/>
      <c r="HL76" s="1538"/>
      <c r="HM76" s="1538"/>
      <c r="HN76" s="1538"/>
      <c r="HO76" s="1538"/>
      <c r="HP76" s="1538"/>
      <c r="HQ76" s="1538"/>
      <c r="HR76" s="1538"/>
      <c r="HS76" s="1538"/>
      <c r="HT76" s="1538"/>
      <c r="HU76" s="1538"/>
      <c r="HV76" s="1538"/>
      <c r="HW76" s="1538"/>
      <c r="HX76" s="1538"/>
      <c r="HY76" s="1538"/>
      <c r="HZ76" s="1538"/>
      <c r="IA76" s="1538"/>
      <c r="IB76" s="1538"/>
      <c r="IC76" s="1538"/>
      <c r="ID76" s="1538"/>
      <c r="IE76" s="1538"/>
      <c r="IF76" s="1538"/>
      <c r="IG76" s="1538"/>
      <c r="IH76" s="1538"/>
      <c r="II76" s="1538"/>
      <c r="IJ76" s="1538"/>
      <c r="IK76" s="1538"/>
      <c r="IL76" s="1538"/>
      <c r="IM76" s="1538"/>
      <c r="IN76" s="1538"/>
      <c r="IO76" s="1538"/>
      <c r="IP76" s="1538"/>
      <c r="IQ76" s="1538"/>
      <c r="IR76" s="1538"/>
      <c r="IS76" s="1538"/>
      <c r="IT76" s="1538"/>
      <c r="IU76" s="1538"/>
    </row>
    <row r="77" spans="1:255">
      <c r="A77" s="2149" t="s">
        <v>1403</v>
      </c>
      <c r="B77" s="1520"/>
      <c r="C77" s="1520"/>
      <c r="D77" s="1520"/>
      <c r="E77" s="1889"/>
      <c r="F77" s="1519"/>
      <c r="G77" s="1520"/>
      <c r="H77" s="1520"/>
      <c r="I77" s="1520"/>
      <c r="J77" s="1520"/>
      <c r="K77" s="1860"/>
      <c r="L77" s="1860"/>
      <c r="M77" s="1900" t="s">
        <v>1403</v>
      </c>
      <c r="N77" s="1519"/>
      <c r="O77" s="1860"/>
      <c r="P77" s="1860"/>
      <c r="Q77" s="1860"/>
      <c r="R77" s="1860">
        <f t="shared" si="1"/>
        <v>0</v>
      </c>
      <c r="S77" s="1900" t="s">
        <v>1403</v>
      </c>
      <c r="T77" s="1538"/>
      <c r="U77" s="1538"/>
      <c r="V77" s="1538"/>
      <c r="W77" s="1538"/>
      <c r="X77" s="1538"/>
      <c r="Y77" s="1538"/>
      <c r="Z77" s="1538"/>
      <c r="AA77" s="1538"/>
      <c r="AB77" s="1538"/>
      <c r="AC77" s="1538"/>
      <c r="AD77" s="1538"/>
      <c r="AE77" s="1538"/>
      <c r="AF77" s="1538"/>
      <c r="AG77" s="1538"/>
      <c r="AH77" s="1538"/>
      <c r="AI77" s="1538"/>
      <c r="AJ77" s="1538"/>
      <c r="AK77" s="1538"/>
      <c r="AL77" s="1538"/>
      <c r="AM77" s="1538"/>
      <c r="AN77" s="1538"/>
      <c r="AO77" s="1538"/>
      <c r="AP77" s="1538"/>
      <c r="AQ77" s="1538"/>
      <c r="AR77" s="1538"/>
      <c r="AS77" s="1538"/>
      <c r="AT77" s="1538"/>
      <c r="AU77" s="1538"/>
      <c r="AV77" s="1538"/>
      <c r="AW77" s="1538"/>
      <c r="AX77" s="1538"/>
      <c r="AY77" s="1538"/>
      <c r="AZ77" s="1538"/>
      <c r="BA77" s="1538"/>
      <c r="BB77" s="1538"/>
      <c r="BC77" s="1538"/>
      <c r="BD77" s="1538"/>
      <c r="BE77" s="1538"/>
      <c r="BF77" s="1538"/>
      <c r="BG77" s="1538"/>
      <c r="BH77" s="1538"/>
      <c r="BI77" s="1538"/>
      <c r="BJ77" s="1538"/>
      <c r="BK77" s="1538"/>
      <c r="BL77" s="1538"/>
      <c r="BM77" s="1538"/>
      <c r="BN77" s="1538"/>
      <c r="BO77" s="1538"/>
      <c r="BP77" s="1538"/>
      <c r="BQ77" s="1538"/>
      <c r="BR77" s="1538"/>
      <c r="BS77" s="1538"/>
      <c r="BT77" s="1538"/>
      <c r="BU77" s="1538"/>
      <c r="BV77" s="1538"/>
      <c r="BW77" s="1538"/>
      <c r="BX77" s="1538"/>
      <c r="BY77" s="1538"/>
      <c r="BZ77" s="1538"/>
      <c r="CA77" s="1538"/>
      <c r="CB77" s="1538"/>
      <c r="CC77" s="1538"/>
      <c r="CD77" s="1538"/>
      <c r="CE77" s="1538"/>
      <c r="CF77" s="1538"/>
      <c r="CG77" s="1538"/>
      <c r="CH77" s="1538"/>
      <c r="CI77" s="1538"/>
      <c r="CJ77" s="1538"/>
      <c r="CK77" s="1538"/>
      <c r="CL77" s="1538"/>
      <c r="CM77" s="1538"/>
      <c r="CN77" s="1538"/>
      <c r="CO77" s="1538"/>
      <c r="CP77" s="1538"/>
      <c r="CQ77" s="1538"/>
      <c r="CR77" s="1538"/>
      <c r="CS77" s="1538"/>
      <c r="CT77" s="1538"/>
      <c r="CU77" s="1538"/>
      <c r="CV77" s="1538"/>
      <c r="CW77" s="1538"/>
      <c r="CX77" s="1538"/>
      <c r="CY77" s="1538"/>
      <c r="CZ77" s="1538"/>
      <c r="DA77" s="1538"/>
      <c r="DB77" s="1538"/>
      <c r="DC77" s="1538"/>
      <c r="DD77" s="1538"/>
      <c r="DE77" s="1538"/>
      <c r="DF77" s="1538"/>
      <c r="DG77" s="1538"/>
      <c r="DH77" s="1538"/>
      <c r="DI77" s="1538"/>
      <c r="DJ77" s="1538"/>
      <c r="DK77" s="1538"/>
      <c r="DL77" s="1538"/>
      <c r="DM77" s="1538"/>
      <c r="DN77" s="1538"/>
      <c r="DO77" s="1538"/>
      <c r="DP77" s="1538"/>
      <c r="DQ77" s="1538"/>
      <c r="DR77" s="1538"/>
      <c r="DS77" s="1538"/>
      <c r="DT77" s="1538"/>
      <c r="DU77" s="1538"/>
      <c r="DV77" s="1538"/>
      <c r="DW77" s="1538"/>
      <c r="DX77" s="1538"/>
      <c r="DY77" s="1538"/>
      <c r="DZ77" s="1538"/>
      <c r="EA77" s="1538"/>
      <c r="EB77" s="1538"/>
      <c r="EC77" s="1538"/>
      <c r="ED77" s="1538"/>
      <c r="EE77" s="1538"/>
      <c r="EF77" s="1538"/>
      <c r="EG77" s="1538"/>
      <c r="EH77" s="1538"/>
      <c r="EI77" s="1538"/>
      <c r="EJ77" s="1538"/>
      <c r="EK77" s="1538"/>
      <c r="EL77" s="1538"/>
      <c r="EM77" s="1538"/>
      <c r="EN77" s="1538"/>
      <c r="EO77" s="1538"/>
      <c r="EP77" s="1538"/>
      <c r="EQ77" s="1538"/>
      <c r="ER77" s="1538"/>
      <c r="ES77" s="1538"/>
      <c r="ET77" s="1538"/>
      <c r="EU77" s="1538"/>
      <c r="EV77" s="1538"/>
      <c r="EW77" s="1538"/>
      <c r="EX77" s="1538"/>
      <c r="EY77" s="1538"/>
      <c r="EZ77" s="1538"/>
      <c r="FA77" s="1538"/>
      <c r="FB77" s="1538"/>
      <c r="FC77" s="1538"/>
      <c r="FD77" s="1538"/>
      <c r="FE77" s="1538"/>
      <c r="FF77" s="1538"/>
      <c r="FG77" s="1538"/>
      <c r="FH77" s="1538"/>
      <c r="FI77" s="1538"/>
      <c r="FJ77" s="1538"/>
      <c r="FK77" s="1538"/>
      <c r="FL77" s="1538"/>
      <c r="FM77" s="1538"/>
      <c r="FN77" s="1538"/>
      <c r="FO77" s="1538"/>
      <c r="FP77" s="1538"/>
      <c r="FQ77" s="1538"/>
      <c r="FR77" s="1538"/>
      <c r="FS77" s="1538"/>
      <c r="FT77" s="1538"/>
      <c r="FU77" s="1538"/>
      <c r="FV77" s="1538"/>
      <c r="FW77" s="1538"/>
      <c r="FX77" s="1538"/>
      <c r="FY77" s="1538"/>
      <c r="FZ77" s="1538"/>
      <c r="GA77" s="1538"/>
      <c r="GB77" s="1538"/>
      <c r="GC77" s="1538"/>
      <c r="GD77" s="1538"/>
      <c r="GE77" s="1538"/>
      <c r="GF77" s="1538"/>
      <c r="GG77" s="1538"/>
      <c r="GH77" s="1538"/>
      <c r="GI77" s="1538"/>
      <c r="GJ77" s="1538"/>
      <c r="GK77" s="1538"/>
      <c r="GL77" s="1538"/>
      <c r="GM77" s="1538"/>
      <c r="GN77" s="1538"/>
      <c r="GO77" s="1538"/>
      <c r="GP77" s="1538"/>
      <c r="GQ77" s="1538"/>
      <c r="GR77" s="1538"/>
      <c r="GS77" s="1538"/>
      <c r="GT77" s="1538"/>
      <c r="GU77" s="1538"/>
      <c r="GV77" s="1538"/>
      <c r="GW77" s="1538"/>
      <c r="GX77" s="1538"/>
      <c r="GY77" s="1538"/>
      <c r="GZ77" s="1538"/>
      <c r="HA77" s="1538"/>
      <c r="HB77" s="1538"/>
      <c r="HC77" s="1538"/>
      <c r="HD77" s="1538"/>
      <c r="HE77" s="1538"/>
      <c r="HF77" s="1538"/>
      <c r="HG77" s="1538"/>
      <c r="HH77" s="1538"/>
      <c r="HI77" s="1538"/>
      <c r="HJ77" s="1538"/>
      <c r="HK77" s="1538"/>
      <c r="HL77" s="1538"/>
      <c r="HM77" s="1538"/>
      <c r="HN77" s="1538"/>
      <c r="HO77" s="1538"/>
      <c r="HP77" s="1538"/>
      <c r="HQ77" s="1538"/>
      <c r="HR77" s="1538"/>
      <c r="HS77" s="1538"/>
      <c r="HT77" s="1538"/>
      <c r="HU77" s="1538"/>
      <c r="HV77" s="1538"/>
      <c r="HW77" s="1538"/>
      <c r="HX77" s="1538"/>
      <c r="HY77" s="1538"/>
      <c r="HZ77" s="1538"/>
      <c r="IA77" s="1538"/>
      <c r="IB77" s="1538"/>
      <c r="IC77" s="1538"/>
      <c r="ID77" s="1538"/>
      <c r="IE77" s="1538"/>
      <c r="IF77" s="1538"/>
      <c r="IG77" s="1538"/>
      <c r="IH77" s="1538"/>
      <c r="II77" s="1538"/>
      <c r="IJ77" s="1538"/>
      <c r="IK77" s="1538"/>
      <c r="IL77" s="1538"/>
      <c r="IM77" s="1538"/>
      <c r="IN77" s="1538"/>
      <c r="IO77" s="1538"/>
      <c r="IP77" s="1538"/>
      <c r="IQ77" s="1538"/>
      <c r="IR77" s="1538"/>
      <c r="IS77" s="1538"/>
      <c r="IT77" s="1538"/>
      <c r="IU77" s="1538"/>
    </row>
    <row r="78" spans="1:255">
      <c r="A78" s="2149" t="s">
        <v>1404</v>
      </c>
      <c r="B78" s="1520"/>
      <c r="C78" s="1520"/>
      <c r="D78" s="1520"/>
      <c r="E78" s="1889"/>
      <c r="F78" s="1519"/>
      <c r="G78" s="1520"/>
      <c r="H78" s="1520"/>
      <c r="I78" s="1520"/>
      <c r="J78" s="1520"/>
      <c r="K78" s="1860"/>
      <c r="L78" s="1860"/>
      <c r="M78" s="1900" t="s">
        <v>1404</v>
      </c>
      <c r="N78" s="1519"/>
      <c r="O78" s="1860"/>
      <c r="P78" s="1860"/>
      <c r="Q78" s="1860"/>
      <c r="R78" s="1860">
        <f t="shared" si="1"/>
        <v>0</v>
      </c>
      <c r="S78" s="1900" t="s">
        <v>1404</v>
      </c>
      <c r="T78" s="1538"/>
      <c r="U78" s="1538"/>
      <c r="V78" s="1538"/>
      <c r="W78" s="1538"/>
      <c r="X78" s="1538"/>
      <c r="Y78" s="1538"/>
      <c r="Z78" s="1538"/>
      <c r="AA78" s="1538"/>
      <c r="AB78" s="1538"/>
      <c r="AC78" s="1538"/>
      <c r="AD78" s="1538"/>
      <c r="AE78" s="1538"/>
      <c r="AF78" s="1538"/>
      <c r="AG78" s="1538"/>
      <c r="AH78" s="1538"/>
      <c r="AI78" s="1538"/>
      <c r="AJ78" s="1538"/>
      <c r="AK78" s="1538"/>
      <c r="AL78" s="1538"/>
      <c r="AM78" s="1538"/>
      <c r="AN78" s="1538"/>
      <c r="AO78" s="1538"/>
      <c r="AP78" s="1538"/>
      <c r="AQ78" s="1538"/>
      <c r="AR78" s="1538"/>
      <c r="AS78" s="1538"/>
      <c r="AT78" s="1538"/>
      <c r="AU78" s="1538"/>
      <c r="AV78" s="1538"/>
      <c r="AW78" s="1538"/>
      <c r="AX78" s="1538"/>
      <c r="AY78" s="1538"/>
      <c r="AZ78" s="1538"/>
      <c r="BA78" s="1538"/>
      <c r="BB78" s="1538"/>
      <c r="BC78" s="1538"/>
      <c r="BD78" s="1538"/>
      <c r="BE78" s="1538"/>
      <c r="BF78" s="1538"/>
      <c r="BG78" s="1538"/>
      <c r="BH78" s="1538"/>
      <c r="BI78" s="1538"/>
      <c r="BJ78" s="1538"/>
      <c r="BK78" s="1538"/>
      <c r="BL78" s="1538"/>
      <c r="BM78" s="1538"/>
      <c r="BN78" s="1538"/>
      <c r="BO78" s="1538"/>
      <c r="BP78" s="1538"/>
      <c r="BQ78" s="1538"/>
      <c r="BR78" s="1538"/>
      <c r="BS78" s="1538"/>
      <c r="BT78" s="1538"/>
      <c r="BU78" s="1538"/>
      <c r="BV78" s="1538"/>
      <c r="BW78" s="1538"/>
      <c r="BX78" s="1538"/>
      <c r="BY78" s="1538"/>
      <c r="BZ78" s="1538"/>
      <c r="CA78" s="1538"/>
      <c r="CB78" s="1538"/>
      <c r="CC78" s="1538"/>
      <c r="CD78" s="1538"/>
      <c r="CE78" s="1538"/>
      <c r="CF78" s="1538"/>
      <c r="CG78" s="1538"/>
      <c r="CH78" s="1538"/>
      <c r="CI78" s="1538"/>
      <c r="CJ78" s="1538"/>
      <c r="CK78" s="1538"/>
      <c r="CL78" s="1538"/>
      <c r="CM78" s="1538"/>
      <c r="CN78" s="1538"/>
      <c r="CO78" s="1538"/>
      <c r="CP78" s="1538"/>
      <c r="CQ78" s="1538"/>
      <c r="CR78" s="1538"/>
      <c r="CS78" s="1538"/>
      <c r="CT78" s="1538"/>
      <c r="CU78" s="1538"/>
      <c r="CV78" s="1538"/>
      <c r="CW78" s="1538"/>
      <c r="CX78" s="1538"/>
      <c r="CY78" s="1538"/>
      <c r="CZ78" s="1538"/>
      <c r="DA78" s="1538"/>
      <c r="DB78" s="1538"/>
      <c r="DC78" s="1538"/>
      <c r="DD78" s="1538"/>
      <c r="DE78" s="1538"/>
      <c r="DF78" s="1538"/>
      <c r="DG78" s="1538"/>
      <c r="DH78" s="1538"/>
      <c r="DI78" s="1538"/>
      <c r="DJ78" s="1538"/>
      <c r="DK78" s="1538"/>
      <c r="DL78" s="1538"/>
      <c r="DM78" s="1538"/>
      <c r="DN78" s="1538"/>
      <c r="DO78" s="1538"/>
      <c r="DP78" s="1538"/>
      <c r="DQ78" s="1538"/>
      <c r="DR78" s="1538"/>
      <c r="DS78" s="1538"/>
      <c r="DT78" s="1538"/>
      <c r="DU78" s="1538"/>
      <c r="DV78" s="1538"/>
      <c r="DW78" s="1538"/>
      <c r="DX78" s="1538"/>
      <c r="DY78" s="1538"/>
      <c r="DZ78" s="1538"/>
      <c r="EA78" s="1538"/>
      <c r="EB78" s="1538"/>
      <c r="EC78" s="1538"/>
      <c r="ED78" s="1538"/>
      <c r="EE78" s="1538"/>
      <c r="EF78" s="1538"/>
      <c r="EG78" s="1538"/>
      <c r="EH78" s="1538"/>
      <c r="EI78" s="1538"/>
      <c r="EJ78" s="1538"/>
      <c r="EK78" s="1538"/>
      <c r="EL78" s="1538"/>
      <c r="EM78" s="1538"/>
      <c r="EN78" s="1538"/>
      <c r="EO78" s="1538"/>
      <c r="EP78" s="1538"/>
      <c r="EQ78" s="1538"/>
      <c r="ER78" s="1538"/>
      <c r="ES78" s="1538"/>
      <c r="ET78" s="1538"/>
      <c r="EU78" s="1538"/>
      <c r="EV78" s="1538"/>
      <c r="EW78" s="1538"/>
      <c r="EX78" s="1538"/>
      <c r="EY78" s="1538"/>
      <c r="EZ78" s="1538"/>
      <c r="FA78" s="1538"/>
      <c r="FB78" s="1538"/>
      <c r="FC78" s="1538"/>
      <c r="FD78" s="1538"/>
      <c r="FE78" s="1538"/>
      <c r="FF78" s="1538"/>
      <c r="FG78" s="1538"/>
      <c r="FH78" s="1538"/>
      <c r="FI78" s="1538"/>
      <c r="FJ78" s="1538"/>
      <c r="FK78" s="1538"/>
      <c r="FL78" s="1538"/>
      <c r="FM78" s="1538"/>
      <c r="FN78" s="1538"/>
      <c r="FO78" s="1538"/>
      <c r="FP78" s="1538"/>
      <c r="FQ78" s="1538"/>
      <c r="FR78" s="1538"/>
      <c r="FS78" s="1538"/>
      <c r="FT78" s="1538"/>
      <c r="FU78" s="1538"/>
      <c r="FV78" s="1538"/>
      <c r="FW78" s="1538"/>
      <c r="FX78" s="1538"/>
      <c r="FY78" s="1538"/>
      <c r="FZ78" s="1538"/>
      <c r="GA78" s="1538"/>
      <c r="GB78" s="1538"/>
      <c r="GC78" s="1538"/>
      <c r="GD78" s="1538"/>
      <c r="GE78" s="1538"/>
      <c r="GF78" s="1538"/>
      <c r="GG78" s="1538"/>
      <c r="GH78" s="1538"/>
      <c r="GI78" s="1538"/>
      <c r="GJ78" s="1538"/>
      <c r="GK78" s="1538"/>
      <c r="GL78" s="1538"/>
      <c r="GM78" s="1538"/>
      <c r="GN78" s="1538"/>
      <c r="GO78" s="1538"/>
      <c r="GP78" s="1538"/>
      <c r="GQ78" s="1538"/>
      <c r="GR78" s="1538"/>
      <c r="GS78" s="1538"/>
      <c r="GT78" s="1538"/>
      <c r="GU78" s="1538"/>
      <c r="GV78" s="1538"/>
      <c r="GW78" s="1538"/>
      <c r="GX78" s="1538"/>
      <c r="GY78" s="1538"/>
      <c r="GZ78" s="1538"/>
      <c r="HA78" s="1538"/>
      <c r="HB78" s="1538"/>
      <c r="HC78" s="1538"/>
      <c r="HD78" s="1538"/>
      <c r="HE78" s="1538"/>
      <c r="HF78" s="1538"/>
      <c r="HG78" s="1538"/>
      <c r="HH78" s="1538"/>
      <c r="HI78" s="1538"/>
      <c r="HJ78" s="1538"/>
      <c r="HK78" s="1538"/>
      <c r="HL78" s="1538"/>
      <c r="HM78" s="1538"/>
      <c r="HN78" s="1538"/>
      <c r="HO78" s="1538"/>
      <c r="HP78" s="1538"/>
      <c r="HQ78" s="1538"/>
      <c r="HR78" s="1538"/>
      <c r="HS78" s="1538"/>
      <c r="HT78" s="1538"/>
      <c r="HU78" s="1538"/>
      <c r="HV78" s="1538"/>
      <c r="HW78" s="1538"/>
      <c r="HX78" s="1538"/>
      <c r="HY78" s="1538"/>
      <c r="HZ78" s="1538"/>
      <c r="IA78" s="1538"/>
      <c r="IB78" s="1538"/>
      <c r="IC78" s="1538"/>
      <c r="ID78" s="1538"/>
      <c r="IE78" s="1538"/>
      <c r="IF78" s="1538"/>
      <c r="IG78" s="1538"/>
      <c r="IH78" s="1538"/>
      <c r="II78" s="1538"/>
      <c r="IJ78" s="1538"/>
      <c r="IK78" s="1538"/>
      <c r="IL78" s="1538"/>
      <c r="IM78" s="1538"/>
      <c r="IN78" s="1538"/>
      <c r="IO78" s="1538"/>
      <c r="IP78" s="1538"/>
      <c r="IQ78" s="1538"/>
      <c r="IR78" s="1538"/>
      <c r="IS78" s="1538"/>
      <c r="IT78" s="1538"/>
      <c r="IU78" s="1538"/>
    </row>
    <row r="79" spans="1:255">
      <c r="A79" s="2149" t="s">
        <v>1405</v>
      </c>
      <c r="B79" s="1520"/>
      <c r="C79" s="1520"/>
      <c r="D79" s="1520"/>
      <c r="E79" s="1889"/>
      <c r="F79" s="1519"/>
      <c r="G79" s="1520"/>
      <c r="H79" s="1520"/>
      <c r="I79" s="1520"/>
      <c r="J79" s="1520"/>
      <c r="K79" s="1860"/>
      <c r="L79" s="1860"/>
      <c r="M79" s="1900" t="s">
        <v>1405</v>
      </c>
      <c r="N79" s="1519"/>
      <c r="O79" s="1860"/>
      <c r="P79" s="1860"/>
      <c r="Q79" s="1860"/>
      <c r="R79" s="1860">
        <f t="shared" si="1"/>
        <v>0</v>
      </c>
      <c r="S79" s="1900" t="s">
        <v>1405</v>
      </c>
      <c r="T79" s="1538"/>
      <c r="U79" s="1538"/>
      <c r="V79" s="1538"/>
      <c r="W79" s="1538"/>
      <c r="X79" s="1538"/>
      <c r="Y79" s="1538"/>
      <c r="Z79" s="1538"/>
      <c r="AA79" s="1538"/>
      <c r="AB79" s="1538"/>
      <c r="AC79" s="1538"/>
      <c r="AD79" s="1538"/>
      <c r="AE79" s="1538"/>
      <c r="AF79" s="1538"/>
      <c r="AG79" s="1538"/>
      <c r="AH79" s="1538"/>
      <c r="AI79" s="1538"/>
      <c r="AJ79" s="1538"/>
      <c r="AK79" s="1538"/>
      <c r="AL79" s="1538"/>
      <c r="AM79" s="1538"/>
      <c r="AN79" s="1538"/>
      <c r="AO79" s="1538"/>
      <c r="AP79" s="1538"/>
      <c r="AQ79" s="1538"/>
      <c r="AR79" s="1538"/>
      <c r="AS79" s="1538"/>
      <c r="AT79" s="1538"/>
      <c r="AU79" s="1538"/>
      <c r="AV79" s="1538"/>
      <c r="AW79" s="1538"/>
      <c r="AX79" s="1538"/>
      <c r="AY79" s="1538"/>
      <c r="AZ79" s="1538"/>
      <c r="BA79" s="1538"/>
      <c r="BB79" s="1538"/>
      <c r="BC79" s="1538"/>
      <c r="BD79" s="1538"/>
      <c r="BE79" s="1538"/>
      <c r="BF79" s="1538"/>
      <c r="BG79" s="1538"/>
      <c r="BH79" s="1538"/>
      <c r="BI79" s="1538"/>
      <c r="BJ79" s="1538"/>
      <c r="BK79" s="1538"/>
      <c r="BL79" s="1538"/>
      <c r="BM79" s="1538"/>
      <c r="BN79" s="1538"/>
      <c r="BO79" s="1538"/>
      <c r="BP79" s="1538"/>
      <c r="BQ79" s="1538"/>
      <c r="BR79" s="1538"/>
      <c r="BS79" s="1538"/>
      <c r="BT79" s="1538"/>
      <c r="BU79" s="1538"/>
      <c r="BV79" s="1538"/>
      <c r="BW79" s="1538"/>
      <c r="BX79" s="1538"/>
      <c r="BY79" s="1538"/>
      <c r="BZ79" s="1538"/>
      <c r="CA79" s="1538"/>
      <c r="CB79" s="1538"/>
      <c r="CC79" s="1538"/>
      <c r="CD79" s="1538"/>
      <c r="CE79" s="1538"/>
      <c r="CF79" s="1538"/>
      <c r="CG79" s="1538"/>
      <c r="CH79" s="1538"/>
      <c r="CI79" s="1538"/>
      <c r="CJ79" s="1538"/>
      <c r="CK79" s="1538"/>
      <c r="CL79" s="1538"/>
      <c r="CM79" s="1538"/>
      <c r="CN79" s="1538"/>
      <c r="CO79" s="1538"/>
      <c r="CP79" s="1538"/>
      <c r="CQ79" s="1538"/>
      <c r="CR79" s="1538"/>
      <c r="CS79" s="1538"/>
      <c r="CT79" s="1538"/>
      <c r="CU79" s="1538"/>
      <c r="CV79" s="1538"/>
      <c r="CW79" s="1538"/>
      <c r="CX79" s="1538"/>
      <c r="CY79" s="1538"/>
      <c r="CZ79" s="1538"/>
      <c r="DA79" s="1538"/>
      <c r="DB79" s="1538"/>
      <c r="DC79" s="1538"/>
      <c r="DD79" s="1538"/>
      <c r="DE79" s="1538"/>
      <c r="DF79" s="1538"/>
      <c r="DG79" s="1538"/>
      <c r="DH79" s="1538"/>
      <c r="DI79" s="1538"/>
      <c r="DJ79" s="1538"/>
      <c r="DK79" s="1538"/>
      <c r="DL79" s="1538"/>
      <c r="DM79" s="1538"/>
      <c r="DN79" s="1538"/>
      <c r="DO79" s="1538"/>
      <c r="DP79" s="1538"/>
      <c r="DQ79" s="1538"/>
      <c r="DR79" s="1538"/>
      <c r="DS79" s="1538"/>
      <c r="DT79" s="1538"/>
      <c r="DU79" s="1538"/>
      <c r="DV79" s="1538"/>
      <c r="DW79" s="1538"/>
      <c r="DX79" s="1538"/>
      <c r="DY79" s="1538"/>
      <c r="DZ79" s="1538"/>
      <c r="EA79" s="1538"/>
      <c r="EB79" s="1538"/>
      <c r="EC79" s="1538"/>
      <c r="ED79" s="1538"/>
      <c r="EE79" s="1538"/>
      <c r="EF79" s="1538"/>
      <c r="EG79" s="1538"/>
      <c r="EH79" s="1538"/>
      <c r="EI79" s="1538"/>
      <c r="EJ79" s="1538"/>
      <c r="EK79" s="1538"/>
      <c r="EL79" s="1538"/>
      <c r="EM79" s="1538"/>
      <c r="EN79" s="1538"/>
      <c r="EO79" s="1538"/>
      <c r="EP79" s="1538"/>
      <c r="EQ79" s="1538"/>
      <c r="ER79" s="1538"/>
      <c r="ES79" s="1538"/>
      <c r="ET79" s="1538"/>
      <c r="EU79" s="1538"/>
      <c r="EV79" s="1538"/>
      <c r="EW79" s="1538"/>
      <c r="EX79" s="1538"/>
      <c r="EY79" s="1538"/>
      <c r="EZ79" s="1538"/>
      <c r="FA79" s="1538"/>
      <c r="FB79" s="1538"/>
      <c r="FC79" s="1538"/>
      <c r="FD79" s="1538"/>
      <c r="FE79" s="1538"/>
      <c r="FF79" s="1538"/>
      <c r="FG79" s="1538"/>
      <c r="FH79" s="1538"/>
      <c r="FI79" s="1538"/>
      <c r="FJ79" s="1538"/>
      <c r="FK79" s="1538"/>
      <c r="FL79" s="1538"/>
      <c r="FM79" s="1538"/>
      <c r="FN79" s="1538"/>
      <c r="FO79" s="1538"/>
      <c r="FP79" s="1538"/>
      <c r="FQ79" s="1538"/>
      <c r="FR79" s="1538"/>
      <c r="FS79" s="1538"/>
      <c r="FT79" s="1538"/>
      <c r="FU79" s="1538"/>
      <c r="FV79" s="1538"/>
      <c r="FW79" s="1538"/>
      <c r="FX79" s="1538"/>
      <c r="FY79" s="1538"/>
      <c r="FZ79" s="1538"/>
      <c r="GA79" s="1538"/>
      <c r="GB79" s="1538"/>
      <c r="GC79" s="1538"/>
      <c r="GD79" s="1538"/>
      <c r="GE79" s="1538"/>
      <c r="GF79" s="1538"/>
      <c r="GG79" s="1538"/>
      <c r="GH79" s="1538"/>
      <c r="GI79" s="1538"/>
      <c r="GJ79" s="1538"/>
      <c r="GK79" s="1538"/>
      <c r="GL79" s="1538"/>
      <c r="GM79" s="1538"/>
      <c r="GN79" s="1538"/>
      <c r="GO79" s="1538"/>
      <c r="GP79" s="1538"/>
      <c r="GQ79" s="1538"/>
      <c r="GR79" s="1538"/>
      <c r="GS79" s="1538"/>
      <c r="GT79" s="1538"/>
      <c r="GU79" s="1538"/>
      <c r="GV79" s="1538"/>
      <c r="GW79" s="1538"/>
      <c r="GX79" s="1538"/>
      <c r="GY79" s="1538"/>
      <c r="GZ79" s="1538"/>
      <c r="HA79" s="1538"/>
      <c r="HB79" s="1538"/>
      <c r="HC79" s="1538"/>
      <c r="HD79" s="1538"/>
      <c r="HE79" s="1538"/>
      <c r="HF79" s="1538"/>
      <c r="HG79" s="1538"/>
      <c r="HH79" s="1538"/>
      <c r="HI79" s="1538"/>
      <c r="HJ79" s="1538"/>
      <c r="HK79" s="1538"/>
      <c r="HL79" s="1538"/>
      <c r="HM79" s="1538"/>
      <c r="HN79" s="1538"/>
      <c r="HO79" s="1538"/>
      <c r="HP79" s="1538"/>
      <c r="HQ79" s="1538"/>
      <c r="HR79" s="1538"/>
      <c r="HS79" s="1538"/>
      <c r="HT79" s="1538"/>
      <c r="HU79" s="1538"/>
      <c r="HV79" s="1538"/>
      <c r="HW79" s="1538"/>
      <c r="HX79" s="1538"/>
      <c r="HY79" s="1538"/>
      <c r="HZ79" s="1538"/>
      <c r="IA79" s="1538"/>
      <c r="IB79" s="1538"/>
      <c r="IC79" s="1538"/>
      <c r="ID79" s="1538"/>
      <c r="IE79" s="1538"/>
      <c r="IF79" s="1538"/>
      <c r="IG79" s="1538"/>
      <c r="IH79" s="1538"/>
      <c r="II79" s="1538"/>
      <c r="IJ79" s="1538"/>
      <c r="IK79" s="1538"/>
      <c r="IL79" s="1538"/>
      <c r="IM79" s="1538"/>
      <c r="IN79" s="1538"/>
      <c r="IO79" s="1538"/>
      <c r="IP79" s="1538"/>
      <c r="IQ79" s="1538"/>
      <c r="IR79" s="1538"/>
      <c r="IS79" s="1538"/>
      <c r="IT79" s="1538"/>
      <c r="IU79" s="1538"/>
    </row>
    <row r="80" spans="1:255">
      <c r="A80" s="2149" t="s">
        <v>1406</v>
      </c>
      <c r="B80" s="1520"/>
      <c r="C80" s="1520"/>
      <c r="D80" s="1520"/>
      <c r="E80" s="1889"/>
      <c r="F80" s="1519"/>
      <c r="G80" s="1520"/>
      <c r="H80" s="1520"/>
      <c r="I80" s="1520"/>
      <c r="J80" s="1520"/>
      <c r="K80" s="1860"/>
      <c r="L80" s="1860"/>
      <c r="M80" s="1900" t="s">
        <v>1406</v>
      </c>
      <c r="N80" s="1519"/>
      <c r="O80" s="1860"/>
      <c r="P80" s="1860"/>
      <c r="Q80" s="1860"/>
      <c r="R80" s="1860">
        <f t="shared" si="1"/>
        <v>0</v>
      </c>
      <c r="S80" s="1900" t="s">
        <v>1406</v>
      </c>
      <c r="T80" s="1538"/>
      <c r="U80" s="1538"/>
      <c r="V80" s="1538"/>
      <c r="W80" s="1538"/>
      <c r="X80" s="1538"/>
      <c r="Y80" s="1538"/>
      <c r="Z80" s="1538"/>
      <c r="AA80" s="1538"/>
      <c r="AB80" s="1538"/>
      <c r="AC80" s="1538"/>
      <c r="AD80" s="1538"/>
      <c r="AE80" s="1538"/>
      <c r="AF80" s="1538"/>
      <c r="AG80" s="1538"/>
      <c r="AH80" s="1538"/>
      <c r="AI80" s="1538"/>
      <c r="AJ80" s="1538"/>
      <c r="AK80" s="1538"/>
      <c r="AL80" s="1538"/>
      <c r="AM80" s="1538"/>
      <c r="AN80" s="1538"/>
      <c r="AO80" s="1538"/>
      <c r="AP80" s="1538"/>
      <c r="AQ80" s="1538"/>
      <c r="AR80" s="1538"/>
      <c r="AS80" s="1538"/>
      <c r="AT80" s="1538"/>
      <c r="AU80" s="1538"/>
      <c r="AV80" s="1538"/>
      <c r="AW80" s="1538"/>
      <c r="AX80" s="1538"/>
      <c r="AY80" s="1538"/>
      <c r="AZ80" s="1538"/>
      <c r="BA80" s="1538"/>
      <c r="BB80" s="1538"/>
      <c r="BC80" s="1538"/>
      <c r="BD80" s="1538"/>
      <c r="BE80" s="1538"/>
      <c r="BF80" s="1538"/>
      <c r="BG80" s="1538"/>
      <c r="BH80" s="1538"/>
      <c r="BI80" s="1538"/>
      <c r="BJ80" s="1538"/>
      <c r="BK80" s="1538"/>
      <c r="BL80" s="1538"/>
      <c r="BM80" s="1538"/>
      <c r="BN80" s="1538"/>
      <c r="BO80" s="1538"/>
      <c r="BP80" s="1538"/>
      <c r="BQ80" s="1538"/>
      <c r="BR80" s="1538"/>
      <c r="BS80" s="1538"/>
      <c r="BT80" s="1538"/>
      <c r="BU80" s="1538"/>
      <c r="BV80" s="1538"/>
      <c r="BW80" s="1538"/>
      <c r="BX80" s="1538"/>
      <c r="BY80" s="1538"/>
      <c r="BZ80" s="1538"/>
      <c r="CA80" s="1538"/>
      <c r="CB80" s="1538"/>
      <c r="CC80" s="1538"/>
      <c r="CD80" s="1538"/>
      <c r="CE80" s="1538"/>
      <c r="CF80" s="1538"/>
      <c r="CG80" s="1538"/>
      <c r="CH80" s="1538"/>
      <c r="CI80" s="1538"/>
      <c r="CJ80" s="1538"/>
      <c r="CK80" s="1538"/>
      <c r="CL80" s="1538"/>
      <c r="CM80" s="1538"/>
      <c r="CN80" s="1538"/>
      <c r="CO80" s="1538"/>
      <c r="CP80" s="1538"/>
      <c r="CQ80" s="1538"/>
      <c r="CR80" s="1538"/>
      <c r="CS80" s="1538"/>
      <c r="CT80" s="1538"/>
      <c r="CU80" s="1538"/>
      <c r="CV80" s="1538"/>
      <c r="CW80" s="1538"/>
      <c r="CX80" s="1538"/>
      <c r="CY80" s="1538"/>
      <c r="CZ80" s="1538"/>
      <c r="DA80" s="1538"/>
      <c r="DB80" s="1538"/>
      <c r="DC80" s="1538"/>
      <c r="DD80" s="1538"/>
      <c r="DE80" s="1538"/>
      <c r="DF80" s="1538"/>
      <c r="DG80" s="1538"/>
      <c r="DH80" s="1538"/>
      <c r="DI80" s="1538"/>
      <c r="DJ80" s="1538"/>
      <c r="DK80" s="1538"/>
      <c r="DL80" s="1538"/>
      <c r="DM80" s="1538"/>
      <c r="DN80" s="1538"/>
      <c r="DO80" s="1538"/>
      <c r="DP80" s="1538"/>
      <c r="DQ80" s="1538"/>
      <c r="DR80" s="1538"/>
      <c r="DS80" s="1538"/>
      <c r="DT80" s="1538"/>
      <c r="DU80" s="1538"/>
      <c r="DV80" s="1538"/>
      <c r="DW80" s="1538"/>
      <c r="DX80" s="1538"/>
      <c r="DY80" s="1538"/>
      <c r="DZ80" s="1538"/>
      <c r="EA80" s="1538"/>
      <c r="EB80" s="1538"/>
      <c r="EC80" s="1538"/>
      <c r="ED80" s="1538"/>
      <c r="EE80" s="1538"/>
      <c r="EF80" s="1538"/>
      <c r="EG80" s="1538"/>
      <c r="EH80" s="1538"/>
      <c r="EI80" s="1538"/>
      <c r="EJ80" s="1538"/>
      <c r="EK80" s="1538"/>
      <c r="EL80" s="1538"/>
      <c r="EM80" s="1538"/>
      <c r="EN80" s="1538"/>
      <c r="EO80" s="1538"/>
      <c r="EP80" s="1538"/>
      <c r="EQ80" s="1538"/>
      <c r="ER80" s="1538"/>
      <c r="ES80" s="1538"/>
      <c r="ET80" s="1538"/>
      <c r="EU80" s="1538"/>
      <c r="EV80" s="1538"/>
      <c r="EW80" s="1538"/>
      <c r="EX80" s="1538"/>
      <c r="EY80" s="1538"/>
      <c r="EZ80" s="1538"/>
      <c r="FA80" s="1538"/>
      <c r="FB80" s="1538"/>
      <c r="FC80" s="1538"/>
      <c r="FD80" s="1538"/>
      <c r="FE80" s="1538"/>
      <c r="FF80" s="1538"/>
      <c r="FG80" s="1538"/>
      <c r="FH80" s="1538"/>
      <c r="FI80" s="1538"/>
      <c r="FJ80" s="1538"/>
      <c r="FK80" s="1538"/>
      <c r="FL80" s="1538"/>
      <c r="FM80" s="1538"/>
      <c r="FN80" s="1538"/>
      <c r="FO80" s="1538"/>
      <c r="FP80" s="1538"/>
      <c r="FQ80" s="1538"/>
      <c r="FR80" s="1538"/>
      <c r="FS80" s="1538"/>
      <c r="FT80" s="1538"/>
      <c r="FU80" s="1538"/>
      <c r="FV80" s="1538"/>
      <c r="FW80" s="1538"/>
      <c r="FX80" s="1538"/>
      <c r="FY80" s="1538"/>
      <c r="FZ80" s="1538"/>
      <c r="GA80" s="1538"/>
      <c r="GB80" s="1538"/>
      <c r="GC80" s="1538"/>
      <c r="GD80" s="1538"/>
      <c r="GE80" s="1538"/>
      <c r="GF80" s="1538"/>
      <c r="GG80" s="1538"/>
      <c r="GH80" s="1538"/>
      <c r="GI80" s="1538"/>
      <c r="GJ80" s="1538"/>
      <c r="GK80" s="1538"/>
      <c r="GL80" s="1538"/>
      <c r="GM80" s="1538"/>
      <c r="GN80" s="1538"/>
      <c r="GO80" s="1538"/>
      <c r="GP80" s="1538"/>
      <c r="GQ80" s="1538"/>
      <c r="GR80" s="1538"/>
      <c r="GS80" s="1538"/>
      <c r="GT80" s="1538"/>
      <c r="GU80" s="1538"/>
      <c r="GV80" s="1538"/>
      <c r="GW80" s="1538"/>
      <c r="GX80" s="1538"/>
      <c r="GY80" s="1538"/>
      <c r="GZ80" s="1538"/>
      <c r="HA80" s="1538"/>
      <c r="HB80" s="1538"/>
      <c r="HC80" s="1538"/>
      <c r="HD80" s="1538"/>
      <c r="HE80" s="1538"/>
      <c r="HF80" s="1538"/>
      <c r="HG80" s="1538"/>
      <c r="HH80" s="1538"/>
      <c r="HI80" s="1538"/>
      <c r="HJ80" s="1538"/>
      <c r="HK80" s="1538"/>
      <c r="HL80" s="1538"/>
      <c r="HM80" s="1538"/>
      <c r="HN80" s="1538"/>
      <c r="HO80" s="1538"/>
      <c r="HP80" s="1538"/>
      <c r="HQ80" s="1538"/>
      <c r="HR80" s="1538"/>
      <c r="HS80" s="1538"/>
      <c r="HT80" s="1538"/>
      <c r="HU80" s="1538"/>
      <c r="HV80" s="1538"/>
      <c r="HW80" s="1538"/>
      <c r="HX80" s="1538"/>
      <c r="HY80" s="1538"/>
      <c r="HZ80" s="1538"/>
      <c r="IA80" s="1538"/>
      <c r="IB80" s="1538"/>
      <c r="IC80" s="1538"/>
      <c r="ID80" s="1538"/>
      <c r="IE80" s="1538"/>
      <c r="IF80" s="1538"/>
      <c r="IG80" s="1538"/>
      <c r="IH80" s="1538"/>
      <c r="II80" s="1538"/>
      <c r="IJ80" s="1538"/>
      <c r="IK80" s="1538"/>
      <c r="IL80" s="1538"/>
      <c r="IM80" s="1538"/>
      <c r="IN80" s="1538"/>
      <c r="IO80" s="1538"/>
      <c r="IP80" s="1538"/>
      <c r="IQ80" s="1538"/>
      <c r="IR80" s="1538"/>
      <c r="IS80" s="1538"/>
      <c r="IT80" s="1538"/>
      <c r="IU80" s="1538"/>
    </row>
    <row r="81" spans="1:255">
      <c r="A81" s="2149" t="s">
        <v>1407</v>
      </c>
      <c r="B81" s="1520"/>
      <c r="C81" s="1520"/>
      <c r="D81" s="1520"/>
      <c r="E81" s="1889"/>
      <c r="F81" s="1519"/>
      <c r="G81" s="1520"/>
      <c r="H81" s="1520"/>
      <c r="I81" s="1520"/>
      <c r="J81" s="1520"/>
      <c r="K81" s="1860"/>
      <c r="L81" s="1860"/>
      <c r="M81" s="1900" t="s">
        <v>1407</v>
      </c>
      <c r="N81" s="1519"/>
      <c r="O81" s="1860"/>
      <c r="P81" s="1860"/>
      <c r="Q81" s="1860"/>
      <c r="R81" s="1860">
        <f t="shared" si="1"/>
        <v>0</v>
      </c>
      <c r="S81" s="1900" t="s">
        <v>1407</v>
      </c>
      <c r="T81" s="1538"/>
      <c r="U81" s="1538"/>
      <c r="V81" s="1538"/>
      <c r="W81" s="1538"/>
      <c r="X81" s="1538"/>
      <c r="Y81" s="1538"/>
      <c r="Z81" s="1538"/>
      <c r="AA81" s="1538"/>
      <c r="AB81" s="1538"/>
      <c r="AC81" s="1538"/>
      <c r="AD81" s="1538"/>
      <c r="AE81" s="1538"/>
      <c r="AF81" s="1538"/>
      <c r="AG81" s="1538"/>
      <c r="AH81" s="1538"/>
      <c r="AI81" s="1538"/>
      <c r="AJ81" s="1538"/>
      <c r="AK81" s="1538"/>
      <c r="AL81" s="1538"/>
      <c r="AM81" s="1538"/>
      <c r="AN81" s="1538"/>
      <c r="AO81" s="1538"/>
      <c r="AP81" s="1538"/>
      <c r="AQ81" s="1538"/>
      <c r="AR81" s="1538"/>
      <c r="AS81" s="1538"/>
      <c r="AT81" s="1538"/>
      <c r="AU81" s="1538"/>
      <c r="AV81" s="1538"/>
      <c r="AW81" s="1538"/>
      <c r="AX81" s="1538"/>
      <c r="AY81" s="1538"/>
      <c r="AZ81" s="1538"/>
      <c r="BA81" s="1538"/>
      <c r="BB81" s="1538"/>
      <c r="BC81" s="1538"/>
      <c r="BD81" s="1538"/>
      <c r="BE81" s="1538"/>
      <c r="BF81" s="1538"/>
      <c r="BG81" s="1538"/>
      <c r="BH81" s="1538"/>
      <c r="BI81" s="1538"/>
      <c r="BJ81" s="1538"/>
      <c r="BK81" s="1538"/>
      <c r="BL81" s="1538"/>
      <c r="BM81" s="1538"/>
      <c r="BN81" s="1538"/>
      <c r="BO81" s="1538"/>
      <c r="BP81" s="1538"/>
      <c r="BQ81" s="1538"/>
      <c r="BR81" s="1538"/>
      <c r="BS81" s="1538"/>
      <c r="BT81" s="1538"/>
      <c r="BU81" s="1538"/>
      <c r="BV81" s="1538"/>
      <c r="BW81" s="1538"/>
      <c r="BX81" s="1538"/>
      <c r="BY81" s="1538"/>
      <c r="BZ81" s="1538"/>
      <c r="CA81" s="1538"/>
      <c r="CB81" s="1538"/>
      <c r="CC81" s="1538"/>
      <c r="CD81" s="1538"/>
      <c r="CE81" s="1538"/>
      <c r="CF81" s="1538"/>
      <c r="CG81" s="1538"/>
      <c r="CH81" s="1538"/>
      <c r="CI81" s="1538"/>
      <c r="CJ81" s="1538"/>
      <c r="CK81" s="1538"/>
      <c r="CL81" s="1538"/>
      <c r="CM81" s="1538"/>
      <c r="CN81" s="1538"/>
      <c r="CO81" s="1538"/>
      <c r="CP81" s="1538"/>
      <c r="CQ81" s="1538"/>
      <c r="CR81" s="1538"/>
      <c r="CS81" s="1538"/>
      <c r="CT81" s="1538"/>
      <c r="CU81" s="1538"/>
      <c r="CV81" s="1538"/>
      <c r="CW81" s="1538"/>
      <c r="CX81" s="1538"/>
      <c r="CY81" s="1538"/>
      <c r="CZ81" s="1538"/>
      <c r="DA81" s="1538"/>
      <c r="DB81" s="1538"/>
      <c r="DC81" s="1538"/>
      <c r="DD81" s="1538"/>
      <c r="DE81" s="1538"/>
      <c r="DF81" s="1538"/>
      <c r="DG81" s="1538"/>
      <c r="DH81" s="1538"/>
      <c r="DI81" s="1538"/>
      <c r="DJ81" s="1538"/>
      <c r="DK81" s="1538"/>
      <c r="DL81" s="1538"/>
      <c r="DM81" s="1538"/>
      <c r="DN81" s="1538"/>
      <c r="DO81" s="1538"/>
      <c r="DP81" s="1538"/>
      <c r="DQ81" s="1538"/>
      <c r="DR81" s="1538"/>
      <c r="DS81" s="1538"/>
      <c r="DT81" s="1538"/>
      <c r="DU81" s="1538"/>
      <c r="DV81" s="1538"/>
      <c r="DW81" s="1538"/>
      <c r="DX81" s="1538"/>
      <c r="DY81" s="1538"/>
      <c r="DZ81" s="1538"/>
      <c r="EA81" s="1538"/>
      <c r="EB81" s="1538"/>
      <c r="EC81" s="1538"/>
      <c r="ED81" s="1538"/>
      <c r="EE81" s="1538"/>
      <c r="EF81" s="1538"/>
      <c r="EG81" s="1538"/>
      <c r="EH81" s="1538"/>
      <c r="EI81" s="1538"/>
      <c r="EJ81" s="1538"/>
      <c r="EK81" s="1538"/>
      <c r="EL81" s="1538"/>
      <c r="EM81" s="1538"/>
      <c r="EN81" s="1538"/>
      <c r="EO81" s="1538"/>
      <c r="EP81" s="1538"/>
      <c r="EQ81" s="1538"/>
      <c r="ER81" s="1538"/>
      <c r="ES81" s="1538"/>
      <c r="ET81" s="1538"/>
      <c r="EU81" s="1538"/>
      <c r="EV81" s="1538"/>
      <c r="EW81" s="1538"/>
      <c r="EX81" s="1538"/>
      <c r="EY81" s="1538"/>
      <c r="EZ81" s="1538"/>
      <c r="FA81" s="1538"/>
      <c r="FB81" s="1538"/>
      <c r="FC81" s="1538"/>
      <c r="FD81" s="1538"/>
      <c r="FE81" s="1538"/>
      <c r="FF81" s="1538"/>
      <c r="FG81" s="1538"/>
      <c r="FH81" s="1538"/>
      <c r="FI81" s="1538"/>
      <c r="FJ81" s="1538"/>
      <c r="FK81" s="1538"/>
      <c r="FL81" s="1538"/>
      <c r="FM81" s="1538"/>
      <c r="FN81" s="1538"/>
      <c r="FO81" s="1538"/>
      <c r="FP81" s="1538"/>
      <c r="FQ81" s="1538"/>
      <c r="FR81" s="1538"/>
      <c r="FS81" s="1538"/>
      <c r="FT81" s="1538"/>
      <c r="FU81" s="1538"/>
      <c r="FV81" s="1538"/>
      <c r="FW81" s="1538"/>
      <c r="FX81" s="1538"/>
      <c r="FY81" s="1538"/>
      <c r="FZ81" s="1538"/>
      <c r="GA81" s="1538"/>
      <c r="GB81" s="1538"/>
      <c r="GC81" s="1538"/>
      <c r="GD81" s="1538"/>
      <c r="GE81" s="1538"/>
      <c r="GF81" s="1538"/>
      <c r="GG81" s="1538"/>
      <c r="GH81" s="1538"/>
      <c r="GI81" s="1538"/>
      <c r="GJ81" s="1538"/>
      <c r="GK81" s="1538"/>
      <c r="GL81" s="1538"/>
      <c r="GM81" s="1538"/>
      <c r="GN81" s="1538"/>
      <c r="GO81" s="1538"/>
      <c r="GP81" s="1538"/>
      <c r="GQ81" s="1538"/>
      <c r="GR81" s="1538"/>
      <c r="GS81" s="1538"/>
      <c r="GT81" s="1538"/>
      <c r="GU81" s="1538"/>
      <c r="GV81" s="1538"/>
      <c r="GW81" s="1538"/>
      <c r="GX81" s="1538"/>
      <c r="GY81" s="1538"/>
      <c r="GZ81" s="1538"/>
      <c r="HA81" s="1538"/>
      <c r="HB81" s="1538"/>
      <c r="HC81" s="1538"/>
      <c r="HD81" s="1538"/>
      <c r="HE81" s="1538"/>
      <c r="HF81" s="1538"/>
      <c r="HG81" s="1538"/>
      <c r="HH81" s="1538"/>
      <c r="HI81" s="1538"/>
      <c r="HJ81" s="1538"/>
      <c r="HK81" s="1538"/>
      <c r="HL81" s="1538"/>
      <c r="HM81" s="1538"/>
      <c r="HN81" s="1538"/>
      <c r="HO81" s="1538"/>
      <c r="HP81" s="1538"/>
      <c r="HQ81" s="1538"/>
      <c r="HR81" s="1538"/>
      <c r="HS81" s="1538"/>
      <c r="HT81" s="1538"/>
      <c r="HU81" s="1538"/>
      <c r="HV81" s="1538"/>
      <c r="HW81" s="1538"/>
      <c r="HX81" s="1538"/>
      <c r="HY81" s="1538"/>
      <c r="HZ81" s="1538"/>
      <c r="IA81" s="1538"/>
      <c r="IB81" s="1538"/>
      <c r="IC81" s="1538"/>
      <c r="ID81" s="1538"/>
      <c r="IE81" s="1538"/>
      <c r="IF81" s="1538"/>
      <c r="IG81" s="1538"/>
      <c r="IH81" s="1538"/>
      <c r="II81" s="1538"/>
      <c r="IJ81" s="1538"/>
      <c r="IK81" s="1538"/>
      <c r="IL81" s="1538"/>
      <c r="IM81" s="1538"/>
      <c r="IN81" s="1538"/>
      <c r="IO81" s="1538"/>
      <c r="IP81" s="1538"/>
      <c r="IQ81" s="1538"/>
      <c r="IR81" s="1538"/>
      <c r="IS81" s="1538"/>
      <c r="IT81" s="1538"/>
      <c r="IU81" s="1538"/>
    </row>
    <row r="82" spans="1:255">
      <c r="A82" s="2149" t="s">
        <v>1746</v>
      </c>
      <c r="B82" s="1520"/>
      <c r="C82" s="1520"/>
      <c r="D82" s="1520"/>
      <c r="E82" s="1889"/>
      <c r="F82" s="1519"/>
      <c r="G82" s="1520"/>
      <c r="H82" s="1520"/>
      <c r="I82" s="1520"/>
      <c r="J82" s="1520"/>
      <c r="K82" s="1860"/>
      <c r="L82" s="1860"/>
      <c r="M82" s="1900" t="s">
        <v>1746</v>
      </c>
      <c r="N82" s="1519"/>
      <c r="O82" s="1860"/>
      <c r="P82" s="1860"/>
      <c r="Q82" s="1860"/>
      <c r="R82" s="1860">
        <f t="shared" si="1"/>
        <v>0</v>
      </c>
      <c r="S82" s="1900" t="s">
        <v>1746</v>
      </c>
      <c r="T82" s="1538"/>
      <c r="U82" s="1538"/>
      <c r="V82" s="1538"/>
      <c r="W82" s="1538"/>
      <c r="X82" s="1538"/>
      <c r="Y82" s="1538"/>
      <c r="Z82" s="1538"/>
      <c r="AA82" s="1538"/>
      <c r="AB82" s="1538"/>
      <c r="AC82" s="1538"/>
      <c r="AD82" s="1538"/>
      <c r="AE82" s="1538"/>
      <c r="AF82" s="1538"/>
      <c r="AG82" s="1538"/>
      <c r="AH82" s="1538"/>
      <c r="AI82" s="1538"/>
      <c r="AJ82" s="1538"/>
      <c r="AK82" s="1538"/>
      <c r="AL82" s="1538"/>
      <c r="AM82" s="1538"/>
      <c r="AN82" s="1538"/>
      <c r="AO82" s="1538"/>
      <c r="AP82" s="1538"/>
      <c r="AQ82" s="1538"/>
      <c r="AR82" s="1538"/>
      <c r="AS82" s="1538"/>
      <c r="AT82" s="1538"/>
      <c r="AU82" s="1538"/>
      <c r="AV82" s="1538"/>
      <c r="AW82" s="1538"/>
      <c r="AX82" s="1538"/>
      <c r="AY82" s="1538"/>
      <c r="AZ82" s="1538"/>
      <c r="BA82" s="1538"/>
      <c r="BB82" s="1538"/>
      <c r="BC82" s="1538"/>
      <c r="BD82" s="1538"/>
      <c r="BE82" s="1538"/>
      <c r="BF82" s="1538"/>
      <c r="BG82" s="1538"/>
      <c r="BH82" s="1538"/>
      <c r="BI82" s="1538"/>
      <c r="BJ82" s="1538"/>
      <c r="BK82" s="1538"/>
      <c r="BL82" s="1538"/>
      <c r="BM82" s="1538"/>
      <c r="BN82" s="1538"/>
      <c r="BO82" s="1538"/>
      <c r="BP82" s="1538"/>
      <c r="BQ82" s="1538"/>
      <c r="BR82" s="1538"/>
      <c r="BS82" s="1538"/>
      <c r="BT82" s="1538"/>
      <c r="BU82" s="1538"/>
      <c r="BV82" s="1538"/>
      <c r="BW82" s="1538"/>
      <c r="BX82" s="1538"/>
      <c r="BY82" s="1538"/>
      <c r="BZ82" s="1538"/>
      <c r="CA82" s="1538"/>
      <c r="CB82" s="1538"/>
      <c r="CC82" s="1538"/>
      <c r="CD82" s="1538"/>
      <c r="CE82" s="1538"/>
      <c r="CF82" s="1538"/>
      <c r="CG82" s="1538"/>
      <c r="CH82" s="1538"/>
      <c r="CI82" s="1538"/>
      <c r="CJ82" s="1538"/>
      <c r="CK82" s="1538"/>
      <c r="CL82" s="1538"/>
      <c r="CM82" s="1538"/>
      <c r="CN82" s="1538"/>
      <c r="CO82" s="1538"/>
      <c r="CP82" s="1538"/>
      <c r="CQ82" s="1538"/>
      <c r="CR82" s="1538"/>
      <c r="CS82" s="1538"/>
      <c r="CT82" s="1538"/>
      <c r="CU82" s="1538"/>
      <c r="CV82" s="1538"/>
      <c r="CW82" s="1538"/>
      <c r="CX82" s="1538"/>
      <c r="CY82" s="1538"/>
      <c r="CZ82" s="1538"/>
      <c r="DA82" s="1538"/>
      <c r="DB82" s="1538"/>
      <c r="DC82" s="1538"/>
      <c r="DD82" s="1538"/>
      <c r="DE82" s="1538"/>
      <c r="DF82" s="1538"/>
      <c r="DG82" s="1538"/>
      <c r="DH82" s="1538"/>
      <c r="DI82" s="1538"/>
      <c r="DJ82" s="1538"/>
      <c r="DK82" s="1538"/>
      <c r="DL82" s="1538"/>
      <c r="DM82" s="1538"/>
      <c r="DN82" s="1538"/>
      <c r="DO82" s="1538"/>
      <c r="DP82" s="1538"/>
      <c r="DQ82" s="1538"/>
      <c r="DR82" s="1538"/>
      <c r="DS82" s="1538"/>
      <c r="DT82" s="1538"/>
      <c r="DU82" s="1538"/>
      <c r="DV82" s="1538"/>
      <c r="DW82" s="1538"/>
      <c r="DX82" s="1538"/>
      <c r="DY82" s="1538"/>
      <c r="DZ82" s="1538"/>
      <c r="EA82" s="1538"/>
      <c r="EB82" s="1538"/>
      <c r="EC82" s="1538"/>
      <c r="ED82" s="1538"/>
      <c r="EE82" s="1538"/>
      <c r="EF82" s="1538"/>
      <c r="EG82" s="1538"/>
      <c r="EH82" s="1538"/>
      <c r="EI82" s="1538"/>
      <c r="EJ82" s="1538"/>
      <c r="EK82" s="1538"/>
      <c r="EL82" s="1538"/>
      <c r="EM82" s="1538"/>
      <c r="EN82" s="1538"/>
      <c r="EO82" s="1538"/>
      <c r="EP82" s="1538"/>
      <c r="EQ82" s="1538"/>
      <c r="ER82" s="1538"/>
      <c r="ES82" s="1538"/>
      <c r="ET82" s="1538"/>
      <c r="EU82" s="1538"/>
      <c r="EV82" s="1538"/>
      <c r="EW82" s="1538"/>
      <c r="EX82" s="1538"/>
      <c r="EY82" s="1538"/>
      <c r="EZ82" s="1538"/>
      <c r="FA82" s="1538"/>
      <c r="FB82" s="1538"/>
      <c r="FC82" s="1538"/>
      <c r="FD82" s="1538"/>
      <c r="FE82" s="1538"/>
      <c r="FF82" s="1538"/>
      <c r="FG82" s="1538"/>
      <c r="FH82" s="1538"/>
      <c r="FI82" s="1538"/>
      <c r="FJ82" s="1538"/>
      <c r="FK82" s="1538"/>
      <c r="FL82" s="1538"/>
      <c r="FM82" s="1538"/>
      <c r="FN82" s="1538"/>
      <c r="FO82" s="1538"/>
      <c r="FP82" s="1538"/>
      <c r="FQ82" s="1538"/>
      <c r="FR82" s="1538"/>
      <c r="FS82" s="1538"/>
      <c r="FT82" s="1538"/>
      <c r="FU82" s="1538"/>
      <c r="FV82" s="1538"/>
      <c r="FW82" s="1538"/>
      <c r="FX82" s="1538"/>
      <c r="FY82" s="1538"/>
      <c r="FZ82" s="1538"/>
      <c r="GA82" s="1538"/>
      <c r="GB82" s="1538"/>
      <c r="GC82" s="1538"/>
      <c r="GD82" s="1538"/>
      <c r="GE82" s="1538"/>
      <c r="GF82" s="1538"/>
      <c r="GG82" s="1538"/>
      <c r="GH82" s="1538"/>
      <c r="GI82" s="1538"/>
      <c r="GJ82" s="1538"/>
      <c r="GK82" s="1538"/>
      <c r="GL82" s="1538"/>
      <c r="GM82" s="1538"/>
      <c r="GN82" s="1538"/>
      <c r="GO82" s="1538"/>
      <c r="GP82" s="1538"/>
      <c r="GQ82" s="1538"/>
      <c r="GR82" s="1538"/>
      <c r="GS82" s="1538"/>
      <c r="GT82" s="1538"/>
      <c r="GU82" s="1538"/>
      <c r="GV82" s="1538"/>
      <c r="GW82" s="1538"/>
      <c r="GX82" s="1538"/>
      <c r="GY82" s="1538"/>
      <c r="GZ82" s="1538"/>
      <c r="HA82" s="1538"/>
      <c r="HB82" s="1538"/>
      <c r="HC82" s="1538"/>
      <c r="HD82" s="1538"/>
      <c r="HE82" s="1538"/>
      <c r="HF82" s="1538"/>
      <c r="HG82" s="1538"/>
      <c r="HH82" s="1538"/>
      <c r="HI82" s="1538"/>
      <c r="HJ82" s="1538"/>
      <c r="HK82" s="1538"/>
      <c r="HL82" s="1538"/>
      <c r="HM82" s="1538"/>
      <c r="HN82" s="1538"/>
      <c r="HO82" s="1538"/>
      <c r="HP82" s="1538"/>
      <c r="HQ82" s="1538"/>
      <c r="HR82" s="1538"/>
      <c r="HS82" s="1538"/>
      <c r="HT82" s="1538"/>
      <c r="HU82" s="1538"/>
      <c r="HV82" s="1538"/>
      <c r="HW82" s="1538"/>
      <c r="HX82" s="1538"/>
      <c r="HY82" s="1538"/>
      <c r="HZ82" s="1538"/>
      <c r="IA82" s="1538"/>
      <c r="IB82" s="1538"/>
      <c r="IC82" s="1538"/>
      <c r="ID82" s="1538"/>
      <c r="IE82" s="1538"/>
      <c r="IF82" s="1538"/>
      <c r="IG82" s="1538"/>
      <c r="IH82" s="1538"/>
      <c r="II82" s="1538"/>
      <c r="IJ82" s="1538"/>
      <c r="IK82" s="1538"/>
      <c r="IL82" s="1538"/>
      <c r="IM82" s="1538"/>
      <c r="IN82" s="1538"/>
      <c r="IO82" s="1538"/>
      <c r="IP82" s="1538"/>
      <c r="IQ82" s="1538"/>
      <c r="IR82" s="1538"/>
      <c r="IS82" s="1538"/>
      <c r="IT82" s="1538"/>
      <c r="IU82" s="1538"/>
    </row>
    <row r="83" spans="1:255">
      <c r="A83" s="2149" t="s">
        <v>1747</v>
      </c>
      <c r="B83" s="1520"/>
      <c r="C83" s="1520"/>
      <c r="D83" s="1520"/>
      <c r="E83" s="1889"/>
      <c r="F83" s="1519"/>
      <c r="G83" s="1520"/>
      <c r="H83" s="1520"/>
      <c r="I83" s="1520"/>
      <c r="J83" s="1520"/>
      <c r="K83" s="1860"/>
      <c r="L83" s="1860"/>
      <c r="M83" s="1900" t="s">
        <v>1747</v>
      </c>
      <c r="N83" s="1519"/>
      <c r="O83" s="1860"/>
      <c r="P83" s="1860"/>
      <c r="Q83" s="1860"/>
      <c r="R83" s="1860">
        <f t="shared" si="1"/>
        <v>0</v>
      </c>
      <c r="S83" s="1900" t="s">
        <v>1747</v>
      </c>
      <c r="T83" s="1538"/>
      <c r="U83" s="1538"/>
      <c r="V83" s="1538"/>
      <c r="W83" s="1538"/>
      <c r="X83" s="1538"/>
      <c r="Y83" s="1538"/>
      <c r="Z83" s="1538"/>
      <c r="AA83" s="1538"/>
      <c r="AB83" s="1538"/>
      <c r="AC83" s="1538"/>
      <c r="AD83" s="1538"/>
      <c r="AE83" s="1538"/>
      <c r="AF83" s="1538"/>
      <c r="AG83" s="1538"/>
      <c r="AH83" s="1538"/>
      <c r="AI83" s="1538"/>
      <c r="AJ83" s="1538"/>
      <c r="AK83" s="1538"/>
      <c r="AL83" s="1538"/>
      <c r="AM83" s="1538"/>
      <c r="AN83" s="1538"/>
      <c r="AO83" s="1538"/>
      <c r="AP83" s="1538"/>
      <c r="AQ83" s="1538"/>
      <c r="AR83" s="1538"/>
      <c r="AS83" s="1538"/>
      <c r="AT83" s="1538"/>
      <c r="AU83" s="1538"/>
      <c r="AV83" s="1538"/>
      <c r="AW83" s="1538"/>
      <c r="AX83" s="1538"/>
      <c r="AY83" s="1538"/>
      <c r="AZ83" s="1538"/>
      <c r="BA83" s="1538"/>
      <c r="BB83" s="1538"/>
      <c r="BC83" s="1538"/>
      <c r="BD83" s="1538"/>
      <c r="BE83" s="1538"/>
      <c r="BF83" s="1538"/>
      <c r="BG83" s="1538"/>
      <c r="BH83" s="1538"/>
      <c r="BI83" s="1538"/>
      <c r="BJ83" s="1538"/>
      <c r="BK83" s="1538"/>
      <c r="BL83" s="1538"/>
      <c r="BM83" s="1538"/>
      <c r="BN83" s="1538"/>
      <c r="BO83" s="1538"/>
      <c r="BP83" s="1538"/>
      <c r="BQ83" s="1538"/>
      <c r="BR83" s="1538"/>
      <c r="BS83" s="1538"/>
      <c r="BT83" s="1538"/>
      <c r="BU83" s="1538"/>
      <c r="BV83" s="1538"/>
      <c r="BW83" s="1538"/>
      <c r="BX83" s="1538"/>
      <c r="BY83" s="1538"/>
      <c r="BZ83" s="1538"/>
      <c r="CA83" s="1538"/>
      <c r="CB83" s="1538"/>
      <c r="CC83" s="1538"/>
      <c r="CD83" s="1538"/>
      <c r="CE83" s="1538"/>
      <c r="CF83" s="1538"/>
      <c r="CG83" s="1538"/>
      <c r="CH83" s="1538"/>
      <c r="CI83" s="1538"/>
      <c r="CJ83" s="1538"/>
      <c r="CK83" s="1538"/>
      <c r="CL83" s="1538"/>
      <c r="CM83" s="1538"/>
      <c r="CN83" s="1538"/>
      <c r="CO83" s="1538"/>
      <c r="CP83" s="1538"/>
      <c r="CQ83" s="1538"/>
      <c r="CR83" s="1538"/>
      <c r="CS83" s="1538"/>
      <c r="CT83" s="1538"/>
      <c r="CU83" s="1538"/>
      <c r="CV83" s="1538"/>
      <c r="CW83" s="1538"/>
      <c r="CX83" s="1538"/>
      <c r="CY83" s="1538"/>
      <c r="CZ83" s="1538"/>
      <c r="DA83" s="1538"/>
      <c r="DB83" s="1538"/>
      <c r="DC83" s="1538"/>
      <c r="DD83" s="1538"/>
      <c r="DE83" s="1538"/>
      <c r="DF83" s="1538"/>
      <c r="DG83" s="1538"/>
      <c r="DH83" s="1538"/>
      <c r="DI83" s="1538"/>
      <c r="DJ83" s="1538"/>
      <c r="DK83" s="1538"/>
      <c r="DL83" s="1538"/>
      <c r="DM83" s="1538"/>
      <c r="DN83" s="1538"/>
      <c r="DO83" s="1538"/>
      <c r="DP83" s="1538"/>
      <c r="DQ83" s="1538"/>
      <c r="DR83" s="1538"/>
      <c r="DS83" s="1538"/>
      <c r="DT83" s="1538"/>
      <c r="DU83" s="1538"/>
      <c r="DV83" s="1538"/>
      <c r="DW83" s="1538"/>
      <c r="DX83" s="1538"/>
      <c r="DY83" s="1538"/>
      <c r="DZ83" s="1538"/>
      <c r="EA83" s="1538"/>
      <c r="EB83" s="1538"/>
      <c r="EC83" s="1538"/>
      <c r="ED83" s="1538"/>
      <c r="EE83" s="1538"/>
      <c r="EF83" s="1538"/>
      <c r="EG83" s="1538"/>
      <c r="EH83" s="1538"/>
      <c r="EI83" s="1538"/>
      <c r="EJ83" s="1538"/>
      <c r="EK83" s="1538"/>
      <c r="EL83" s="1538"/>
      <c r="EM83" s="1538"/>
      <c r="EN83" s="1538"/>
      <c r="EO83" s="1538"/>
      <c r="EP83" s="1538"/>
      <c r="EQ83" s="1538"/>
      <c r="ER83" s="1538"/>
      <c r="ES83" s="1538"/>
      <c r="ET83" s="1538"/>
      <c r="EU83" s="1538"/>
      <c r="EV83" s="1538"/>
      <c r="EW83" s="1538"/>
      <c r="EX83" s="1538"/>
      <c r="EY83" s="1538"/>
      <c r="EZ83" s="1538"/>
      <c r="FA83" s="1538"/>
      <c r="FB83" s="1538"/>
      <c r="FC83" s="1538"/>
      <c r="FD83" s="1538"/>
      <c r="FE83" s="1538"/>
      <c r="FF83" s="1538"/>
      <c r="FG83" s="1538"/>
      <c r="FH83" s="1538"/>
      <c r="FI83" s="1538"/>
      <c r="FJ83" s="1538"/>
      <c r="FK83" s="1538"/>
      <c r="FL83" s="1538"/>
      <c r="FM83" s="1538"/>
      <c r="FN83" s="1538"/>
      <c r="FO83" s="1538"/>
      <c r="FP83" s="1538"/>
      <c r="FQ83" s="1538"/>
      <c r="FR83" s="1538"/>
      <c r="FS83" s="1538"/>
      <c r="FT83" s="1538"/>
      <c r="FU83" s="1538"/>
      <c r="FV83" s="1538"/>
      <c r="FW83" s="1538"/>
      <c r="FX83" s="1538"/>
      <c r="FY83" s="1538"/>
      <c r="FZ83" s="1538"/>
      <c r="GA83" s="1538"/>
      <c r="GB83" s="1538"/>
      <c r="GC83" s="1538"/>
      <c r="GD83" s="1538"/>
      <c r="GE83" s="1538"/>
      <c r="GF83" s="1538"/>
      <c r="GG83" s="1538"/>
      <c r="GH83" s="1538"/>
      <c r="GI83" s="1538"/>
      <c r="GJ83" s="1538"/>
      <c r="GK83" s="1538"/>
      <c r="GL83" s="1538"/>
      <c r="GM83" s="1538"/>
      <c r="GN83" s="1538"/>
      <c r="GO83" s="1538"/>
      <c r="GP83" s="1538"/>
      <c r="GQ83" s="1538"/>
      <c r="GR83" s="1538"/>
      <c r="GS83" s="1538"/>
      <c r="GT83" s="1538"/>
      <c r="GU83" s="1538"/>
      <c r="GV83" s="1538"/>
      <c r="GW83" s="1538"/>
      <c r="GX83" s="1538"/>
      <c r="GY83" s="1538"/>
      <c r="GZ83" s="1538"/>
      <c r="HA83" s="1538"/>
      <c r="HB83" s="1538"/>
      <c r="HC83" s="1538"/>
      <c r="HD83" s="1538"/>
      <c r="HE83" s="1538"/>
      <c r="HF83" s="1538"/>
      <c r="HG83" s="1538"/>
      <c r="HH83" s="1538"/>
      <c r="HI83" s="1538"/>
      <c r="HJ83" s="1538"/>
      <c r="HK83" s="1538"/>
      <c r="HL83" s="1538"/>
      <c r="HM83" s="1538"/>
      <c r="HN83" s="1538"/>
      <c r="HO83" s="1538"/>
      <c r="HP83" s="1538"/>
      <c r="HQ83" s="1538"/>
      <c r="HR83" s="1538"/>
      <c r="HS83" s="1538"/>
      <c r="HT83" s="1538"/>
      <c r="HU83" s="1538"/>
      <c r="HV83" s="1538"/>
      <c r="HW83" s="1538"/>
      <c r="HX83" s="1538"/>
      <c r="HY83" s="1538"/>
      <c r="HZ83" s="1538"/>
      <c r="IA83" s="1538"/>
      <c r="IB83" s="1538"/>
      <c r="IC83" s="1538"/>
      <c r="ID83" s="1538"/>
      <c r="IE83" s="1538"/>
      <c r="IF83" s="1538"/>
      <c r="IG83" s="1538"/>
      <c r="IH83" s="1538"/>
      <c r="II83" s="1538"/>
      <c r="IJ83" s="1538"/>
      <c r="IK83" s="1538"/>
      <c r="IL83" s="1538"/>
      <c r="IM83" s="1538"/>
      <c r="IN83" s="1538"/>
      <c r="IO83" s="1538"/>
      <c r="IP83" s="1538"/>
      <c r="IQ83" s="1538"/>
      <c r="IR83" s="1538"/>
      <c r="IS83" s="1538"/>
      <c r="IT83" s="1538"/>
      <c r="IU83" s="1538"/>
    </row>
    <row r="84" spans="1:255">
      <c r="A84" s="2149">
        <v>12</v>
      </c>
      <c r="B84" s="1520"/>
      <c r="C84" s="1520"/>
      <c r="D84" s="1520"/>
      <c r="E84" s="1889"/>
      <c r="F84" s="1519"/>
      <c r="G84" s="1520"/>
      <c r="H84" s="1520"/>
      <c r="I84" s="1520"/>
      <c r="J84" s="1520"/>
      <c r="K84" s="1860"/>
      <c r="L84" s="1860"/>
      <c r="M84" s="1900">
        <v>12</v>
      </c>
      <c r="N84" s="1519"/>
      <c r="O84" s="1860"/>
      <c r="P84" s="1860"/>
      <c r="Q84" s="1860"/>
      <c r="R84" s="1860">
        <f t="shared" si="1"/>
        <v>0</v>
      </c>
      <c r="S84" s="1900">
        <v>12</v>
      </c>
      <c r="T84" s="1538"/>
      <c r="U84" s="1538"/>
      <c r="V84" s="1538"/>
      <c r="W84" s="1538"/>
      <c r="X84" s="1538"/>
      <c r="Y84" s="1538"/>
      <c r="Z84" s="1538"/>
      <c r="AA84" s="1538"/>
      <c r="AB84" s="1538"/>
      <c r="AC84" s="1538"/>
      <c r="AD84" s="1538"/>
      <c r="AE84" s="1538"/>
      <c r="AF84" s="1538"/>
      <c r="AG84" s="1538"/>
      <c r="AH84" s="1538"/>
      <c r="AI84" s="1538"/>
      <c r="AJ84" s="1538"/>
      <c r="AK84" s="1538"/>
      <c r="AL84" s="1538"/>
      <c r="AM84" s="1538"/>
      <c r="AN84" s="1538"/>
      <c r="AO84" s="1538"/>
      <c r="AP84" s="1538"/>
      <c r="AQ84" s="1538"/>
      <c r="AR84" s="1538"/>
      <c r="AS84" s="1538"/>
      <c r="AT84" s="1538"/>
      <c r="AU84" s="1538"/>
      <c r="AV84" s="1538"/>
      <c r="AW84" s="1538"/>
      <c r="AX84" s="1538"/>
      <c r="AY84" s="1538"/>
      <c r="AZ84" s="1538"/>
      <c r="BA84" s="1538"/>
      <c r="BB84" s="1538"/>
      <c r="BC84" s="1538"/>
      <c r="BD84" s="1538"/>
      <c r="BE84" s="1538"/>
      <c r="BF84" s="1538"/>
      <c r="BG84" s="1538"/>
      <c r="BH84" s="1538"/>
      <c r="BI84" s="1538"/>
      <c r="BJ84" s="1538"/>
      <c r="BK84" s="1538"/>
      <c r="BL84" s="1538"/>
      <c r="BM84" s="1538"/>
      <c r="BN84" s="1538"/>
      <c r="BO84" s="1538"/>
      <c r="BP84" s="1538"/>
      <c r="BQ84" s="1538"/>
      <c r="BR84" s="1538"/>
      <c r="BS84" s="1538"/>
      <c r="BT84" s="1538"/>
      <c r="BU84" s="1538"/>
      <c r="BV84" s="1538"/>
      <c r="BW84" s="1538"/>
      <c r="BX84" s="1538"/>
      <c r="BY84" s="1538"/>
      <c r="BZ84" s="1538"/>
      <c r="CA84" s="1538"/>
      <c r="CB84" s="1538"/>
      <c r="CC84" s="1538"/>
      <c r="CD84" s="1538"/>
      <c r="CE84" s="1538"/>
      <c r="CF84" s="1538"/>
      <c r="CG84" s="1538"/>
      <c r="CH84" s="1538"/>
      <c r="CI84" s="1538"/>
      <c r="CJ84" s="1538"/>
      <c r="CK84" s="1538"/>
      <c r="CL84" s="1538"/>
      <c r="CM84" s="1538"/>
      <c r="CN84" s="1538"/>
      <c r="CO84" s="1538"/>
      <c r="CP84" s="1538"/>
      <c r="CQ84" s="1538"/>
      <c r="CR84" s="1538"/>
      <c r="CS84" s="1538"/>
      <c r="CT84" s="1538"/>
      <c r="CU84" s="1538"/>
      <c r="CV84" s="1538"/>
      <c r="CW84" s="1538"/>
      <c r="CX84" s="1538"/>
      <c r="CY84" s="1538"/>
      <c r="CZ84" s="1538"/>
      <c r="DA84" s="1538"/>
      <c r="DB84" s="1538"/>
      <c r="DC84" s="1538"/>
      <c r="DD84" s="1538"/>
      <c r="DE84" s="1538"/>
      <c r="DF84" s="1538"/>
      <c r="DG84" s="1538"/>
      <c r="DH84" s="1538"/>
      <c r="DI84" s="1538"/>
      <c r="DJ84" s="1538"/>
      <c r="DK84" s="1538"/>
      <c r="DL84" s="1538"/>
      <c r="DM84" s="1538"/>
      <c r="DN84" s="1538"/>
      <c r="DO84" s="1538"/>
      <c r="DP84" s="1538"/>
      <c r="DQ84" s="1538"/>
      <c r="DR84" s="1538"/>
      <c r="DS84" s="1538"/>
      <c r="DT84" s="1538"/>
      <c r="DU84" s="1538"/>
      <c r="DV84" s="1538"/>
      <c r="DW84" s="1538"/>
      <c r="DX84" s="1538"/>
      <c r="DY84" s="1538"/>
      <c r="DZ84" s="1538"/>
      <c r="EA84" s="1538"/>
      <c r="EB84" s="1538"/>
      <c r="EC84" s="1538"/>
      <c r="ED84" s="1538"/>
      <c r="EE84" s="1538"/>
      <c r="EF84" s="1538"/>
      <c r="EG84" s="1538"/>
      <c r="EH84" s="1538"/>
      <c r="EI84" s="1538"/>
      <c r="EJ84" s="1538"/>
      <c r="EK84" s="1538"/>
      <c r="EL84" s="1538"/>
      <c r="EM84" s="1538"/>
      <c r="EN84" s="1538"/>
      <c r="EO84" s="1538"/>
      <c r="EP84" s="1538"/>
      <c r="EQ84" s="1538"/>
      <c r="ER84" s="1538"/>
      <c r="ES84" s="1538"/>
      <c r="ET84" s="1538"/>
      <c r="EU84" s="1538"/>
      <c r="EV84" s="1538"/>
      <c r="EW84" s="1538"/>
      <c r="EX84" s="1538"/>
      <c r="EY84" s="1538"/>
      <c r="EZ84" s="1538"/>
      <c r="FA84" s="1538"/>
      <c r="FB84" s="1538"/>
      <c r="FC84" s="1538"/>
      <c r="FD84" s="1538"/>
      <c r="FE84" s="1538"/>
      <c r="FF84" s="1538"/>
      <c r="FG84" s="1538"/>
      <c r="FH84" s="1538"/>
      <c r="FI84" s="1538"/>
      <c r="FJ84" s="1538"/>
      <c r="FK84" s="1538"/>
      <c r="FL84" s="1538"/>
      <c r="FM84" s="1538"/>
      <c r="FN84" s="1538"/>
      <c r="FO84" s="1538"/>
      <c r="FP84" s="1538"/>
      <c r="FQ84" s="1538"/>
      <c r="FR84" s="1538"/>
      <c r="FS84" s="1538"/>
      <c r="FT84" s="1538"/>
      <c r="FU84" s="1538"/>
      <c r="FV84" s="1538"/>
      <c r="FW84" s="1538"/>
      <c r="FX84" s="1538"/>
      <c r="FY84" s="1538"/>
      <c r="FZ84" s="1538"/>
      <c r="GA84" s="1538"/>
      <c r="GB84" s="1538"/>
      <c r="GC84" s="1538"/>
      <c r="GD84" s="1538"/>
      <c r="GE84" s="1538"/>
      <c r="GF84" s="1538"/>
      <c r="GG84" s="1538"/>
      <c r="GH84" s="1538"/>
      <c r="GI84" s="1538"/>
      <c r="GJ84" s="1538"/>
      <c r="GK84" s="1538"/>
      <c r="GL84" s="1538"/>
      <c r="GM84" s="1538"/>
      <c r="GN84" s="1538"/>
      <c r="GO84" s="1538"/>
      <c r="GP84" s="1538"/>
      <c r="GQ84" s="1538"/>
      <c r="GR84" s="1538"/>
      <c r="GS84" s="1538"/>
      <c r="GT84" s="1538"/>
      <c r="GU84" s="1538"/>
      <c r="GV84" s="1538"/>
      <c r="GW84" s="1538"/>
      <c r="GX84" s="1538"/>
      <c r="GY84" s="1538"/>
      <c r="GZ84" s="1538"/>
      <c r="HA84" s="1538"/>
      <c r="HB84" s="1538"/>
      <c r="HC84" s="1538"/>
      <c r="HD84" s="1538"/>
      <c r="HE84" s="1538"/>
      <c r="HF84" s="1538"/>
      <c r="HG84" s="1538"/>
      <c r="HH84" s="1538"/>
      <c r="HI84" s="1538"/>
      <c r="HJ84" s="1538"/>
      <c r="HK84" s="1538"/>
      <c r="HL84" s="1538"/>
      <c r="HM84" s="1538"/>
      <c r="HN84" s="1538"/>
      <c r="HO84" s="1538"/>
      <c r="HP84" s="1538"/>
      <c r="HQ84" s="1538"/>
      <c r="HR84" s="1538"/>
      <c r="HS84" s="1538"/>
      <c r="HT84" s="1538"/>
      <c r="HU84" s="1538"/>
      <c r="HV84" s="1538"/>
      <c r="HW84" s="1538"/>
      <c r="HX84" s="1538"/>
      <c r="HY84" s="1538"/>
      <c r="HZ84" s="1538"/>
      <c r="IA84" s="1538"/>
      <c r="IB84" s="1538"/>
      <c r="IC84" s="1538"/>
      <c r="ID84" s="1538"/>
      <c r="IE84" s="1538"/>
      <c r="IF84" s="1538"/>
      <c r="IG84" s="1538"/>
      <c r="IH84" s="1538"/>
      <c r="II84" s="1538"/>
      <c r="IJ84" s="1538"/>
      <c r="IK84" s="1538"/>
      <c r="IL84" s="1538"/>
      <c r="IM84" s="1538"/>
      <c r="IN84" s="1538"/>
      <c r="IO84" s="1538"/>
      <c r="IP84" s="1538"/>
      <c r="IQ84" s="1538"/>
      <c r="IR84" s="1538"/>
      <c r="IS84" s="1538"/>
      <c r="IT84" s="1538"/>
      <c r="IU84" s="1538"/>
    </row>
    <row r="85" spans="1:255">
      <c r="A85" s="2149">
        <v>13</v>
      </c>
      <c r="B85" s="1520"/>
      <c r="C85" s="1520"/>
      <c r="D85" s="1520"/>
      <c r="E85" s="1889"/>
      <c r="F85" s="1519"/>
      <c r="G85" s="1520"/>
      <c r="H85" s="1520"/>
      <c r="I85" s="1520"/>
      <c r="J85" s="1520"/>
      <c r="K85" s="1860"/>
      <c r="L85" s="1860"/>
      <c r="M85" s="1900">
        <v>13</v>
      </c>
      <c r="N85" s="1519"/>
      <c r="O85" s="1860"/>
      <c r="P85" s="1860"/>
      <c r="Q85" s="1860"/>
      <c r="R85" s="1860">
        <f t="shared" si="1"/>
        <v>0</v>
      </c>
      <c r="S85" s="1900">
        <v>13</v>
      </c>
      <c r="T85" s="1538"/>
      <c r="U85" s="1538"/>
      <c r="V85" s="1538"/>
      <c r="W85" s="1538"/>
      <c r="X85" s="1538"/>
      <c r="Y85" s="1538"/>
      <c r="Z85" s="1538"/>
      <c r="AA85" s="1538"/>
      <c r="AB85" s="1538"/>
      <c r="AC85" s="1538"/>
      <c r="AD85" s="1538"/>
      <c r="AE85" s="1538"/>
      <c r="AF85" s="1538"/>
      <c r="AG85" s="1538"/>
      <c r="AH85" s="1538"/>
      <c r="AI85" s="1538"/>
      <c r="AJ85" s="1538"/>
      <c r="AK85" s="1538"/>
      <c r="AL85" s="1538"/>
      <c r="AM85" s="1538"/>
      <c r="AN85" s="1538"/>
      <c r="AO85" s="1538"/>
      <c r="AP85" s="1538"/>
      <c r="AQ85" s="1538"/>
      <c r="AR85" s="1538"/>
      <c r="AS85" s="1538"/>
      <c r="AT85" s="1538"/>
      <c r="AU85" s="1538"/>
      <c r="AV85" s="1538"/>
      <c r="AW85" s="1538"/>
      <c r="AX85" s="1538"/>
      <c r="AY85" s="1538"/>
      <c r="AZ85" s="1538"/>
      <c r="BA85" s="1538"/>
      <c r="BB85" s="1538"/>
      <c r="BC85" s="1538"/>
      <c r="BD85" s="1538"/>
      <c r="BE85" s="1538"/>
      <c r="BF85" s="1538"/>
      <c r="BG85" s="1538"/>
      <c r="BH85" s="1538"/>
      <c r="BI85" s="1538"/>
      <c r="BJ85" s="1538"/>
      <c r="BK85" s="1538"/>
      <c r="BL85" s="1538"/>
      <c r="BM85" s="1538"/>
      <c r="BN85" s="1538"/>
      <c r="BO85" s="1538"/>
      <c r="BP85" s="1538"/>
      <c r="BQ85" s="1538"/>
      <c r="BR85" s="1538"/>
      <c r="BS85" s="1538"/>
      <c r="BT85" s="1538"/>
      <c r="BU85" s="1538"/>
      <c r="BV85" s="1538"/>
      <c r="BW85" s="1538"/>
      <c r="BX85" s="1538"/>
      <c r="BY85" s="1538"/>
      <c r="BZ85" s="1538"/>
      <c r="CA85" s="1538"/>
      <c r="CB85" s="1538"/>
      <c r="CC85" s="1538"/>
      <c r="CD85" s="1538"/>
      <c r="CE85" s="1538"/>
      <c r="CF85" s="1538"/>
      <c r="CG85" s="1538"/>
      <c r="CH85" s="1538"/>
      <c r="CI85" s="1538"/>
      <c r="CJ85" s="1538"/>
      <c r="CK85" s="1538"/>
      <c r="CL85" s="1538"/>
      <c r="CM85" s="1538"/>
      <c r="CN85" s="1538"/>
      <c r="CO85" s="1538"/>
      <c r="CP85" s="1538"/>
      <c r="CQ85" s="1538"/>
      <c r="CR85" s="1538"/>
      <c r="CS85" s="1538"/>
      <c r="CT85" s="1538"/>
      <c r="CU85" s="1538"/>
      <c r="CV85" s="1538"/>
      <c r="CW85" s="1538"/>
      <c r="CX85" s="1538"/>
      <c r="CY85" s="1538"/>
      <c r="CZ85" s="1538"/>
      <c r="DA85" s="1538"/>
      <c r="DB85" s="1538"/>
      <c r="DC85" s="1538"/>
      <c r="DD85" s="1538"/>
      <c r="DE85" s="1538"/>
      <c r="DF85" s="1538"/>
      <c r="DG85" s="1538"/>
      <c r="DH85" s="1538"/>
      <c r="DI85" s="1538"/>
      <c r="DJ85" s="1538"/>
      <c r="DK85" s="1538"/>
      <c r="DL85" s="1538"/>
      <c r="DM85" s="1538"/>
      <c r="DN85" s="1538"/>
      <c r="DO85" s="1538"/>
      <c r="DP85" s="1538"/>
      <c r="DQ85" s="1538"/>
      <c r="DR85" s="1538"/>
      <c r="DS85" s="1538"/>
      <c r="DT85" s="1538"/>
      <c r="DU85" s="1538"/>
      <c r="DV85" s="1538"/>
      <c r="DW85" s="1538"/>
      <c r="DX85" s="1538"/>
      <c r="DY85" s="1538"/>
      <c r="DZ85" s="1538"/>
      <c r="EA85" s="1538"/>
      <c r="EB85" s="1538"/>
      <c r="EC85" s="1538"/>
      <c r="ED85" s="1538"/>
      <c r="EE85" s="1538"/>
      <c r="EF85" s="1538"/>
      <c r="EG85" s="1538"/>
      <c r="EH85" s="1538"/>
      <c r="EI85" s="1538"/>
      <c r="EJ85" s="1538"/>
      <c r="EK85" s="1538"/>
      <c r="EL85" s="1538"/>
      <c r="EM85" s="1538"/>
      <c r="EN85" s="1538"/>
      <c r="EO85" s="1538"/>
      <c r="EP85" s="1538"/>
      <c r="EQ85" s="1538"/>
      <c r="ER85" s="1538"/>
      <c r="ES85" s="1538"/>
      <c r="ET85" s="1538"/>
      <c r="EU85" s="1538"/>
      <c r="EV85" s="1538"/>
      <c r="EW85" s="1538"/>
      <c r="EX85" s="1538"/>
      <c r="EY85" s="1538"/>
      <c r="EZ85" s="1538"/>
      <c r="FA85" s="1538"/>
      <c r="FB85" s="1538"/>
      <c r="FC85" s="1538"/>
      <c r="FD85" s="1538"/>
      <c r="FE85" s="1538"/>
      <c r="FF85" s="1538"/>
      <c r="FG85" s="1538"/>
      <c r="FH85" s="1538"/>
      <c r="FI85" s="1538"/>
      <c r="FJ85" s="1538"/>
      <c r="FK85" s="1538"/>
      <c r="FL85" s="1538"/>
      <c r="FM85" s="1538"/>
      <c r="FN85" s="1538"/>
      <c r="FO85" s="1538"/>
      <c r="FP85" s="1538"/>
      <c r="FQ85" s="1538"/>
      <c r="FR85" s="1538"/>
      <c r="FS85" s="1538"/>
      <c r="FT85" s="1538"/>
      <c r="FU85" s="1538"/>
      <c r="FV85" s="1538"/>
      <c r="FW85" s="1538"/>
      <c r="FX85" s="1538"/>
      <c r="FY85" s="1538"/>
      <c r="FZ85" s="1538"/>
      <c r="GA85" s="1538"/>
      <c r="GB85" s="1538"/>
      <c r="GC85" s="1538"/>
      <c r="GD85" s="1538"/>
      <c r="GE85" s="1538"/>
      <c r="GF85" s="1538"/>
      <c r="GG85" s="1538"/>
      <c r="GH85" s="1538"/>
      <c r="GI85" s="1538"/>
      <c r="GJ85" s="1538"/>
      <c r="GK85" s="1538"/>
      <c r="GL85" s="1538"/>
      <c r="GM85" s="1538"/>
      <c r="GN85" s="1538"/>
      <c r="GO85" s="1538"/>
      <c r="GP85" s="1538"/>
      <c r="GQ85" s="1538"/>
      <c r="GR85" s="1538"/>
      <c r="GS85" s="1538"/>
      <c r="GT85" s="1538"/>
      <c r="GU85" s="1538"/>
      <c r="GV85" s="1538"/>
      <c r="GW85" s="1538"/>
      <c r="GX85" s="1538"/>
      <c r="GY85" s="1538"/>
      <c r="GZ85" s="1538"/>
      <c r="HA85" s="1538"/>
      <c r="HB85" s="1538"/>
      <c r="HC85" s="1538"/>
      <c r="HD85" s="1538"/>
      <c r="HE85" s="1538"/>
      <c r="HF85" s="1538"/>
      <c r="HG85" s="1538"/>
      <c r="HH85" s="1538"/>
      <c r="HI85" s="1538"/>
      <c r="HJ85" s="1538"/>
      <c r="HK85" s="1538"/>
      <c r="HL85" s="1538"/>
      <c r="HM85" s="1538"/>
      <c r="HN85" s="1538"/>
      <c r="HO85" s="1538"/>
      <c r="HP85" s="1538"/>
      <c r="HQ85" s="1538"/>
      <c r="HR85" s="1538"/>
      <c r="HS85" s="1538"/>
      <c r="HT85" s="1538"/>
      <c r="HU85" s="1538"/>
      <c r="HV85" s="1538"/>
      <c r="HW85" s="1538"/>
      <c r="HX85" s="1538"/>
      <c r="HY85" s="1538"/>
      <c r="HZ85" s="1538"/>
      <c r="IA85" s="1538"/>
      <c r="IB85" s="1538"/>
      <c r="IC85" s="1538"/>
      <c r="ID85" s="1538"/>
      <c r="IE85" s="1538"/>
      <c r="IF85" s="1538"/>
      <c r="IG85" s="1538"/>
      <c r="IH85" s="1538"/>
      <c r="II85" s="1538"/>
      <c r="IJ85" s="1538"/>
      <c r="IK85" s="1538"/>
      <c r="IL85" s="1538"/>
      <c r="IM85" s="1538"/>
      <c r="IN85" s="1538"/>
      <c r="IO85" s="1538"/>
      <c r="IP85" s="1538"/>
      <c r="IQ85" s="1538"/>
      <c r="IR85" s="1538"/>
      <c r="IS85" s="1538"/>
      <c r="IT85" s="1538"/>
      <c r="IU85" s="1538"/>
    </row>
    <row r="86" spans="1:255">
      <c r="A86" s="2149">
        <v>14</v>
      </c>
      <c r="B86" s="1520"/>
      <c r="C86" s="1520"/>
      <c r="D86" s="1520"/>
      <c r="E86" s="1889"/>
      <c r="F86" s="1519"/>
      <c r="G86" s="1520"/>
      <c r="H86" s="1520"/>
      <c r="I86" s="1520"/>
      <c r="J86" s="1520"/>
      <c r="K86" s="1860"/>
      <c r="L86" s="1860"/>
      <c r="M86" s="1900">
        <v>14</v>
      </c>
      <c r="N86" s="1519"/>
      <c r="O86" s="1860"/>
      <c r="P86" s="1860"/>
      <c r="Q86" s="1860"/>
      <c r="R86" s="1860">
        <f t="shared" si="1"/>
        <v>0</v>
      </c>
      <c r="S86" s="1900">
        <v>14</v>
      </c>
      <c r="T86" s="1538"/>
      <c r="U86" s="1538"/>
      <c r="V86" s="1538"/>
      <c r="W86" s="1538"/>
      <c r="X86" s="1538"/>
      <c r="Y86" s="1538"/>
      <c r="Z86" s="1538"/>
      <c r="AA86" s="1538"/>
      <c r="AB86" s="1538"/>
      <c r="AC86" s="1538"/>
      <c r="AD86" s="1538"/>
      <c r="AE86" s="1538"/>
      <c r="AF86" s="1538"/>
      <c r="AG86" s="1538"/>
      <c r="AH86" s="1538"/>
      <c r="AI86" s="1538"/>
      <c r="AJ86" s="1538"/>
      <c r="AK86" s="1538"/>
      <c r="AL86" s="1538"/>
      <c r="AM86" s="1538"/>
      <c r="AN86" s="1538"/>
      <c r="AO86" s="1538"/>
      <c r="AP86" s="1538"/>
      <c r="AQ86" s="1538"/>
      <c r="AR86" s="1538"/>
      <c r="AS86" s="1538"/>
      <c r="AT86" s="1538"/>
      <c r="AU86" s="1538"/>
      <c r="AV86" s="1538"/>
      <c r="AW86" s="1538"/>
      <c r="AX86" s="1538"/>
      <c r="AY86" s="1538"/>
      <c r="AZ86" s="1538"/>
      <c r="BA86" s="1538"/>
      <c r="BB86" s="1538"/>
      <c r="BC86" s="1538"/>
      <c r="BD86" s="1538"/>
      <c r="BE86" s="1538"/>
      <c r="BF86" s="1538"/>
      <c r="BG86" s="1538"/>
      <c r="BH86" s="1538"/>
      <c r="BI86" s="1538"/>
      <c r="BJ86" s="1538"/>
      <c r="BK86" s="1538"/>
      <c r="BL86" s="1538"/>
      <c r="BM86" s="1538"/>
      <c r="BN86" s="1538"/>
      <c r="BO86" s="1538"/>
      <c r="BP86" s="1538"/>
      <c r="BQ86" s="1538"/>
      <c r="BR86" s="1538"/>
      <c r="BS86" s="1538"/>
      <c r="BT86" s="1538"/>
      <c r="BU86" s="1538"/>
      <c r="BV86" s="1538"/>
      <c r="BW86" s="1538"/>
      <c r="BX86" s="1538"/>
      <c r="BY86" s="1538"/>
      <c r="BZ86" s="1538"/>
      <c r="CA86" s="1538"/>
      <c r="CB86" s="1538"/>
      <c r="CC86" s="1538"/>
      <c r="CD86" s="1538"/>
      <c r="CE86" s="1538"/>
      <c r="CF86" s="1538"/>
      <c r="CG86" s="1538"/>
      <c r="CH86" s="1538"/>
      <c r="CI86" s="1538"/>
      <c r="CJ86" s="1538"/>
      <c r="CK86" s="1538"/>
      <c r="CL86" s="1538"/>
      <c r="CM86" s="1538"/>
      <c r="CN86" s="1538"/>
      <c r="CO86" s="1538"/>
      <c r="CP86" s="1538"/>
      <c r="CQ86" s="1538"/>
      <c r="CR86" s="1538"/>
      <c r="CS86" s="1538"/>
      <c r="CT86" s="1538"/>
      <c r="CU86" s="1538"/>
      <c r="CV86" s="1538"/>
      <c r="CW86" s="1538"/>
      <c r="CX86" s="1538"/>
      <c r="CY86" s="1538"/>
      <c r="CZ86" s="1538"/>
      <c r="DA86" s="1538"/>
      <c r="DB86" s="1538"/>
      <c r="DC86" s="1538"/>
      <c r="DD86" s="1538"/>
      <c r="DE86" s="1538"/>
      <c r="DF86" s="1538"/>
      <c r="DG86" s="1538"/>
      <c r="DH86" s="1538"/>
      <c r="DI86" s="1538"/>
      <c r="DJ86" s="1538"/>
      <c r="DK86" s="1538"/>
      <c r="DL86" s="1538"/>
      <c r="DM86" s="1538"/>
      <c r="DN86" s="1538"/>
      <c r="DO86" s="1538"/>
      <c r="DP86" s="1538"/>
      <c r="DQ86" s="1538"/>
      <c r="DR86" s="1538"/>
      <c r="DS86" s="1538"/>
      <c r="DT86" s="1538"/>
      <c r="DU86" s="1538"/>
      <c r="DV86" s="1538"/>
      <c r="DW86" s="1538"/>
      <c r="DX86" s="1538"/>
      <c r="DY86" s="1538"/>
      <c r="DZ86" s="1538"/>
      <c r="EA86" s="1538"/>
      <c r="EB86" s="1538"/>
      <c r="EC86" s="1538"/>
      <c r="ED86" s="1538"/>
      <c r="EE86" s="1538"/>
      <c r="EF86" s="1538"/>
      <c r="EG86" s="1538"/>
      <c r="EH86" s="1538"/>
      <c r="EI86" s="1538"/>
      <c r="EJ86" s="1538"/>
      <c r="EK86" s="1538"/>
      <c r="EL86" s="1538"/>
      <c r="EM86" s="1538"/>
      <c r="EN86" s="1538"/>
      <c r="EO86" s="1538"/>
      <c r="EP86" s="1538"/>
      <c r="EQ86" s="1538"/>
      <c r="ER86" s="1538"/>
      <c r="ES86" s="1538"/>
      <c r="ET86" s="1538"/>
      <c r="EU86" s="1538"/>
      <c r="EV86" s="1538"/>
      <c r="EW86" s="1538"/>
      <c r="EX86" s="1538"/>
      <c r="EY86" s="1538"/>
      <c r="EZ86" s="1538"/>
      <c r="FA86" s="1538"/>
      <c r="FB86" s="1538"/>
      <c r="FC86" s="1538"/>
      <c r="FD86" s="1538"/>
      <c r="FE86" s="1538"/>
      <c r="FF86" s="1538"/>
      <c r="FG86" s="1538"/>
      <c r="FH86" s="1538"/>
      <c r="FI86" s="1538"/>
      <c r="FJ86" s="1538"/>
      <c r="FK86" s="1538"/>
      <c r="FL86" s="1538"/>
      <c r="FM86" s="1538"/>
      <c r="FN86" s="1538"/>
      <c r="FO86" s="1538"/>
      <c r="FP86" s="1538"/>
      <c r="FQ86" s="1538"/>
      <c r="FR86" s="1538"/>
      <c r="FS86" s="1538"/>
      <c r="FT86" s="1538"/>
      <c r="FU86" s="1538"/>
      <c r="FV86" s="1538"/>
      <c r="FW86" s="1538"/>
      <c r="FX86" s="1538"/>
      <c r="FY86" s="1538"/>
      <c r="FZ86" s="1538"/>
      <c r="GA86" s="1538"/>
      <c r="GB86" s="1538"/>
      <c r="GC86" s="1538"/>
      <c r="GD86" s="1538"/>
      <c r="GE86" s="1538"/>
      <c r="GF86" s="1538"/>
      <c r="GG86" s="1538"/>
      <c r="GH86" s="1538"/>
      <c r="GI86" s="1538"/>
      <c r="GJ86" s="1538"/>
      <c r="GK86" s="1538"/>
      <c r="GL86" s="1538"/>
      <c r="GM86" s="1538"/>
      <c r="GN86" s="1538"/>
      <c r="GO86" s="1538"/>
      <c r="GP86" s="1538"/>
      <c r="GQ86" s="1538"/>
      <c r="GR86" s="1538"/>
      <c r="GS86" s="1538"/>
      <c r="GT86" s="1538"/>
      <c r="GU86" s="1538"/>
      <c r="GV86" s="1538"/>
      <c r="GW86" s="1538"/>
      <c r="GX86" s="1538"/>
      <c r="GY86" s="1538"/>
      <c r="GZ86" s="1538"/>
      <c r="HA86" s="1538"/>
      <c r="HB86" s="1538"/>
      <c r="HC86" s="1538"/>
      <c r="HD86" s="1538"/>
      <c r="HE86" s="1538"/>
      <c r="HF86" s="1538"/>
      <c r="HG86" s="1538"/>
      <c r="HH86" s="1538"/>
      <c r="HI86" s="1538"/>
      <c r="HJ86" s="1538"/>
      <c r="HK86" s="1538"/>
      <c r="HL86" s="1538"/>
      <c r="HM86" s="1538"/>
      <c r="HN86" s="1538"/>
      <c r="HO86" s="1538"/>
      <c r="HP86" s="1538"/>
      <c r="HQ86" s="1538"/>
      <c r="HR86" s="1538"/>
      <c r="HS86" s="1538"/>
      <c r="HT86" s="1538"/>
      <c r="HU86" s="1538"/>
      <c r="HV86" s="1538"/>
      <c r="HW86" s="1538"/>
      <c r="HX86" s="1538"/>
      <c r="HY86" s="1538"/>
      <c r="HZ86" s="1538"/>
      <c r="IA86" s="1538"/>
      <c r="IB86" s="1538"/>
      <c r="IC86" s="1538"/>
      <c r="ID86" s="1538"/>
      <c r="IE86" s="1538"/>
      <c r="IF86" s="1538"/>
      <c r="IG86" s="1538"/>
      <c r="IH86" s="1538"/>
      <c r="II86" s="1538"/>
      <c r="IJ86" s="1538"/>
      <c r="IK86" s="1538"/>
      <c r="IL86" s="1538"/>
      <c r="IM86" s="1538"/>
      <c r="IN86" s="1538"/>
      <c r="IO86" s="1538"/>
      <c r="IP86" s="1538"/>
      <c r="IQ86" s="1538"/>
      <c r="IR86" s="1538"/>
      <c r="IS86" s="1538"/>
      <c r="IT86" s="1538"/>
      <c r="IU86" s="1538"/>
    </row>
    <row r="87" spans="1:255">
      <c r="A87" s="2149">
        <v>15</v>
      </c>
      <c r="B87" s="1520"/>
      <c r="C87" s="1520"/>
      <c r="D87" s="1520"/>
      <c r="E87" s="1889"/>
      <c r="F87" s="1519"/>
      <c r="G87" s="1520"/>
      <c r="H87" s="1520"/>
      <c r="I87" s="1520"/>
      <c r="J87" s="1520"/>
      <c r="K87" s="1860"/>
      <c r="L87" s="1860"/>
      <c r="M87" s="1900">
        <v>15</v>
      </c>
      <c r="N87" s="1519"/>
      <c r="O87" s="1860"/>
      <c r="P87" s="1860"/>
      <c r="Q87" s="1860"/>
      <c r="R87" s="1860">
        <f t="shared" si="1"/>
        <v>0</v>
      </c>
      <c r="S87" s="1900">
        <v>15</v>
      </c>
      <c r="T87" s="1538"/>
      <c r="U87" s="1538"/>
      <c r="V87" s="1538"/>
      <c r="W87" s="1538"/>
      <c r="X87" s="1538"/>
      <c r="Y87" s="1538"/>
      <c r="Z87" s="1538"/>
      <c r="AA87" s="1538"/>
      <c r="AB87" s="1538"/>
      <c r="AC87" s="1538"/>
      <c r="AD87" s="1538"/>
      <c r="AE87" s="1538"/>
      <c r="AF87" s="1538"/>
      <c r="AG87" s="1538"/>
      <c r="AH87" s="1538"/>
      <c r="AI87" s="1538"/>
      <c r="AJ87" s="1538"/>
      <c r="AK87" s="1538"/>
      <c r="AL87" s="1538"/>
      <c r="AM87" s="1538"/>
      <c r="AN87" s="1538"/>
      <c r="AO87" s="1538"/>
      <c r="AP87" s="1538"/>
      <c r="AQ87" s="1538"/>
      <c r="AR87" s="1538"/>
      <c r="AS87" s="1538"/>
      <c r="AT87" s="1538"/>
      <c r="AU87" s="1538"/>
      <c r="AV87" s="1538"/>
      <c r="AW87" s="1538"/>
      <c r="AX87" s="1538"/>
      <c r="AY87" s="1538"/>
      <c r="AZ87" s="1538"/>
      <c r="BA87" s="1538"/>
      <c r="BB87" s="1538"/>
      <c r="BC87" s="1538"/>
      <c r="BD87" s="1538"/>
      <c r="BE87" s="1538"/>
      <c r="BF87" s="1538"/>
      <c r="BG87" s="1538"/>
      <c r="BH87" s="1538"/>
      <c r="BI87" s="1538"/>
      <c r="BJ87" s="1538"/>
      <c r="BK87" s="1538"/>
      <c r="BL87" s="1538"/>
      <c r="BM87" s="1538"/>
      <c r="BN87" s="1538"/>
      <c r="BO87" s="1538"/>
      <c r="BP87" s="1538"/>
      <c r="BQ87" s="1538"/>
      <c r="BR87" s="1538"/>
      <c r="BS87" s="1538"/>
      <c r="BT87" s="1538"/>
      <c r="BU87" s="1538"/>
      <c r="BV87" s="1538"/>
      <c r="BW87" s="1538"/>
      <c r="BX87" s="1538"/>
      <c r="BY87" s="1538"/>
      <c r="BZ87" s="1538"/>
      <c r="CA87" s="1538"/>
      <c r="CB87" s="1538"/>
      <c r="CC87" s="1538"/>
      <c r="CD87" s="1538"/>
      <c r="CE87" s="1538"/>
      <c r="CF87" s="1538"/>
      <c r="CG87" s="1538"/>
      <c r="CH87" s="1538"/>
      <c r="CI87" s="1538"/>
      <c r="CJ87" s="1538"/>
      <c r="CK87" s="1538"/>
      <c r="CL87" s="1538"/>
      <c r="CM87" s="1538"/>
      <c r="CN87" s="1538"/>
      <c r="CO87" s="1538"/>
      <c r="CP87" s="1538"/>
      <c r="CQ87" s="1538"/>
      <c r="CR87" s="1538"/>
      <c r="CS87" s="1538"/>
      <c r="CT87" s="1538"/>
      <c r="CU87" s="1538"/>
      <c r="CV87" s="1538"/>
      <c r="CW87" s="1538"/>
      <c r="CX87" s="1538"/>
      <c r="CY87" s="1538"/>
      <c r="CZ87" s="1538"/>
      <c r="DA87" s="1538"/>
      <c r="DB87" s="1538"/>
      <c r="DC87" s="1538"/>
      <c r="DD87" s="1538"/>
      <c r="DE87" s="1538"/>
      <c r="DF87" s="1538"/>
      <c r="DG87" s="1538"/>
      <c r="DH87" s="1538"/>
      <c r="DI87" s="1538"/>
      <c r="DJ87" s="1538"/>
      <c r="DK87" s="1538"/>
      <c r="DL87" s="1538"/>
      <c r="DM87" s="1538"/>
      <c r="DN87" s="1538"/>
      <c r="DO87" s="1538"/>
      <c r="DP87" s="1538"/>
      <c r="DQ87" s="1538"/>
      <c r="DR87" s="1538"/>
      <c r="DS87" s="1538"/>
      <c r="DT87" s="1538"/>
      <c r="DU87" s="1538"/>
      <c r="DV87" s="1538"/>
      <c r="DW87" s="1538"/>
      <c r="DX87" s="1538"/>
      <c r="DY87" s="1538"/>
      <c r="DZ87" s="1538"/>
      <c r="EA87" s="1538"/>
      <c r="EB87" s="1538"/>
      <c r="EC87" s="1538"/>
      <c r="ED87" s="1538"/>
      <c r="EE87" s="1538"/>
      <c r="EF87" s="1538"/>
      <c r="EG87" s="1538"/>
      <c r="EH87" s="1538"/>
      <c r="EI87" s="1538"/>
      <c r="EJ87" s="1538"/>
      <c r="EK87" s="1538"/>
      <c r="EL87" s="1538"/>
      <c r="EM87" s="1538"/>
      <c r="EN87" s="1538"/>
      <c r="EO87" s="1538"/>
      <c r="EP87" s="1538"/>
      <c r="EQ87" s="1538"/>
      <c r="ER87" s="1538"/>
      <c r="ES87" s="1538"/>
      <c r="ET87" s="1538"/>
      <c r="EU87" s="1538"/>
      <c r="EV87" s="1538"/>
      <c r="EW87" s="1538"/>
      <c r="EX87" s="1538"/>
      <c r="EY87" s="1538"/>
      <c r="EZ87" s="1538"/>
      <c r="FA87" s="1538"/>
      <c r="FB87" s="1538"/>
      <c r="FC87" s="1538"/>
      <c r="FD87" s="1538"/>
      <c r="FE87" s="1538"/>
      <c r="FF87" s="1538"/>
      <c r="FG87" s="1538"/>
      <c r="FH87" s="1538"/>
      <c r="FI87" s="1538"/>
      <c r="FJ87" s="1538"/>
      <c r="FK87" s="1538"/>
      <c r="FL87" s="1538"/>
      <c r="FM87" s="1538"/>
      <c r="FN87" s="1538"/>
      <c r="FO87" s="1538"/>
      <c r="FP87" s="1538"/>
      <c r="FQ87" s="1538"/>
      <c r="FR87" s="1538"/>
      <c r="FS87" s="1538"/>
      <c r="FT87" s="1538"/>
      <c r="FU87" s="1538"/>
      <c r="FV87" s="1538"/>
      <c r="FW87" s="1538"/>
      <c r="FX87" s="1538"/>
      <c r="FY87" s="1538"/>
      <c r="FZ87" s="1538"/>
      <c r="GA87" s="1538"/>
      <c r="GB87" s="1538"/>
      <c r="GC87" s="1538"/>
      <c r="GD87" s="1538"/>
      <c r="GE87" s="1538"/>
      <c r="GF87" s="1538"/>
      <c r="GG87" s="1538"/>
      <c r="GH87" s="1538"/>
      <c r="GI87" s="1538"/>
      <c r="GJ87" s="1538"/>
      <c r="GK87" s="1538"/>
      <c r="GL87" s="1538"/>
      <c r="GM87" s="1538"/>
      <c r="GN87" s="1538"/>
      <c r="GO87" s="1538"/>
      <c r="GP87" s="1538"/>
      <c r="GQ87" s="1538"/>
      <c r="GR87" s="1538"/>
      <c r="GS87" s="1538"/>
      <c r="GT87" s="1538"/>
      <c r="GU87" s="1538"/>
      <c r="GV87" s="1538"/>
      <c r="GW87" s="1538"/>
      <c r="GX87" s="1538"/>
      <c r="GY87" s="1538"/>
      <c r="GZ87" s="1538"/>
      <c r="HA87" s="1538"/>
      <c r="HB87" s="1538"/>
      <c r="HC87" s="1538"/>
      <c r="HD87" s="1538"/>
      <c r="HE87" s="1538"/>
      <c r="HF87" s="1538"/>
      <c r="HG87" s="1538"/>
      <c r="HH87" s="1538"/>
      <c r="HI87" s="1538"/>
      <c r="HJ87" s="1538"/>
      <c r="HK87" s="1538"/>
      <c r="HL87" s="1538"/>
      <c r="HM87" s="1538"/>
      <c r="HN87" s="1538"/>
      <c r="HO87" s="1538"/>
      <c r="HP87" s="1538"/>
      <c r="HQ87" s="1538"/>
      <c r="HR87" s="1538"/>
      <c r="HS87" s="1538"/>
      <c r="HT87" s="1538"/>
      <c r="HU87" s="1538"/>
      <c r="HV87" s="1538"/>
      <c r="HW87" s="1538"/>
      <c r="HX87" s="1538"/>
      <c r="HY87" s="1538"/>
      <c r="HZ87" s="1538"/>
      <c r="IA87" s="1538"/>
      <c r="IB87" s="1538"/>
      <c r="IC87" s="1538"/>
      <c r="ID87" s="1538"/>
      <c r="IE87" s="1538"/>
      <c r="IF87" s="1538"/>
      <c r="IG87" s="1538"/>
      <c r="IH87" s="1538"/>
      <c r="II87" s="1538"/>
      <c r="IJ87" s="1538"/>
      <c r="IK87" s="1538"/>
      <c r="IL87" s="1538"/>
      <c r="IM87" s="1538"/>
      <c r="IN87" s="1538"/>
      <c r="IO87" s="1538"/>
      <c r="IP87" s="1538"/>
      <c r="IQ87" s="1538"/>
      <c r="IR87" s="1538"/>
      <c r="IS87" s="1538"/>
      <c r="IT87" s="1538"/>
      <c r="IU87" s="1538"/>
    </row>
    <row r="88" spans="1:255">
      <c r="A88" s="2149">
        <v>16</v>
      </c>
      <c r="B88" s="1520"/>
      <c r="C88" s="1520"/>
      <c r="D88" s="1520"/>
      <c r="E88" s="1889"/>
      <c r="F88" s="1519"/>
      <c r="G88" s="1520"/>
      <c r="H88" s="1520"/>
      <c r="I88" s="1520"/>
      <c r="J88" s="1520"/>
      <c r="K88" s="1860"/>
      <c r="L88" s="1860"/>
      <c r="M88" s="1900">
        <v>16</v>
      </c>
      <c r="N88" s="1519"/>
      <c r="O88" s="1860"/>
      <c r="P88" s="1860"/>
      <c r="Q88" s="1860"/>
      <c r="R88" s="1860">
        <f t="shared" si="1"/>
        <v>0</v>
      </c>
      <c r="S88" s="1900">
        <v>16</v>
      </c>
      <c r="T88" s="1538"/>
      <c r="U88" s="1538"/>
      <c r="V88" s="1538"/>
      <c r="W88" s="1538"/>
      <c r="X88" s="1538"/>
      <c r="Y88" s="1538"/>
      <c r="Z88" s="1538"/>
      <c r="AA88" s="1538"/>
      <c r="AB88" s="1538"/>
      <c r="AC88" s="1538"/>
      <c r="AD88" s="1538"/>
      <c r="AE88" s="1538"/>
      <c r="AF88" s="1538"/>
      <c r="AG88" s="1538"/>
      <c r="AH88" s="1538"/>
      <c r="AI88" s="1538"/>
      <c r="AJ88" s="1538"/>
      <c r="AK88" s="1538"/>
      <c r="AL88" s="1538"/>
      <c r="AM88" s="1538"/>
      <c r="AN88" s="1538"/>
      <c r="AO88" s="1538"/>
      <c r="AP88" s="1538"/>
      <c r="AQ88" s="1538"/>
      <c r="AR88" s="1538"/>
      <c r="AS88" s="1538"/>
      <c r="AT88" s="1538"/>
      <c r="AU88" s="1538"/>
      <c r="AV88" s="1538"/>
      <c r="AW88" s="1538"/>
      <c r="AX88" s="1538"/>
      <c r="AY88" s="1538"/>
      <c r="AZ88" s="1538"/>
      <c r="BA88" s="1538"/>
      <c r="BB88" s="1538"/>
      <c r="BC88" s="1538"/>
      <c r="BD88" s="1538"/>
      <c r="BE88" s="1538"/>
      <c r="BF88" s="1538"/>
      <c r="BG88" s="1538"/>
      <c r="BH88" s="1538"/>
      <c r="BI88" s="1538"/>
      <c r="BJ88" s="1538"/>
      <c r="BK88" s="1538"/>
      <c r="BL88" s="1538"/>
      <c r="BM88" s="1538"/>
      <c r="BN88" s="1538"/>
      <c r="BO88" s="1538"/>
      <c r="BP88" s="1538"/>
      <c r="BQ88" s="1538"/>
      <c r="BR88" s="1538"/>
      <c r="BS88" s="1538"/>
      <c r="BT88" s="1538"/>
      <c r="BU88" s="1538"/>
      <c r="BV88" s="1538"/>
      <c r="BW88" s="1538"/>
      <c r="BX88" s="1538"/>
      <c r="BY88" s="1538"/>
      <c r="BZ88" s="1538"/>
      <c r="CA88" s="1538"/>
      <c r="CB88" s="1538"/>
      <c r="CC88" s="1538"/>
      <c r="CD88" s="1538"/>
      <c r="CE88" s="1538"/>
      <c r="CF88" s="1538"/>
      <c r="CG88" s="1538"/>
      <c r="CH88" s="1538"/>
      <c r="CI88" s="1538"/>
      <c r="CJ88" s="1538"/>
      <c r="CK88" s="1538"/>
      <c r="CL88" s="1538"/>
      <c r="CM88" s="1538"/>
      <c r="CN88" s="1538"/>
      <c r="CO88" s="1538"/>
      <c r="CP88" s="1538"/>
      <c r="CQ88" s="1538"/>
      <c r="CR88" s="1538"/>
      <c r="CS88" s="1538"/>
      <c r="CT88" s="1538"/>
      <c r="CU88" s="1538"/>
      <c r="CV88" s="1538"/>
      <c r="CW88" s="1538"/>
      <c r="CX88" s="1538"/>
      <c r="CY88" s="1538"/>
      <c r="CZ88" s="1538"/>
      <c r="DA88" s="1538"/>
      <c r="DB88" s="1538"/>
      <c r="DC88" s="1538"/>
      <c r="DD88" s="1538"/>
      <c r="DE88" s="1538"/>
      <c r="DF88" s="1538"/>
      <c r="DG88" s="1538"/>
      <c r="DH88" s="1538"/>
      <c r="DI88" s="1538"/>
      <c r="DJ88" s="1538"/>
      <c r="DK88" s="1538"/>
      <c r="DL88" s="1538"/>
      <c r="DM88" s="1538"/>
      <c r="DN88" s="1538"/>
      <c r="DO88" s="1538"/>
      <c r="DP88" s="1538"/>
      <c r="DQ88" s="1538"/>
      <c r="DR88" s="1538"/>
      <c r="DS88" s="1538"/>
      <c r="DT88" s="1538"/>
      <c r="DU88" s="1538"/>
      <c r="DV88" s="1538"/>
      <c r="DW88" s="1538"/>
      <c r="DX88" s="1538"/>
      <c r="DY88" s="1538"/>
      <c r="DZ88" s="1538"/>
      <c r="EA88" s="1538"/>
      <c r="EB88" s="1538"/>
      <c r="EC88" s="1538"/>
      <c r="ED88" s="1538"/>
      <c r="EE88" s="1538"/>
      <c r="EF88" s="1538"/>
      <c r="EG88" s="1538"/>
      <c r="EH88" s="1538"/>
      <c r="EI88" s="1538"/>
      <c r="EJ88" s="1538"/>
      <c r="EK88" s="1538"/>
      <c r="EL88" s="1538"/>
      <c r="EM88" s="1538"/>
      <c r="EN88" s="1538"/>
      <c r="EO88" s="1538"/>
      <c r="EP88" s="1538"/>
      <c r="EQ88" s="1538"/>
      <c r="ER88" s="1538"/>
      <c r="ES88" s="1538"/>
      <c r="ET88" s="1538"/>
      <c r="EU88" s="1538"/>
      <c r="EV88" s="1538"/>
      <c r="EW88" s="1538"/>
      <c r="EX88" s="1538"/>
      <c r="EY88" s="1538"/>
      <c r="EZ88" s="1538"/>
      <c r="FA88" s="1538"/>
      <c r="FB88" s="1538"/>
      <c r="FC88" s="1538"/>
      <c r="FD88" s="1538"/>
      <c r="FE88" s="1538"/>
      <c r="FF88" s="1538"/>
      <c r="FG88" s="1538"/>
      <c r="FH88" s="1538"/>
      <c r="FI88" s="1538"/>
      <c r="FJ88" s="1538"/>
      <c r="FK88" s="1538"/>
      <c r="FL88" s="1538"/>
      <c r="FM88" s="1538"/>
      <c r="FN88" s="1538"/>
      <c r="FO88" s="1538"/>
      <c r="FP88" s="1538"/>
      <c r="FQ88" s="1538"/>
      <c r="FR88" s="1538"/>
      <c r="FS88" s="1538"/>
      <c r="FT88" s="1538"/>
      <c r="FU88" s="1538"/>
      <c r="FV88" s="1538"/>
      <c r="FW88" s="1538"/>
      <c r="FX88" s="1538"/>
      <c r="FY88" s="1538"/>
      <c r="FZ88" s="1538"/>
      <c r="GA88" s="1538"/>
      <c r="GB88" s="1538"/>
      <c r="GC88" s="1538"/>
      <c r="GD88" s="1538"/>
      <c r="GE88" s="1538"/>
      <c r="GF88" s="1538"/>
      <c r="GG88" s="1538"/>
      <c r="GH88" s="1538"/>
      <c r="GI88" s="1538"/>
      <c r="GJ88" s="1538"/>
      <c r="GK88" s="1538"/>
      <c r="GL88" s="1538"/>
      <c r="GM88" s="1538"/>
      <c r="GN88" s="1538"/>
      <c r="GO88" s="1538"/>
      <c r="GP88" s="1538"/>
      <c r="GQ88" s="1538"/>
      <c r="GR88" s="1538"/>
      <c r="GS88" s="1538"/>
      <c r="GT88" s="1538"/>
      <c r="GU88" s="1538"/>
      <c r="GV88" s="1538"/>
      <c r="GW88" s="1538"/>
      <c r="GX88" s="1538"/>
      <c r="GY88" s="1538"/>
      <c r="GZ88" s="1538"/>
      <c r="HA88" s="1538"/>
      <c r="HB88" s="1538"/>
      <c r="HC88" s="1538"/>
      <c r="HD88" s="1538"/>
      <c r="HE88" s="1538"/>
      <c r="HF88" s="1538"/>
      <c r="HG88" s="1538"/>
      <c r="HH88" s="1538"/>
      <c r="HI88" s="1538"/>
      <c r="HJ88" s="1538"/>
      <c r="HK88" s="1538"/>
      <c r="HL88" s="1538"/>
      <c r="HM88" s="1538"/>
      <c r="HN88" s="1538"/>
      <c r="HO88" s="1538"/>
      <c r="HP88" s="1538"/>
      <c r="HQ88" s="1538"/>
      <c r="HR88" s="1538"/>
      <c r="HS88" s="1538"/>
      <c r="HT88" s="1538"/>
      <c r="HU88" s="1538"/>
      <c r="HV88" s="1538"/>
      <c r="HW88" s="1538"/>
      <c r="HX88" s="1538"/>
      <c r="HY88" s="1538"/>
      <c r="HZ88" s="1538"/>
      <c r="IA88" s="1538"/>
      <c r="IB88" s="1538"/>
      <c r="IC88" s="1538"/>
      <c r="ID88" s="1538"/>
      <c r="IE88" s="1538"/>
      <c r="IF88" s="1538"/>
      <c r="IG88" s="1538"/>
      <c r="IH88" s="1538"/>
      <c r="II88" s="1538"/>
      <c r="IJ88" s="1538"/>
      <c r="IK88" s="1538"/>
      <c r="IL88" s="1538"/>
      <c r="IM88" s="1538"/>
      <c r="IN88" s="1538"/>
      <c r="IO88" s="1538"/>
      <c r="IP88" s="1538"/>
      <c r="IQ88" s="1538"/>
      <c r="IR88" s="1538"/>
      <c r="IS88" s="1538"/>
      <c r="IT88" s="1538"/>
      <c r="IU88" s="1538"/>
    </row>
    <row r="89" spans="1:255">
      <c r="A89" s="2149">
        <v>17</v>
      </c>
      <c r="B89" s="1520"/>
      <c r="C89" s="1520"/>
      <c r="D89" s="1520"/>
      <c r="E89" s="1889"/>
      <c r="F89" s="1519"/>
      <c r="G89" s="1520"/>
      <c r="H89" s="1520"/>
      <c r="I89" s="1520"/>
      <c r="J89" s="1520"/>
      <c r="K89" s="1860"/>
      <c r="L89" s="1860"/>
      <c r="M89" s="1900">
        <v>17</v>
      </c>
      <c r="N89" s="1519"/>
      <c r="O89" s="1860"/>
      <c r="P89" s="1860"/>
      <c r="Q89" s="1860"/>
      <c r="R89" s="1860">
        <f t="shared" si="1"/>
        <v>0</v>
      </c>
      <c r="S89" s="1900">
        <v>17</v>
      </c>
      <c r="T89" s="1538"/>
      <c r="U89" s="1538"/>
      <c r="V89" s="1538"/>
      <c r="W89" s="1538"/>
      <c r="X89" s="1538"/>
      <c r="Y89" s="1538"/>
      <c r="Z89" s="1538"/>
      <c r="AA89" s="1538"/>
      <c r="AB89" s="1538"/>
      <c r="AC89" s="1538"/>
      <c r="AD89" s="1538"/>
      <c r="AE89" s="1538"/>
      <c r="AF89" s="1538"/>
      <c r="AG89" s="1538"/>
      <c r="AH89" s="1538"/>
      <c r="AI89" s="1538"/>
      <c r="AJ89" s="1538"/>
      <c r="AK89" s="1538"/>
      <c r="AL89" s="1538"/>
      <c r="AM89" s="1538"/>
      <c r="AN89" s="1538"/>
      <c r="AO89" s="1538"/>
      <c r="AP89" s="1538"/>
      <c r="AQ89" s="1538"/>
      <c r="AR89" s="1538"/>
      <c r="AS89" s="1538"/>
      <c r="AT89" s="1538"/>
      <c r="AU89" s="1538"/>
      <c r="AV89" s="1538"/>
      <c r="AW89" s="1538"/>
      <c r="AX89" s="1538"/>
      <c r="AY89" s="1538"/>
      <c r="AZ89" s="1538"/>
      <c r="BA89" s="1538"/>
      <c r="BB89" s="1538"/>
      <c r="BC89" s="1538"/>
      <c r="BD89" s="1538"/>
      <c r="BE89" s="1538"/>
      <c r="BF89" s="1538"/>
      <c r="BG89" s="1538"/>
      <c r="BH89" s="1538"/>
      <c r="BI89" s="1538"/>
      <c r="BJ89" s="1538"/>
      <c r="BK89" s="1538"/>
      <c r="BL89" s="1538"/>
      <c r="BM89" s="1538"/>
      <c r="BN89" s="1538"/>
      <c r="BO89" s="1538"/>
      <c r="BP89" s="1538"/>
      <c r="BQ89" s="1538"/>
      <c r="BR89" s="1538"/>
      <c r="BS89" s="1538"/>
      <c r="BT89" s="1538"/>
      <c r="BU89" s="1538"/>
      <c r="BV89" s="1538"/>
      <c r="BW89" s="1538"/>
      <c r="BX89" s="1538"/>
      <c r="BY89" s="1538"/>
      <c r="BZ89" s="1538"/>
      <c r="CA89" s="1538"/>
      <c r="CB89" s="1538"/>
      <c r="CC89" s="1538"/>
      <c r="CD89" s="1538"/>
      <c r="CE89" s="1538"/>
      <c r="CF89" s="1538"/>
      <c r="CG89" s="1538"/>
      <c r="CH89" s="1538"/>
      <c r="CI89" s="1538"/>
      <c r="CJ89" s="1538"/>
      <c r="CK89" s="1538"/>
      <c r="CL89" s="1538"/>
      <c r="CM89" s="1538"/>
      <c r="CN89" s="1538"/>
      <c r="CO89" s="1538"/>
      <c r="CP89" s="1538"/>
      <c r="CQ89" s="1538"/>
      <c r="CR89" s="1538"/>
      <c r="CS89" s="1538"/>
      <c r="CT89" s="1538"/>
      <c r="CU89" s="1538"/>
      <c r="CV89" s="1538"/>
      <c r="CW89" s="1538"/>
      <c r="CX89" s="1538"/>
      <c r="CY89" s="1538"/>
      <c r="CZ89" s="1538"/>
      <c r="DA89" s="1538"/>
      <c r="DB89" s="1538"/>
      <c r="DC89" s="1538"/>
      <c r="DD89" s="1538"/>
      <c r="DE89" s="1538"/>
      <c r="DF89" s="1538"/>
      <c r="DG89" s="1538"/>
      <c r="DH89" s="1538"/>
      <c r="DI89" s="1538"/>
      <c r="DJ89" s="1538"/>
      <c r="DK89" s="1538"/>
      <c r="DL89" s="1538"/>
      <c r="DM89" s="1538"/>
      <c r="DN89" s="1538"/>
      <c r="DO89" s="1538"/>
      <c r="DP89" s="1538"/>
      <c r="DQ89" s="1538"/>
      <c r="DR89" s="1538"/>
      <c r="DS89" s="1538"/>
      <c r="DT89" s="1538"/>
      <c r="DU89" s="1538"/>
      <c r="DV89" s="1538"/>
      <c r="DW89" s="1538"/>
      <c r="DX89" s="1538"/>
      <c r="DY89" s="1538"/>
      <c r="DZ89" s="1538"/>
      <c r="EA89" s="1538"/>
      <c r="EB89" s="1538"/>
      <c r="EC89" s="1538"/>
      <c r="ED89" s="1538"/>
      <c r="EE89" s="1538"/>
      <c r="EF89" s="1538"/>
      <c r="EG89" s="1538"/>
      <c r="EH89" s="1538"/>
      <c r="EI89" s="1538"/>
      <c r="EJ89" s="1538"/>
      <c r="EK89" s="1538"/>
      <c r="EL89" s="1538"/>
      <c r="EM89" s="1538"/>
      <c r="EN89" s="1538"/>
      <c r="EO89" s="1538"/>
      <c r="EP89" s="1538"/>
      <c r="EQ89" s="1538"/>
      <c r="ER89" s="1538"/>
      <c r="ES89" s="1538"/>
      <c r="ET89" s="1538"/>
      <c r="EU89" s="1538"/>
      <c r="EV89" s="1538"/>
      <c r="EW89" s="1538"/>
      <c r="EX89" s="1538"/>
      <c r="EY89" s="1538"/>
      <c r="EZ89" s="1538"/>
      <c r="FA89" s="1538"/>
      <c r="FB89" s="1538"/>
      <c r="FC89" s="1538"/>
      <c r="FD89" s="1538"/>
      <c r="FE89" s="1538"/>
      <c r="FF89" s="1538"/>
      <c r="FG89" s="1538"/>
      <c r="FH89" s="1538"/>
      <c r="FI89" s="1538"/>
      <c r="FJ89" s="1538"/>
      <c r="FK89" s="1538"/>
      <c r="FL89" s="1538"/>
      <c r="FM89" s="1538"/>
      <c r="FN89" s="1538"/>
      <c r="FO89" s="1538"/>
      <c r="FP89" s="1538"/>
      <c r="FQ89" s="1538"/>
      <c r="FR89" s="1538"/>
      <c r="FS89" s="1538"/>
      <c r="FT89" s="1538"/>
      <c r="FU89" s="1538"/>
      <c r="FV89" s="1538"/>
      <c r="FW89" s="1538"/>
      <c r="FX89" s="1538"/>
      <c r="FY89" s="1538"/>
      <c r="FZ89" s="1538"/>
      <c r="GA89" s="1538"/>
      <c r="GB89" s="1538"/>
      <c r="GC89" s="1538"/>
      <c r="GD89" s="1538"/>
      <c r="GE89" s="1538"/>
      <c r="GF89" s="1538"/>
      <c r="GG89" s="1538"/>
      <c r="GH89" s="1538"/>
      <c r="GI89" s="1538"/>
      <c r="GJ89" s="1538"/>
      <c r="GK89" s="1538"/>
      <c r="GL89" s="1538"/>
      <c r="GM89" s="1538"/>
      <c r="GN89" s="1538"/>
      <c r="GO89" s="1538"/>
      <c r="GP89" s="1538"/>
      <c r="GQ89" s="1538"/>
      <c r="GR89" s="1538"/>
      <c r="GS89" s="1538"/>
      <c r="GT89" s="1538"/>
      <c r="GU89" s="1538"/>
      <c r="GV89" s="1538"/>
      <c r="GW89" s="1538"/>
      <c r="GX89" s="1538"/>
      <c r="GY89" s="1538"/>
      <c r="GZ89" s="1538"/>
      <c r="HA89" s="1538"/>
      <c r="HB89" s="1538"/>
      <c r="HC89" s="1538"/>
      <c r="HD89" s="1538"/>
      <c r="HE89" s="1538"/>
      <c r="HF89" s="1538"/>
      <c r="HG89" s="1538"/>
      <c r="HH89" s="1538"/>
      <c r="HI89" s="1538"/>
      <c r="HJ89" s="1538"/>
      <c r="HK89" s="1538"/>
      <c r="HL89" s="1538"/>
      <c r="HM89" s="1538"/>
      <c r="HN89" s="1538"/>
      <c r="HO89" s="1538"/>
      <c r="HP89" s="1538"/>
      <c r="HQ89" s="1538"/>
      <c r="HR89" s="1538"/>
      <c r="HS89" s="1538"/>
      <c r="HT89" s="1538"/>
      <c r="HU89" s="1538"/>
      <c r="HV89" s="1538"/>
      <c r="HW89" s="1538"/>
      <c r="HX89" s="1538"/>
      <c r="HY89" s="1538"/>
      <c r="HZ89" s="1538"/>
      <c r="IA89" s="1538"/>
      <c r="IB89" s="1538"/>
      <c r="IC89" s="1538"/>
      <c r="ID89" s="1538"/>
      <c r="IE89" s="1538"/>
      <c r="IF89" s="1538"/>
      <c r="IG89" s="1538"/>
      <c r="IH89" s="1538"/>
      <c r="II89" s="1538"/>
      <c r="IJ89" s="1538"/>
      <c r="IK89" s="1538"/>
      <c r="IL89" s="1538"/>
      <c r="IM89" s="1538"/>
      <c r="IN89" s="1538"/>
      <c r="IO89" s="1538"/>
      <c r="IP89" s="1538"/>
      <c r="IQ89" s="1538"/>
      <c r="IR89" s="1538"/>
      <c r="IS89" s="1538"/>
      <c r="IT89" s="1538"/>
      <c r="IU89" s="1538"/>
    </row>
    <row r="90" spans="1:255">
      <c r="A90" s="2149">
        <v>18</v>
      </c>
      <c r="B90" s="1520"/>
      <c r="C90" s="1520"/>
      <c r="D90" s="1520"/>
      <c r="E90" s="1889"/>
      <c r="F90" s="1519"/>
      <c r="G90" s="1520"/>
      <c r="H90" s="1520"/>
      <c r="I90" s="1520"/>
      <c r="J90" s="1520"/>
      <c r="K90" s="1860"/>
      <c r="L90" s="1860"/>
      <c r="M90" s="1900">
        <v>18</v>
      </c>
      <c r="N90" s="1519"/>
      <c r="O90" s="1860"/>
      <c r="P90" s="1860"/>
      <c r="Q90" s="1860"/>
      <c r="R90" s="1860">
        <f t="shared" si="1"/>
        <v>0</v>
      </c>
      <c r="S90" s="1900">
        <v>18</v>
      </c>
      <c r="T90" s="1538"/>
      <c r="U90" s="1538"/>
      <c r="V90" s="1538"/>
      <c r="W90" s="1538"/>
      <c r="X90" s="1538"/>
      <c r="Y90" s="1538"/>
      <c r="Z90" s="1538"/>
      <c r="AA90" s="1538"/>
      <c r="AB90" s="1538"/>
      <c r="AC90" s="1538"/>
      <c r="AD90" s="1538"/>
      <c r="AE90" s="1538"/>
      <c r="AF90" s="1538"/>
      <c r="AG90" s="1538"/>
      <c r="AH90" s="1538"/>
      <c r="AI90" s="1538"/>
      <c r="AJ90" s="1538"/>
      <c r="AK90" s="1538"/>
      <c r="AL90" s="1538"/>
      <c r="AM90" s="1538"/>
      <c r="AN90" s="1538"/>
      <c r="AO90" s="1538"/>
      <c r="AP90" s="1538"/>
      <c r="AQ90" s="1538"/>
      <c r="AR90" s="1538"/>
      <c r="AS90" s="1538"/>
      <c r="AT90" s="1538"/>
      <c r="AU90" s="1538"/>
      <c r="AV90" s="1538"/>
      <c r="AW90" s="1538"/>
      <c r="AX90" s="1538"/>
      <c r="AY90" s="1538"/>
      <c r="AZ90" s="1538"/>
      <c r="BA90" s="1538"/>
      <c r="BB90" s="1538"/>
      <c r="BC90" s="1538"/>
      <c r="BD90" s="1538"/>
      <c r="BE90" s="1538"/>
      <c r="BF90" s="1538"/>
      <c r="BG90" s="1538"/>
      <c r="BH90" s="1538"/>
      <c r="BI90" s="1538"/>
      <c r="BJ90" s="1538"/>
      <c r="BK90" s="1538"/>
      <c r="BL90" s="1538"/>
      <c r="BM90" s="1538"/>
      <c r="BN90" s="1538"/>
      <c r="BO90" s="1538"/>
      <c r="BP90" s="1538"/>
      <c r="BQ90" s="1538"/>
      <c r="BR90" s="1538"/>
      <c r="BS90" s="1538"/>
      <c r="BT90" s="1538"/>
      <c r="BU90" s="1538"/>
      <c r="BV90" s="1538"/>
      <c r="BW90" s="1538"/>
      <c r="BX90" s="1538"/>
      <c r="BY90" s="1538"/>
      <c r="BZ90" s="1538"/>
      <c r="CA90" s="1538"/>
      <c r="CB90" s="1538"/>
      <c r="CC90" s="1538"/>
      <c r="CD90" s="1538"/>
      <c r="CE90" s="1538"/>
      <c r="CF90" s="1538"/>
      <c r="CG90" s="1538"/>
      <c r="CH90" s="1538"/>
      <c r="CI90" s="1538"/>
      <c r="CJ90" s="1538"/>
      <c r="CK90" s="1538"/>
      <c r="CL90" s="1538"/>
      <c r="CM90" s="1538"/>
      <c r="CN90" s="1538"/>
      <c r="CO90" s="1538"/>
      <c r="CP90" s="1538"/>
      <c r="CQ90" s="1538"/>
      <c r="CR90" s="1538"/>
      <c r="CS90" s="1538"/>
      <c r="CT90" s="1538"/>
      <c r="CU90" s="1538"/>
      <c r="CV90" s="1538"/>
      <c r="CW90" s="1538"/>
      <c r="CX90" s="1538"/>
      <c r="CY90" s="1538"/>
      <c r="CZ90" s="1538"/>
      <c r="DA90" s="1538"/>
      <c r="DB90" s="1538"/>
      <c r="DC90" s="1538"/>
      <c r="DD90" s="1538"/>
      <c r="DE90" s="1538"/>
      <c r="DF90" s="1538"/>
      <c r="DG90" s="1538"/>
      <c r="DH90" s="1538"/>
      <c r="DI90" s="1538"/>
      <c r="DJ90" s="1538"/>
      <c r="DK90" s="1538"/>
      <c r="DL90" s="1538"/>
      <c r="DM90" s="1538"/>
      <c r="DN90" s="1538"/>
      <c r="DO90" s="1538"/>
      <c r="DP90" s="1538"/>
      <c r="DQ90" s="1538"/>
      <c r="DR90" s="1538"/>
      <c r="DS90" s="1538"/>
      <c r="DT90" s="1538"/>
      <c r="DU90" s="1538"/>
      <c r="DV90" s="1538"/>
      <c r="DW90" s="1538"/>
      <c r="DX90" s="1538"/>
      <c r="DY90" s="1538"/>
      <c r="DZ90" s="1538"/>
      <c r="EA90" s="1538"/>
      <c r="EB90" s="1538"/>
      <c r="EC90" s="1538"/>
      <c r="ED90" s="1538"/>
      <c r="EE90" s="1538"/>
      <c r="EF90" s="1538"/>
      <c r="EG90" s="1538"/>
      <c r="EH90" s="1538"/>
      <c r="EI90" s="1538"/>
      <c r="EJ90" s="1538"/>
      <c r="EK90" s="1538"/>
      <c r="EL90" s="1538"/>
      <c r="EM90" s="1538"/>
      <c r="EN90" s="1538"/>
      <c r="EO90" s="1538"/>
      <c r="EP90" s="1538"/>
      <c r="EQ90" s="1538"/>
      <c r="ER90" s="1538"/>
      <c r="ES90" s="1538"/>
      <c r="ET90" s="1538"/>
      <c r="EU90" s="1538"/>
      <c r="EV90" s="1538"/>
      <c r="EW90" s="1538"/>
      <c r="EX90" s="1538"/>
      <c r="EY90" s="1538"/>
      <c r="EZ90" s="1538"/>
      <c r="FA90" s="1538"/>
      <c r="FB90" s="1538"/>
      <c r="FC90" s="1538"/>
      <c r="FD90" s="1538"/>
      <c r="FE90" s="1538"/>
      <c r="FF90" s="1538"/>
      <c r="FG90" s="1538"/>
      <c r="FH90" s="1538"/>
      <c r="FI90" s="1538"/>
      <c r="FJ90" s="1538"/>
      <c r="FK90" s="1538"/>
      <c r="FL90" s="1538"/>
      <c r="FM90" s="1538"/>
      <c r="FN90" s="1538"/>
      <c r="FO90" s="1538"/>
      <c r="FP90" s="1538"/>
      <c r="FQ90" s="1538"/>
      <c r="FR90" s="1538"/>
      <c r="FS90" s="1538"/>
      <c r="FT90" s="1538"/>
      <c r="FU90" s="1538"/>
      <c r="FV90" s="1538"/>
      <c r="FW90" s="1538"/>
      <c r="FX90" s="1538"/>
      <c r="FY90" s="1538"/>
      <c r="FZ90" s="1538"/>
      <c r="GA90" s="1538"/>
      <c r="GB90" s="1538"/>
      <c r="GC90" s="1538"/>
      <c r="GD90" s="1538"/>
      <c r="GE90" s="1538"/>
      <c r="GF90" s="1538"/>
      <c r="GG90" s="1538"/>
      <c r="GH90" s="1538"/>
      <c r="GI90" s="1538"/>
      <c r="GJ90" s="1538"/>
      <c r="GK90" s="1538"/>
      <c r="GL90" s="1538"/>
      <c r="GM90" s="1538"/>
      <c r="GN90" s="1538"/>
      <c r="GO90" s="1538"/>
      <c r="GP90" s="1538"/>
      <c r="GQ90" s="1538"/>
      <c r="GR90" s="1538"/>
      <c r="GS90" s="1538"/>
      <c r="GT90" s="1538"/>
      <c r="GU90" s="1538"/>
      <c r="GV90" s="1538"/>
      <c r="GW90" s="1538"/>
      <c r="GX90" s="1538"/>
      <c r="GY90" s="1538"/>
      <c r="GZ90" s="1538"/>
      <c r="HA90" s="1538"/>
      <c r="HB90" s="1538"/>
      <c r="HC90" s="1538"/>
      <c r="HD90" s="1538"/>
      <c r="HE90" s="1538"/>
      <c r="HF90" s="1538"/>
      <c r="HG90" s="1538"/>
      <c r="HH90" s="1538"/>
      <c r="HI90" s="1538"/>
      <c r="HJ90" s="1538"/>
      <c r="HK90" s="1538"/>
      <c r="HL90" s="1538"/>
      <c r="HM90" s="1538"/>
      <c r="HN90" s="1538"/>
      <c r="HO90" s="1538"/>
      <c r="HP90" s="1538"/>
      <c r="HQ90" s="1538"/>
      <c r="HR90" s="1538"/>
      <c r="HS90" s="1538"/>
      <c r="HT90" s="1538"/>
      <c r="HU90" s="1538"/>
      <c r="HV90" s="1538"/>
      <c r="HW90" s="1538"/>
      <c r="HX90" s="1538"/>
      <c r="HY90" s="1538"/>
      <c r="HZ90" s="1538"/>
      <c r="IA90" s="1538"/>
      <c r="IB90" s="1538"/>
      <c r="IC90" s="1538"/>
      <c r="ID90" s="1538"/>
      <c r="IE90" s="1538"/>
      <c r="IF90" s="1538"/>
      <c r="IG90" s="1538"/>
      <c r="IH90" s="1538"/>
      <c r="II90" s="1538"/>
      <c r="IJ90" s="1538"/>
      <c r="IK90" s="1538"/>
      <c r="IL90" s="1538"/>
      <c r="IM90" s="1538"/>
      <c r="IN90" s="1538"/>
      <c r="IO90" s="1538"/>
      <c r="IP90" s="1538"/>
      <c r="IQ90" s="1538"/>
      <c r="IR90" s="1538"/>
      <c r="IS90" s="1538"/>
      <c r="IT90" s="1538"/>
      <c r="IU90" s="1538"/>
    </row>
    <row r="91" spans="1:255">
      <c r="A91" s="2149">
        <v>19</v>
      </c>
      <c r="B91" s="1520"/>
      <c r="C91" s="1520"/>
      <c r="D91" s="1520"/>
      <c r="E91" s="1889"/>
      <c r="F91" s="1519"/>
      <c r="G91" s="1520"/>
      <c r="H91" s="1520"/>
      <c r="I91" s="1520"/>
      <c r="J91" s="1520"/>
      <c r="K91" s="1860"/>
      <c r="L91" s="1860"/>
      <c r="M91" s="1900">
        <v>19</v>
      </c>
      <c r="N91" s="1519"/>
      <c r="O91" s="1860"/>
      <c r="P91" s="1860"/>
      <c r="Q91" s="1860"/>
      <c r="R91" s="1860">
        <f t="shared" si="1"/>
        <v>0</v>
      </c>
      <c r="S91" s="1900">
        <v>19</v>
      </c>
      <c r="T91" s="1538"/>
      <c r="U91" s="1538"/>
      <c r="V91" s="1538"/>
      <c r="W91" s="1538"/>
      <c r="X91" s="1538"/>
      <c r="Y91" s="1538"/>
      <c r="Z91" s="1538"/>
      <c r="AA91" s="1538"/>
      <c r="AB91" s="1538"/>
      <c r="AC91" s="1538"/>
      <c r="AD91" s="1538"/>
      <c r="AE91" s="1538"/>
      <c r="AF91" s="1538"/>
      <c r="AG91" s="1538"/>
      <c r="AH91" s="1538"/>
      <c r="AI91" s="1538"/>
      <c r="AJ91" s="1538"/>
      <c r="AK91" s="1538"/>
      <c r="AL91" s="1538"/>
      <c r="AM91" s="1538"/>
      <c r="AN91" s="1538"/>
      <c r="AO91" s="1538"/>
      <c r="AP91" s="1538"/>
      <c r="AQ91" s="1538"/>
      <c r="AR91" s="1538"/>
      <c r="AS91" s="1538"/>
      <c r="AT91" s="1538"/>
      <c r="AU91" s="1538"/>
      <c r="AV91" s="1538"/>
      <c r="AW91" s="1538"/>
      <c r="AX91" s="1538"/>
      <c r="AY91" s="1538"/>
      <c r="AZ91" s="1538"/>
      <c r="BA91" s="1538"/>
      <c r="BB91" s="1538"/>
      <c r="BC91" s="1538"/>
      <c r="BD91" s="1538"/>
      <c r="BE91" s="1538"/>
      <c r="BF91" s="1538"/>
      <c r="BG91" s="1538"/>
      <c r="BH91" s="1538"/>
      <c r="BI91" s="1538"/>
      <c r="BJ91" s="1538"/>
      <c r="BK91" s="1538"/>
      <c r="BL91" s="1538"/>
      <c r="BM91" s="1538"/>
      <c r="BN91" s="1538"/>
      <c r="BO91" s="1538"/>
      <c r="BP91" s="1538"/>
      <c r="BQ91" s="1538"/>
      <c r="BR91" s="1538"/>
      <c r="BS91" s="1538"/>
      <c r="BT91" s="1538"/>
      <c r="BU91" s="1538"/>
      <c r="BV91" s="1538"/>
      <c r="BW91" s="1538"/>
      <c r="BX91" s="1538"/>
      <c r="BY91" s="1538"/>
      <c r="BZ91" s="1538"/>
      <c r="CA91" s="1538"/>
      <c r="CB91" s="1538"/>
      <c r="CC91" s="1538"/>
      <c r="CD91" s="1538"/>
      <c r="CE91" s="1538"/>
      <c r="CF91" s="1538"/>
      <c r="CG91" s="1538"/>
      <c r="CH91" s="1538"/>
      <c r="CI91" s="1538"/>
      <c r="CJ91" s="1538"/>
      <c r="CK91" s="1538"/>
      <c r="CL91" s="1538"/>
      <c r="CM91" s="1538"/>
      <c r="CN91" s="1538"/>
      <c r="CO91" s="1538"/>
      <c r="CP91" s="1538"/>
      <c r="CQ91" s="1538"/>
      <c r="CR91" s="1538"/>
      <c r="CS91" s="1538"/>
      <c r="CT91" s="1538"/>
      <c r="CU91" s="1538"/>
      <c r="CV91" s="1538"/>
      <c r="CW91" s="1538"/>
      <c r="CX91" s="1538"/>
      <c r="CY91" s="1538"/>
      <c r="CZ91" s="1538"/>
      <c r="DA91" s="1538"/>
      <c r="DB91" s="1538"/>
      <c r="DC91" s="1538"/>
      <c r="DD91" s="1538"/>
      <c r="DE91" s="1538"/>
      <c r="DF91" s="1538"/>
      <c r="DG91" s="1538"/>
      <c r="DH91" s="1538"/>
      <c r="DI91" s="1538"/>
      <c r="DJ91" s="1538"/>
      <c r="DK91" s="1538"/>
      <c r="DL91" s="1538"/>
      <c r="DM91" s="1538"/>
      <c r="DN91" s="1538"/>
      <c r="DO91" s="1538"/>
      <c r="DP91" s="1538"/>
      <c r="DQ91" s="1538"/>
      <c r="DR91" s="1538"/>
      <c r="DS91" s="1538"/>
      <c r="DT91" s="1538"/>
      <c r="DU91" s="1538"/>
      <c r="DV91" s="1538"/>
      <c r="DW91" s="1538"/>
      <c r="DX91" s="1538"/>
      <c r="DY91" s="1538"/>
      <c r="DZ91" s="1538"/>
      <c r="EA91" s="1538"/>
      <c r="EB91" s="1538"/>
      <c r="EC91" s="1538"/>
      <c r="ED91" s="1538"/>
      <c r="EE91" s="1538"/>
      <c r="EF91" s="1538"/>
      <c r="EG91" s="1538"/>
      <c r="EH91" s="1538"/>
      <c r="EI91" s="1538"/>
      <c r="EJ91" s="1538"/>
      <c r="EK91" s="1538"/>
      <c r="EL91" s="1538"/>
      <c r="EM91" s="1538"/>
      <c r="EN91" s="1538"/>
      <c r="EO91" s="1538"/>
      <c r="EP91" s="1538"/>
      <c r="EQ91" s="1538"/>
      <c r="ER91" s="1538"/>
      <c r="ES91" s="1538"/>
      <c r="ET91" s="1538"/>
      <c r="EU91" s="1538"/>
      <c r="EV91" s="1538"/>
      <c r="EW91" s="1538"/>
      <c r="EX91" s="1538"/>
      <c r="EY91" s="1538"/>
      <c r="EZ91" s="1538"/>
      <c r="FA91" s="1538"/>
      <c r="FB91" s="1538"/>
      <c r="FC91" s="1538"/>
      <c r="FD91" s="1538"/>
      <c r="FE91" s="1538"/>
      <c r="FF91" s="1538"/>
      <c r="FG91" s="1538"/>
      <c r="FH91" s="1538"/>
      <c r="FI91" s="1538"/>
      <c r="FJ91" s="1538"/>
      <c r="FK91" s="1538"/>
      <c r="FL91" s="1538"/>
      <c r="FM91" s="1538"/>
      <c r="FN91" s="1538"/>
      <c r="FO91" s="1538"/>
      <c r="FP91" s="1538"/>
      <c r="FQ91" s="1538"/>
      <c r="FR91" s="1538"/>
      <c r="FS91" s="1538"/>
      <c r="FT91" s="1538"/>
      <c r="FU91" s="1538"/>
      <c r="FV91" s="1538"/>
      <c r="FW91" s="1538"/>
      <c r="FX91" s="1538"/>
      <c r="FY91" s="1538"/>
      <c r="FZ91" s="1538"/>
      <c r="GA91" s="1538"/>
      <c r="GB91" s="1538"/>
      <c r="GC91" s="1538"/>
      <c r="GD91" s="1538"/>
      <c r="GE91" s="1538"/>
      <c r="GF91" s="1538"/>
      <c r="GG91" s="1538"/>
      <c r="GH91" s="1538"/>
      <c r="GI91" s="1538"/>
      <c r="GJ91" s="1538"/>
      <c r="GK91" s="1538"/>
      <c r="GL91" s="1538"/>
      <c r="GM91" s="1538"/>
      <c r="GN91" s="1538"/>
      <c r="GO91" s="1538"/>
      <c r="GP91" s="1538"/>
      <c r="GQ91" s="1538"/>
      <c r="GR91" s="1538"/>
      <c r="GS91" s="1538"/>
      <c r="GT91" s="1538"/>
      <c r="GU91" s="1538"/>
      <c r="GV91" s="1538"/>
      <c r="GW91" s="1538"/>
      <c r="GX91" s="1538"/>
      <c r="GY91" s="1538"/>
      <c r="GZ91" s="1538"/>
      <c r="HA91" s="1538"/>
      <c r="HB91" s="1538"/>
      <c r="HC91" s="1538"/>
      <c r="HD91" s="1538"/>
      <c r="HE91" s="1538"/>
      <c r="HF91" s="1538"/>
      <c r="HG91" s="1538"/>
      <c r="HH91" s="1538"/>
      <c r="HI91" s="1538"/>
      <c r="HJ91" s="1538"/>
      <c r="HK91" s="1538"/>
      <c r="HL91" s="1538"/>
      <c r="HM91" s="1538"/>
      <c r="HN91" s="1538"/>
      <c r="HO91" s="1538"/>
      <c r="HP91" s="1538"/>
      <c r="HQ91" s="1538"/>
      <c r="HR91" s="1538"/>
      <c r="HS91" s="1538"/>
      <c r="HT91" s="1538"/>
      <c r="HU91" s="1538"/>
      <c r="HV91" s="1538"/>
      <c r="HW91" s="1538"/>
      <c r="HX91" s="1538"/>
      <c r="HY91" s="1538"/>
      <c r="HZ91" s="1538"/>
      <c r="IA91" s="1538"/>
      <c r="IB91" s="1538"/>
      <c r="IC91" s="1538"/>
      <c r="ID91" s="1538"/>
      <c r="IE91" s="1538"/>
      <c r="IF91" s="1538"/>
      <c r="IG91" s="1538"/>
      <c r="IH91" s="1538"/>
      <c r="II91" s="1538"/>
      <c r="IJ91" s="1538"/>
      <c r="IK91" s="1538"/>
      <c r="IL91" s="1538"/>
      <c r="IM91" s="1538"/>
      <c r="IN91" s="1538"/>
      <c r="IO91" s="1538"/>
      <c r="IP91" s="1538"/>
      <c r="IQ91" s="1538"/>
      <c r="IR91" s="1538"/>
      <c r="IS91" s="1538"/>
      <c r="IT91" s="1538"/>
      <c r="IU91" s="1538"/>
    </row>
    <row r="92" spans="1:255">
      <c r="A92" s="2149">
        <v>20</v>
      </c>
      <c r="B92" s="1520"/>
      <c r="C92" s="1520"/>
      <c r="D92" s="1520"/>
      <c r="E92" s="1889"/>
      <c r="F92" s="1519"/>
      <c r="G92" s="1520"/>
      <c r="H92" s="1520"/>
      <c r="I92" s="1520"/>
      <c r="J92" s="1520"/>
      <c r="K92" s="1860"/>
      <c r="L92" s="1860"/>
      <c r="M92" s="1900">
        <v>20</v>
      </c>
      <c r="N92" s="1519"/>
      <c r="O92" s="1860"/>
      <c r="P92" s="1860"/>
      <c r="Q92" s="1860"/>
      <c r="R92" s="1860">
        <f t="shared" si="1"/>
        <v>0</v>
      </c>
      <c r="S92" s="1900">
        <v>20</v>
      </c>
      <c r="T92" s="1538"/>
      <c r="U92" s="1538"/>
      <c r="V92" s="1538"/>
      <c r="W92" s="1538"/>
      <c r="X92" s="1538"/>
      <c r="Y92" s="1538"/>
      <c r="Z92" s="1538"/>
      <c r="AA92" s="1538"/>
      <c r="AB92" s="1538"/>
      <c r="AC92" s="1538"/>
      <c r="AD92" s="1538"/>
      <c r="AE92" s="1538"/>
      <c r="AF92" s="1538"/>
      <c r="AG92" s="1538"/>
      <c r="AH92" s="1538"/>
      <c r="AI92" s="1538"/>
      <c r="AJ92" s="1538"/>
      <c r="AK92" s="1538"/>
      <c r="AL92" s="1538"/>
      <c r="AM92" s="1538"/>
      <c r="AN92" s="1538"/>
      <c r="AO92" s="1538"/>
      <c r="AP92" s="1538"/>
      <c r="AQ92" s="1538"/>
      <c r="AR92" s="1538"/>
      <c r="AS92" s="1538"/>
      <c r="AT92" s="1538"/>
      <c r="AU92" s="1538"/>
      <c r="AV92" s="1538"/>
      <c r="AW92" s="1538"/>
      <c r="AX92" s="1538"/>
      <c r="AY92" s="1538"/>
      <c r="AZ92" s="1538"/>
      <c r="BA92" s="1538"/>
      <c r="BB92" s="1538"/>
      <c r="BC92" s="1538"/>
      <c r="BD92" s="1538"/>
      <c r="BE92" s="1538"/>
      <c r="BF92" s="1538"/>
      <c r="BG92" s="1538"/>
      <c r="BH92" s="1538"/>
      <c r="BI92" s="1538"/>
      <c r="BJ92" s="1538"/>
      <c r="BK92" s="1538"/>
      <c r="BL92" s="1538"/>
      <c r="BM92" s="1538"/>
      <c r="BN92" s="1538"/>
      <c r="BO92" s="1538"/>
      <c r="BP92" s="1538"/>
      <c r="BQ92" s="1538"/>
      <c r="BR92" s="1538"/>
      <c r="BS92" s="1538"/>
      <c r="BT92" s="1538"/>
      <c r="BU92" s="1538"/>
      <c r="BV92" s="1538"/>
      <c r="BW92" s="1538"/>
      <c r="BX92" s="1538"/>
      <c r="BY92" s="1538"/>
      <c r="BZ92" s="1538"/>
      <c r="CA92" s="1538"/>
      <c r="CB92" s="1538"/>
      <c r="CC92" s="1538"/>
      <c r="CD92" s="1538"/>
      <c r="CE92" s="1538"/>
      <c r="CF92" s="1538"/>
      <c r="CG92" s="1538"/>
      <c r="CH92" s="1538"/>
      <c r="CI92" s="1538"/>
      <c r="CJ92" s="1538"/>
      <c r="CK92" s="1538"/>
      <c r="CL92" s="1538"/>
      <c r="CM92" s="1538"/>
      <c r="CN92" s="1538"/>
      <c r="CO92" s="1538"/>
      <c r="CP92" s="1538"/>
      <c r="CQ92" s="1538"/>
      <c r="CR92" s="1538"/>
      <c r="CS92" s="1538"/>
      <c r="CT92" s="1538"/>
      <c r="CU92" s="1538"/>
      <c r="CV92" s="1538"/>
      <c r="CW92" s="1538"/>
      <c r="CX92" s="1538"/>
      <c r="CY92" s="1538"/>
      <c r="CZ92" s="1538"/>
      <c r="DA92" s="1538"/>
      <c r="DB92" s="1538"/>
      <c r="DC92" s="1538"/>
      <c r="DD92" s="1538"/>
      <c r="DE92" s="1538"/>
      <c r="DF92" s="1538"/>
      <c r="DG92" s="1538"/>
      <c r="DH92" s="1538"/>
      <c r="DI92" s="1538"/>
      <c r="DJ92" s="1538"/>
      <c r="DK92" s="1538"/>
      <c r="DL92" s="1538"/>
      <c r="DM92" s="1538"/>
      <c r="DN92" s="1538"/>
      <c r="DO92" s="1538"/>
      <c r="DP92" s="1538"/>
      <c r="DQ92" s="1538"/>
      <c r="DR92" s="1538"/>
      <c r="DS92" s="1538"/>
      <c r="DT92" s="1538"/>
      <c r="DU92" s="1538"/>
      <c r="DV92" s="1538"/>
      <c r="DW92" s="1538"/>
      <c r="DX92" s="1538"/>
      <c r="DY92" s="1538"/>
      <c r="DZ92" s="1538"/>
      <c r="EA92" s="1538"/>
      <c r="EB92" s="1538"/>
      <c r="EC92" s="1538"/>
      <c r="ED92" s="1538"/>
      <c r="EE92" s="1538"/>
      <c r="EF92" s="1538"/>
      <c r="EG92" s="1538"/>
      <c r="EH92" s="1538"/>
      <c r="EI92" s="1538"/>
      <c r="EJ92" s="1538"/>
      <c r="EK92" s="1538"/>
      <c r="EL92" s="1538"/>
      <c r="EM92" s="1538"/>
      <c r="EN92" s="1538"/>
      <c r="EO92" s="1538"/>
      <c r="EP92" s="1538"/>
      <c r="EQ92" s="1538"/>
      <c r="ER92" s="1538"/>
      <c r="ES92" s="1538"/>
      <c r="ET92" s="1538"/>
      <c r="EU92" s="1538"/>
      <c r="EV92" s="1538"/>
      <c r="EW92" s="1538"/>
      <c r="EX92" s="1538"/>
      <c r="EY92" s="1538"/>
      <c r="EZ92" s="1538"/>
      <c r="FA92" s="1538"/>
      <c r="FB92" s="1538"/>
      <c r="FC92" s="1538"/>
      <c r="FD92" s="1538"/>
      <c r="FE92" s="1538"/>
      <c r="FF92" s="1538"/>
      <c r="FG92" s="1538"/>
      <c r="FH92" s="1538"/>
      <c r="FI92" s="1538"/>
      <c r="FJ92" s="1538"/>
      <c r="FK92" s="1538"/>
      <c r="FL92" s="1538"/>
      <c r="FM92" s="1538"/>
      <c r="FN92" s="1538"/>
      <c r="FO92" s="1538"/>
      <c r="FP92" s="1538"/>
      <c r="FQ92" s="1538"/>
      <c r="FR92" s="1538"/>
      <c r="FS92" s="1538"/>
      <c r="FT92" s="1538"/>
      <c r="FU92" s="1538"/>
      <c r="FV92" s="1538"/>
      <c r="FW92" s="1538"/>
      <c r="FX92" s="1538"/>
      <c r="FY92" s="1538"/>
      <c r="FZ92" s="1538"/>
      <c r="GA92" s="1538"/>
      <c r="GB92" s="1538"/>
      <c r="GC92" s="1538"/>
      <c r="GD92" s="1538"/>
      <c r="GE92" s="1538"/>
      <c r="GF92" s="1538"/>
      <c r="GG92" s="1538"/>
      <c r="GH92" s="1538"/>
      <c r="GI92" s="1538"/>
      <c r="GJ92" s="1538"/>
      <c r="GK92" s="1538"/>
      <c r="GL92" s="1538"/>
      <c r="GM92" s="1538"/>
      <c r="GN92" s="1538"/>
      <c r="GO92" s="1538"/>
      <c r="GP92" s="1538"/>
      <c r="GQ92" s="1538"/>
      <c r="GR92" s="1538"/>
      <c r="GS92" s="1538"/>
      <c r="GT92" s="1538"/>
      <c r="GU92" s="1538"/>
      <c r="GV92" s="1538"/>
      <c r="GW92" s="1538"/>
      <c r="GX92" s="1538"/>
      <c r="GY92" s="1538"/>
      <c r="GZ92" s="1538"/>
      <c r="HA92" s="1538"/>
      <c r="HB92" s="1538"/>
      <c r="HC92" s="1538"/>
      <c r="HD92" s="1538"/>
      <c r="HE92" s="1538"/>
      <c r="HF92" s="1538"/>
      <c r="HG92" s="1538"/>
      <c r="HH92" s="1538"/>
      <c r="HI92" s="1538"/>
      <c r="HJ92" s="1538"/>
      <c r="HK92" s="1538"/>
      <c r="HL92" s="1538"/>
      <c r="HM92" s="1538"/>
      <c r="HN92" s="1538"/>
      <c r="HO92" s="1538"/>
      <c r="HP92" s="1538"/>
      <c r="HQ92" s="1538"/>
      <c r="HR92" s="1538"/>
      <c r="HS92" s="1538"/>
      <c r="HT92" s="1538"/>
      <c r="HU92" s="1538"/>
      <c r="HV92" s="1538"/>
      <c r="HW92" s="1538"/>
      <c r="HX92" s="1538"/>
      <c r="HY92" s="1538"/>
      <c r="HZ92" s="1538"/>
      <c r="IA92" s="1538"/>
      <c r="IB92" s="1538"/>
      <c r="IC92" s="1538"/>
      <c r="ID92" s="1538"/>
      <c r="IE92" s="1538"/>
      <c r="IF92" s="1538"/>
      <c r="IG92" s="1538"/>
      <c r="IH92" s="1538"/>
      <c r="II92" s="1538"/>
      <c r="IJ92" s="1538"/>
      <c r="IK92" s="1538"/>
      <c r="IL92" s="1538"/>
      <c r="IM92" s="1538"/>
      <c r="IN92" s="1538"/>
      <c r="IO92" s="1538"/>
      <c r="IP92" s="1538"/>
      <c r="IQ92" s="1538"/>
      <c r="IR92" s="1538"/>
      <c r="IS92" s="1538"/>
      <c r="IT92" s="1538"/>
      <c r="IU92" s="1538"/>
    </row>
    <row r="93" spans="1:255">
      <c r="A93" s="2149">
        <v>21</v>
      </c>
      <c r="B93" s="1520"/>
      <c r="C93" s="1520"/>
      <c r="D93" s="1520"/>
      <c r="E93" s="1889"/>
      <c r="F93" s="1519"/>
      <c r="G93" s="1520"/>
      <c r="H93" s="1520"/>
      <c r="I93" s="1520"/>
      <c r="J93" s="1520"/>
      <c r="K93" s="1860"/>
      <c r="L93" s="1860"/>
      <c r="M93" s="1900">
        <v>21</v>
      </c>
      <c r="N93" s="1519"/>
      <c r="O93" s="1860"/>
      <c r="P93" s="1860"/>
      <c r="Q93" s="1860"/>
      <c r="R93" s="1860">
        <f t="shared" si="1"/>
        <v>0</v>
      </c>
      <c r="S93" s="1900">
        <v>21</v>
      </c>
      <c r="T93" s="1538"/>
      <c r="U93" s="1538"/>
      <c r="V93" s="1538"/>
      <c r="W93" s="1538"/>
      <c r="X93" s="1538"/>
      <c r="Y93" s="1538"/>
      <c r="Z93" s="1538"/>
      <c r="AA93" s="1538"/>
      <c r="AB93" s="1538"/>
      <c r="AC93" s="1538"/>
      <c r="AD93" s="1538"/>
      <c r="AE93" s="1538"/>
      <c r="AF93" s="1538"/>
      <c r="AG93" s="1538"/>
      <c r="AH93" s="1538"/>
      <c r="AI93" s="1538"/>
      <c r="AJ93" s="1538"/>
      <c r="AK93" s="1538"/>
      <c r="AL93" s="1538"/>
      <c r="AM93" s="1538"/>
      <c r="AN93" s="1538"/>
      <c r="AO93" s="1538"/>
      <c r="AP93" s="1538"/>
      <c r="AQ93" s="1538"/>
      <c r="AR93" s="1538"/>
      <c r="AS93" s="1538"/>
      <c r="AT93" s="1538"/>
      <c r="AU93" s="1538"/>
      <c r="AV93" s="1538"/>
      <c r="AW93" s="1538"/>
      <c r="AX93" s="1538"/>
      <c r="AY93" s="1538"/>
      <c r="AZ93" s="1538"/>
      <c r="BA93" s="1538"/>
      <c r="BB93" s="1538"/>
      <c r="BC93" s="1538"/>
      <c r="BD93" s="1538"/>
      <c r="BE93" s="1538"/>
      <c r="BF93" s="1538"/>
      <c r="BG93" s="1538"/>
      <c r="BH93" s="1538"/>
      <c r="BI93" s="1538"/>
      <c r="BJ93" s="1538"/>
      <c r="BK93" s="1538"/>
      <c r="BL93" s="1538"/>
      <c r="BM93" s="1538"/>
      <c r="BN93" s="1538"/>
      <c r="BO93" s="1538"/>
      <c r="BP93" s="1538"/>
      <c r="BQ93" s="1538"/>
      <c r="BR93" s="1538"/>
      <c r="BS93" s="1538"/>
      <c r="BT93" s="1538"/>
      <c r="BU93" s="1538"/>
      <c r="BV93" s="1538"/>
      <c r="BW93" s="1538"/>
      <c r="BX93" s="1538"/>
      <c r="BY93" s="1538"/>
      <c r="BZ93" s="1538"/>
      <c r="CA93" s="1538"/>
      <c r="CB93" s="1538"/>
      <c r="CC93" s="1538"/>
      <c r="CD93" s="1538"/>
      <c r="CE93" s="1538"/>
      <c r="CF93" s="1538"/>
      <c r="CG93" s="1538"/>
      <c r="CH93" s="1538"/>
      <c r="CI93" s="1538"/>
      <c r="CJ93" s="1538"/>
      <c r="CK93" s="1538"/>
      <c r="CL93" s="1538"/>
      <c r="CM93" s="1538"/>
      <c r="CN93" s="1538"/>
      <c r="CO93" s="1538"/>
      <c r="CP93" s="1538"/>
      <c r="CQ93" s="1538"/>
      <c r="CR93" s="1538"/>
      <c r="CS93" s="1538"/>
      <c r="CT93" s="1538"/>
      <c r="CU93" s="1538"/>
      <c r="CV93" s="1538"/>
      <c r="CW93" s="1538"/>
      <c r="CX93" s="1538"/>
      <c r="CY93" s="1538"/>
      <c r="CZ93" s="1538"/>
      <c r="DA93" s="1538"/>
      <c r="DB93" s="1538"/>
      <c r="DC93" s="1538"/>
      <c r="DD93" s="1538"/>
      <c r="DE93" s="1538"/>
      <c r="DF93" s="1538"/>
      <c r="DG93" s="1538"/>
      <c r="DH93" s="1538"/>
      <c r="DI93" s="1538"/>
      <c r="DJ93" s="1538"/>
      <c r="DK93" s="1538"/>
      <c r="DL93" s="1538"/>
      <c r="DM93" s="1538"/>
      <c r="DN93" s="1538"/>
      <c r="DO93" s="1538"/>
      <c r="DP93" s="1538"/>
      <c r="DQ93" s="1538"/>
      <c r="DR93" s="1538"/>
      <c r="DS93" s="1538"/>
      <c r="DT93" s="1538"/>
      <c r="DU93" s="1538"/>
      <c r="DV93" s="1538"/>
      <c r="DW93" s="1538"/>
      <c r="DX93" s="1538"/>
      <c r="DY93" s="1538"/>
      <c r="DZ93" s="1538"/>
      <c r="EA93" s="1538"/>
      <c r="EB93" s="1538"/>
      <c r="EC93" s="1538"/>
      <c r="ED93" s="1538"/>
      <c r="EE93" s="1538"/>
      <c r="EF93" s="1538"/>
      <c r="EG93" s="1538"/>
      <c r="EH93" s="1538"/>
      <c r="EI93" s="1538"/>
      <c r="EJ93" s="1538"/>
      <c r="EK93" s="1538"/>
      <c r="EL93" s="1538"/>
      <c r="EM93" s="1538"/>
      <c r="EN93" s="1538"/>
      <c r="EO93" s="1538"/>
      <c r="EP93" s="1538"/>
      <c r="EQ93" s="1538"/>
      <c r="ER93" s="1538"/>
      <c r="ES93" s="1538"/>
      <c r="ET93" s="1538"/>
      <c r="EU93" s="1538"/>
      <c r="EV93" s="1538"/>
      <c r="EW93" s="1538"/>
      <c r="EX93" s="1538"/>
      <c r="EY93" s="1538"/>
      <c r="EZ93" s="1538"/>
      <c r="FA93" s="1538"/>
      <c r="FB93" s="1538"/>
      <c r="FC93" s="1538"/>
      <c r="FD93" s="1538"/>
      <c r="FE93" s="1538"/>
      <c r="FF93" s="1538"/>
      <c r="FG93" s="1538"/>
      <c r="FH93" s="1538"/>
      <c r="FI93" s="1538"/>
      <c r="FJ93" s="1538"/>
      <c r="FK93" s="1538"/>
      <c r="FL93" s="1538"/>
      <c r="FM93" s="1538"/>
      <c r="FN93" s="1538"/>
      <c r="FO93" s="1538"/>
      <c r="FP93" s="1538"/>
      <c r="FQ93" s="1538"/>
      <c r="FR93" s="1538"/>
      <c r="FS93" s="1538"/>
      <c r="FT93" s="1538"/>
      <c r="FU93" s="1538"/>
      <c r="FV93" s="1538"/>
      <c r="FW93" s="1538"/>
      <c r="FX93" s="1538"/>
      <c r="FY93" s="1538"/>
      <c r="FZ93" s="1538"/>
      <c r="GA93" s="1538"/>
      <c r="GB93" s="1538"/>
      <c r="GC93" s="1538"/>
      <c r="GD93" s="1538"/>
      <c r="GE93" s="1538"/>
      <c r="GF93" s="1538"/>
      <c r="GG93" s="1538"/>
      <c r="GH93" s="1538"/>
      <c r="GI93" s="1538"/>
      <c r="GJ93" s="1538"/>
      <c r="GK93" s="1538"/>
      <c r="GL93" s="1538"/>
      <c r="GM93" s="1538"/>
      <c r="GN93" s="1538"/>
      <c r="GO93" s="1538"/>
      <c r="GP93" s="1538"/>
      <c r="GQ93" s="1538"/>
      <c r="GR93" s="1538"/>
      <c r="GS93" s="1538"/>
      <c r="GT93" s="1538"/>
      <c r="GU93" s="1538"/>
      <c r="GV93" s="1538"/>
      <c r="GW93" s="1538"/>
      <c r="GX93" s="1538"/>
      <c r="GY93" s="1538"/>
      <c r="GZ93" s="1538"/>
      <c r="HA93" s="1538"/>
      <c r="HB93" s="1538"/>
      <c r="HC93" s="1538"/>
      <c r="HD93" s="1538"/>
      <c r="HE93" s="1538"/>
      <c r="HF93" s="1538"/>
      <c r="HG93" s="1538"/>
      <c r="HH93" s="1538"/>
      <c r="HI93" s="1538"/>
      <c r="HJ93" s="1538"/>
      <c r="HK93" s="1538"/>
      <c r="HL93" s="1538"/>
      <c r="HM93" s="1538"/>
      <c r="HN93" s="1538"/>
      <c r="HO93" s="1538"/>
      <c r="HP93" s="1538"/>
      <c r="HQ93" s="1538"/>
      <c r="HR93" s="1538"/>
      <c r="HS93" s="1538"/>
      <c r="HT93" s="1538"/>
      <c r="HU93" s="1538"/>
      <c r="HV93" s="1538"/>
      <c r="HW93" s="1538"/>
      <c r="HX93" s="1538"/>
      <c r="HY93" s="1538"/>
      <c r="HZ93" s="1538"/>
      <c r="IA93" s="1538"/>
      <c r="IB93" s="1538"/>
      <c r="IC93" s="1538"/>
      <c r="ID93" s="1538"/>
      <c r="IE93" s="1538"/>
      <c r="IF93" s="1538"/>
      <c r="IG93" s="1538"/>
      <c r="IH93" s="1538"/>
      <c r="II93" s="1538"/>
      <c r="IJ93" s="1538"/>
      <c r="IK93" s="1538"/>
      <c r="IL93" s="1538"/>
      <c r="IM93" s="1538"/>
      <c r="IN93" s="1538"/>
      <c r="IO93" s="1538"/>
      <c r="IP93" s="1538"/>
      <c r="IQ93" s="1538"/>
      <c r="IR93" s="1538"/>
      <c r="IS93" s="1538"/>
      <c r="IT93" s="1538"/>
      <c r="IU93" s="1538"/>
    </row>
    <row r="94" spans="1:255">
      <c r="A94" s="2149">
        <v>22</v>
      </c>
      <c r="B94" s="1520"/>
      <c r="C94" s="1520"/>
      <c r="D94" s="1520"/>
      <c r="E94" s="1889"/>
      <c r="F94" s="1519"/>
      <c r="G94" s="1520"/>
      <c r="H94" s="1520"/>
      <c r="I94" s="1520"/>
      <c r="J94" s="1520"/>
      <c r="K94" s="1860"/>
      <c r="L94" s="1860"/>
      <c r="M94" s="1900">
        <v>22</v>
      </c>
      <c r="N94" s="1519"/>
      <c r="O94" s="1860"/>
      <c r="P94" s="1860"/>
      <c r="Q94" s="1860"/>
      <c r="R94" s="1860">
        <f t="shared" si="1"/>
        <v>0</v>
      </c>
      <c r="S94" s="1900">
        <v>22</v>
      </c>
      <c r="T94" s="1538"/>
      <c r="U94" s="1538"/>
      <c r="V94" s="1538"/>
      <c r="W94" s="1538"/>
      <c r="X94" s="1538"/>
      <c r="Y94" s="1538"/>
      <c r="Z94" s="1538"/>
      <c r="AA94" s="1538"/>
      <c r="AB94" s="1538"/>
      <c r="AC94" s="1538"/>
      <c r="AD94" s="1538"/>
      <c r="AE94" s="1538"/>
      <c r="AF94" s="1538"/>
      <c r="AG94" s="1538"/>
      <c r="AH94" s="1538"/>
      <c r="AI94" s="1538"/>
      <c r="AJ94" s="1538"/>
      <c r="AK94" s="1538"/>
      <c r="AL94" s="1538"/>
      <c r="AM94" s="1538"/>
      <c r="AN94" s="1538"/>
      <c r="AO94" s="1538"/>
      <c r="AP94" s="1538"/>
      <c r="AQ94" s="1538"/>
      <c r="AR94" s="1538"/>
      <c r="AS94" s="1538"/>
      <c r="AT94" s="1538"/>
      <c r="AU94" s="1538"/>
      <c r="AV94" s="1538"/>
      <c r="AW94" s="1538"/>
      <c r="AX94" s="1538"/>
      <c r="AY94" s="1538"/>
      <c r="AZ94" s="1538"/>
      <c r="BA94" s="1538"/>
      <c r="BB94" s="1538"/>
      <c r="BC94" s="1538"/>
      <c r="BD94" s="1538"/>
      <c r="BE94" s="1538"/>
      <c r="BF94" s="1538"/>
      <c r="BG94" s="1538"/>
      <c r="BH94" s="1538"/>
      <c r="BI94" s="1538"/>
      <c r="BJ94" s="1538"/>
      <c r="BK94" s="1538"/>
      <c r="BL94" s="1538"/>
      <c r="BM94" s="1538"/>
      <c r="BN94" s="1538"/>
      <c r="BO94" s="1538"/>
      <c r="BP94" s="1538"/>
      <c r="BQ94" s="1538"/>
      <c r="BR94" s="1538"/>
      <c r="BS94" s="1538"/>
      <c r="BT94" s="1538"/>
      <c r="BU94" s="1538"/>
      <c r="BV94" s="1538"/>
      <c r="BW94" s="1538"/>
      <c r="BX94" s="1538"/>
      <c r="BY94" s="1538"/>
      <c r="BZ94" s="1538"/>
      <c r="CA94" s="1538"/>
      <c r="CB94" s="1538"/>
      <c r="CC94" s="1538"/>
      <c r="CD94" s="1538"/>
      <c r="CE94" s="1538"/>
      <c r="CF94" s="1538"/>
      <c r="CG94" s="1538"/>
      <c r="CH94" s="1538"/>
      <c r="CI94" s="1538"/>
      <c r="CJ94" s="1538"/>
      <c r="CK94" s="1538"/>
      <c r="CL94" s="1538"/>
      <c r="CM94" s="1538"/>
      <c r="CN94" s="1538"/>
      <c r="CO94" s="1538"/>
      <c r="CP94" s="1538"/>
      <c r="CQ94" s="1538"/>
      <c r="CR94" s="1538"/>
      <c r="CS94" s="1538"/>
      <c r="CT94" s="1538"/>
      <c r="CU94" s="1538"/>
      <c r="CV94" s="1538"/>
      <c r="CW94" s="1538"/>
      <c r="CX94" s="1538"/>
      <c r="CY94" s="1538"/>
      <c r="CZ94" s="1538"/>
      <c r="DA94" s="1538"/>
      <c r="DB94" s="1538"/>
      <c r="DC94" s="1538"/>
      <c r="DD94" s="1538"/>
      <c r="DE94" s="1538"/>
      <c r="DF94" s="1538"/>
      <c r="DG94" s="1538"/>
      <c r="DH94" s="1538"/>
      <c r="DI94" s="1538"/>
      <c r="DJ94" s="1538"/>
      <c r="DK94" s="1538"/>
      <c r="DL94" s="1538"/>
      <c r="DM94" s="1538"/>
      <c r="DN94" s="1538"/>
      <c r="DO94" s="1538"/>
      <c r="DP94" s="1538"/>
      <c r="DQ94" s="1538"/>
      <c r="DR94" s="1538"/>
      <c r="DS94" s="1538"/>
      <c r="DT94" s="1538"/>
      <c r="DU94" s="1538"/>
      <c r="DV94" s="1538"/>
      <c r="DW94" s="1538"/>
      <c r="DX94" s="1538"/>
      <c r="DY94" s="1538"/>
      <c r="DZ94" s="1538"/>
      <c r="EA94" s="1538"/>
      <c r="EB94" s="1538"/>
      <c r="EC94" s="1538"/>
      <c r="ED94" s="1538"/>
      <c r="EE94" s="1538"/>
      <c r="EF94" s="1538"/>
      <c r="EG94" s="1538"/>
      <c r="EH94" s="1538"/>
      <c r="EI94" s="1538"/>
      <c r="EJ94" s="1538"/>
      <c r="EK94" s="1538"/>
      <c r="EL94" s="1538"/>
      <c r="EM94" s="1538"/>
      <c r="EN94" s="1538"/>
      <c r="EO94" s="1538"/>
      <c r="EP94" s="1538"/>
      <c r="EQ94" s="1538"/>
      <c r="ER94" s="1538"/>
      <c r="ES94" s="1538"/>
      <c r="ET94" s="1538"/>
      <c r="EU94" s="1538"/>
      <c r="EV94" s="1538"/>
      <c r="EW94" s="1538"/>
      <c r="EX94" s="1538"/>
      <c r="EY94" s="1538"/>
      <c r="EZ94" s="1538"/>
      <c r="FA94" s="1538"/>
      <c r="FB94" s="1538"/>
      <c r="FC94" s="1538"/>
      <c r="FD94" s="1538"/>
      <c r="FE94" s="1538"/>
      <c r="FF94" s="1538"/>
      <c r="FG94" s="1538"/>
      <c r="FH94" s="1538"/>
      <c r="FI94" s="1538"/>
      <c r="FJ94" s="1538"/>
      <c r="FK94" s="1538"/>
      <c r="FL94" s="1538"/>
      <c r="FM94" s="1538"/>
      <c r="FN94" s="1538"/>
      <c r="FO94" s="1538"/>
      <c r="FP94" s="1538"/>
      <c r="FQ94" s="1538"/>
      <c r="FR94" s="1538"/>
      <c r="FS94" s="1538"/>
      <c r="FT94" s="1538"/>
      <c r="FU94" s="1538"/>
      <c r="FV94" s="1538"/>
      <c r="FW94" s="1538"/>
      <c r="FX94" s="1538"/>
      <c r="FY94" s="1538"/>
      <c r="FZ94" s="1538"/>
      <c r="GA94" s="1538"/>
      <c r="GB94" s="1538"/>
      <c r="GC94" s="1538"/>
      <c r="GD94" s="1538"/>
      <c r="GE94" s="1538"/>
      <c r="GF94" s="1538"/>
      <c r="GG94" s="1538"/>
      <c r="GH94" s="1538"/>
      <c r="GI94" s="1538"/>
      <c r="GJ94" s="1538"/>
      <c r="GK94" s="1538"/>
      <c r="GL94" s="1538"/>
      <c r="GM94" s="1538"/>
      <c r="GN94" s="1538"/>
      <c r="GO94" s="1538"/>
      <c r="GP94" s="1538"/>
      <c r="GQ94" s="1538"/>
      <c r="GR94" s="1538"/>
      <c r="GS94" s="1538"/>
      <c r="GT94" s="1538"/>
      <c r="GU94" s="1538"/>
      <c r="GV94" s="1538"/>
      <c r="GW94" s="1538"/>
      <c r="GX94" s="1538"/>
      <c r="GY94" s="1538"/>
      <c r="GZ94" s="1538"/>
      <c r="HA94" s="1538"/>
      <c r="HB94" s="1538"/>
      <c r="HC94" s="1538"/>
      <c r="HD94" s="1538"/>
      <c r="HE94" s="1538"/>
      <c r="HF94" s="1538"/>
      <c r="HG94" s="1538"/>
      <c r="HH94" s="1538"/>
      <c r="HI94" s="1538"/>
      <c r="HJ94" s="1538"/>
      <c r="HK94" s="1538"/>
      <c r="HL94" s="1538"/>
      <c r="HM94" s="1538"/>
      <c r="HN94" s="1538"/>
      <c r="HO94" s="1538"/>
      <c r="HP94" s="1538"/>
      <c r="HQ94" s="1538"/>
      <c r="HR94" s="1538"/>
      <c r="HS94" s="1538"/>
      <c r="HT94" s="1538"/>
      <c r="HU94" s="1538"/>
      <c r="HV94" s="1538"/>
      <c r="HW94" s="1538"/>
      <c r="HX94" s="1538"/>
      <c r="HY94" s="1538"/>
      <c r="HZ94" s="1538"/>
      <c r="IA94" s="1538"/>
      <c r="IB94" s="1538"/>
      <c r="IC94" s="1538"/>
      <c r="ID94" s="1538"/>
      <c r="IE94" s="1538"/>
      <c r="IF94" s="1538"/>
      <c r="IG94" s="1538"/>
      <c r="IH94" s="1538"/>
      <c r="II94" s="1538"/>
      <c r="IJ94" s="1538"/>
      <c r="IK94" s="1538"/>
      <c r="IL94" s="1538"/>
      <c r="IM94" s="1538"/>
      <c r="IN94" s="1538"/>
      <c r="IO94" s="1538"/>
      <c r="IP94" s="1538"/>
      <c r="IQ94" s="1538"/>
      <c r="IR94" s="1538"/>
      <c r="IS94" s="1538"/>
      <c r="IT94" s="1538"/>
      <c r="IU94" s="1538"/>
    </row>
    <row r="95" spans="1:255">
      <c r="A95" s="2149">
        <v>23</v>
      </c>
      <c r="B95" s="1520"/>
      <c r="C95" s="1520"/>
      <c r="D95" s="1520"/>
      <c r="E95" s="1889"/>
      <c r="F95" s="1519"/>
      <c r="G95" s="1520"/>
      <c r="H95" s="1520"/>
      <c r="I95" s="1520"/>
      <c r="J95" s="1520"/>
      <c r="K95" s="1860"/>
      <c r="L95" s="1860"/>
      <c r="M95" s="1900">
        <v>23</v>
      </c>
      <c r="N95" s="1519"/>
      <c r="O95" s="1860"/>
      <c r="P95" s="1860"/>
      <c r="Q95" s="1860"/>
      <c r="R95" s="1860">
        <f t="shared" si="1"/>
        <v>0</v>
      </c>
      <c r="S95" s="1900">
        <v>23</v>
      </c>
      <c r="T95" s="1538"/>
      <c r="U95" s="1538"/>
      <c r="V95" s="1538"/>
      <c r="W95" s="1538"/>
      <c r="X95" s="1538"/>
      <c r="Y95" s="1538"/>
      <c r="Z95" s="1538"/>
      <c r="AA95" s="1538"/>
      <c r="AB95" s="1538"/>
      <c r="AC95" s="1538"/>
      <c r="AD95" s="1538"/>
      <c r="AE95" s="1538"/>
      <c r="AF95" s="1538"/>
      <c r="AG95" s="1538"/>
      <c r="AH95" s="1538"/>
      <c r="AI95" s="1538"/>
      <c r="AJ95" s="1538"/>
      <c r="AK95" s="1538"/>
      <c r="AL95" s="1538"/>
      <c r="AM95" s="1538"/>
      <c r="AN95" s="1538"/>
      <c r="AO95" s="1538"/>
      <c r="AP95" s="1538"/>
      <c r="AQ95" s="1538"/>
      <c r="AR95" s="1538"/>
      <c r="AS95" s="1538"/>
      <c r="AT95" s="1538"/>
      <c r="AU95" s="1538"/>
      <c r="AV95" s="1538"/>
      <c r="AW95" s="1538"/>
      <c r="AX95" s="1538"/>
      <c r="AY95" s="1538"/>
      <c r="AZ95" s="1538"/>
      <c r="BA95" s="1538"/>
      <c r="BB95" s="1538"/>
      <c r="BC95" s="1538"/>
      <c r="BD95" s="1538"/>
      <c r="BE95" s="1538"/>
      <c r="BF95" s="1538"/>
      <c r="BG95" s="1538"/>
      <c r="BH95" s="1538"/>
      <c r="BI95" s="1538"/>
      <c r="BJ95" s="1538"/>
      <c r="BK95" s="1538"/>
      <c r="BL95" s="1538"/>
      <c r="BM95" s="1538"/>
      <c r="BN95" s="1538"/>
      <c r="BO95" s="1538"/>
      <c r="BP95" s="1538"/>
      <c r="BQ95" s="1538"/>
      <c r="BR95" s="1538"/>
      <c r="BS95" s="1538"/>
      <c r="BT95" s="1538"/>
      <c r="BU95" s="1538"/>
      <c r="BV95" s="1538"/>
      <c r="BW95" s="1538"/>
      <c r="BX95" s="1538"/>
      <c r="BY95" s="1538"/>
      <c r="BZ95" s="1538"/>
      <c r="CA95" s="1538"/>
      <c r="CB95" s="1538"/>
      <c r="CC95" s="1538"/>
      <c r="CD95" s="1538"/>
      <c r="CE95" s="1538"/>
      <c r="CF95" s="1538"/>
      <c r="CG95" s="1538"/>
      <c r="CH95" s="1538"/>
      <c r="CI95" s="1538"/>
      <c r="CJ95" s="1538"/>
      <c r="CK95" s="1538"/>
      <c r="CL95" s="1538"/>
      <c r="CM95" s="1538"/>
      <c r="CN95" s="1538"/>
      <c r="CO95" s="1538"/>
      <c r="CP95" s="1538"/>
      <c r="CQ95" s="1538"/>
      <c r="CR95" s="1538"/>
      <c r="CS95" s="1538"/>
      <c r="CT95" s="1538"/>
      <c r="CU95" s="1538"/>
      <c r="CV95" s="1538"/>
      <c r="CW95" s="1538"/>
      <c r="CX95" s="1538"/>
      <c r="CY95" s="1538"/>
      <c r="CZ95" s="1538"/>
      <c r="DA95" s="1538"/>
      <c r="DB95" s="1538"/>
      <c r="DC95" s="1538"/>
      <c r="DD95" s="1538"/>
      <c r="DE95" s="1538"/>
      <c r="DF95" s="1538"/>
      <c r="DG95" s="1538"/>
      <c r="DH95" s="1538"/>
      <c r="DI95" s="1538"/>
      <c r="DJ95" s="1538"/>
      <c r="DK95" s="1538"/>
      <c r="DL95" s="1538"/>
      <c r="DM95" s="1538"/>
      <c r="DN95" s="1538"/>
      <c r="DO95" s="1538"/>
      <c r="DP95" s="1538"/>
      <c r="DQ95" s="1538"/>
      <c r="DR95" s="1538"/>
      <c r="DS95" s="1538"/>
      <c r="DT95" s="1538"/>
      <c r="DU95" s="1538"/>
      <c r="DV95" s="1538"/>
      <c r="DW95" s="1538"/>
      <c r="DX95" s="1538"/>
      <c r="DY95" s="1538"/>
      <c r="DZ95" s="1538"/>
      <c r="EA95" s="1538"/>
      <c r="EB95" s="1538"/>
      <c r="EC95" s="1538"/>
      <c r="ED95" s="1538"/>
      <c r="EE95" s="1538"/>
      <c r="EF95" s="1538"/>
      <c r="EG95" s="1538"/>
      <c r="EH95" s="1538"/>
      <c r="EI95" s="1538"/>
      <c r="EJ95" s="1538"/>
      <c r="EK95" s="1538"/>
      <c r="EL95" s="1538"/>
      <c r="EM95" s="1538"/>
      <c r="EN95" s="1538"/>
      <c r="EO95" s="1538"/>
      <c r="EP95" s="1538"/>
      <c r="EQ95" s="1538"/>
      <c r="ER95" s="1538"/>
      <c r="ES95" s="1538"/>
      <c r="ET95" s="1538"/>
      <c r="EU95" s="1538"/>
      <c r="EV95" s="1538"/>
      <c r="EW95" s="1538"/>
      <c r="EX95" s="1538"/>
      <c r="EY95" s="1538"/>
      <c r="EZ95" s="1538"/>
      <c r="FA95" s="1538"/>
      <c r="FB95" s="1538"/>
      <c r="FC95" s="1538"/>
      <c r="FD95" s="1538"/>
      <c r="FE95" s="1538"/>
      <c r="FF95" s="1538"/>
      <c r="FG95" s="1538"/>
      <c r="FH95" s="1538"/>
      <c r="FI95" s="1538"/>
      <c r="FJ95" s="1538"/>
      <c r="FK95" s="1538"/>
      <c r="FL95" s="1538"/>
      <c r="FM95" s="1538"/>
      <c r="FN95" s="1538"/>
      <c r="FO95" s="1538"/>
      <c r="FP95" s="1538"/>
      <c r="FQ95" s="1538"/>
      <c r="FR95" s="1538"/>
      <c r="FS95" s="1538"/>
      <c r="FT95" s="1538"/>
      <c r="FU95" s="1538"/>
      <c r="FV95" s="1538"/>
      <c r="FW95" s="1538"/>
      <c r="FX95" s="1538"/>
      <c r="FY95" s="1538"/>
      <c r="FZ95" s="1538"/>
      <c r="GA95" s="1538"/>
      <c r="GB95" s="1538"/>
      <c r="GC95" s="1538"/>
      <c r="GD95" s="1538"/>
      <c r="GE95" s="1538"/>
      <c r="GF95" s="1538"/>
      <c r="GG95" s="1538"/>
      <c r="GH95" s="1538"/>
      <c r="GI95" s="1538"/>
      <c r="GJ95" s="1538"/>
      <c r="GK95" s="1538"/>
      <c r="GL95" s="1538"/>
      <c r="GM95" s="1538"/>
      <c r="GN95" s="1538"/>
      <c r="GO95" s="1538"/>
      <c r="GP95" s="1538"/>
      <c r="GQ95" s="1538"/>
      <c r="GR95" s="1538"/>
      <c r="GS95" s="1538"/>
      <c r="GT95" s="1538"/>
      <c r="GU95" s="1538"/>
      <c r="GV95" s="1538"/>
      <c r="GW95" s="1538"/>
      <c r="GX95" s="1538"/>
      <c r="GY95" s="1538"/>
      <c r="GZ95" s="1538"/>
      <c r="HA95" s="1538"/>
      <c r="HB95" s="1538"/>
      <c r="HC95" s="1538"/>
      <c r="HD95" s="1538"/>
      <c r="HE95" s="1538"/>
      <c r="HF95" s="1538"/>
      <c r="HG95" s="1538"/>
      <c r="HH95" s="1538"/>
      <c r="HI95" s="1538"/>
      <c r="HJ95" s="1538"/>
      <c r="HK95" s="1538"/>
      <c r="HL95" s="1538"/>
      <c r="HM95" s="1538"/>
      <c r="HN95" s="1538"/>
      <c r="HO95" s="1538"/>
      <c r="HP95" s="1538"/>
      <c r="HQ95" s="1538"/>
      <c r="HR95" s="1538"/>
      <c r="HS95" s="1538"/>
      <c r="HT95" s="1538"/>
      <c r="HU95" s="1538"/>
      <c r="HV95" s="1538"/>
      <c r="HW95" s="1538"/>
      <c r="HX95" s="1538"/>
      <c r="HY95" s="1538"/>
      <c r="HZ95" s="1538"/>
      <c r="IA95" s="1538"/>
      <c r="IB95" s="1538"/>
      <c r="IC95" s="1538"/>
      <c r="ID95" s="1538"/>
      <c r="IE95" s="1538"/>
      <c r="IF95" s="1538"/>
      <c r="IG95" s="1538"/>
      <c r="IH95" s="1538"/>
      <c r="II95" s="1538"/>
      <c r="IJ95" s="1538"/>
      <c r="IK95" s="1538"/>
      <c r="IL95" s="1538"/>
      <c r="IM95" s="1538"/>
      <c r="IN95" s="1538"/>
      <c r="IO95" s="1538"/>
      <c r="IP95" s="1538"/>
      <c r="IQ95" s="1538"/>
      <c r="IR95" s="1538"/>
      <c r="IS95" s="1538"/>
      <c r="IT95" s="1538"/>
      <c r="IU95" s="1538"/>
    </row>
    <row r="96" spans="1:255">
      <c r="A96" s="2149">
        <v>24</v>
      </c>
      <c r="B96" s="1520"/>
      <c r="C96" s="1520"/>
      <c r="D96" s="1520"/>
      <c r="E96" s="1889"/>
      <c r="F96" s="1519"/>
      <c r="G96" s="1520"/>
      <c r="H96" s="1520"/>
      <c r="I96" s="1520"/>
      <c r="J96" s="1520"/>
      <c r="K96" s="1860"/>
      <c r="L96" s="1860"/>
      <c r="M96" s="1900">
        <v>24</v>
      </c>
      <c r="N96" s="1519"/>
      <c r="O96" s="1860"/>
      <c r="P96" s="1860"/>
      <c r="Q96" s="1860"/>
      <c r="R96" s="1860">
        <f t="shared" si="1"/>
        <v>0</v>
      </c>
      <c r="S96" s="1900">
        <v>24</v>
      </c>
      <c r="T96" s="1538"/>
      <c r="U96" s="1538"/>
      <c r="V96" s="1538"/>
      <c r="W96" s="1538"/>
      <c r="X96" s="1538"/>
      <c r="Y96" s="1538"/>
      <c r="Z96" s="1538"/>
      <c r="AA96" s="1538"/>
      <c r="AB96" s="1538"/>
      <c r="AC96" s="1538"/>
      <c r="AD96" s="1538"/>
      <c r="AE96" s="1538"/>
      <c r="AF96" s="1538"/>
      <c r="AG96" s="1538"/>
      <c r="AH96" s="1538"/>
      <c r="AI96" s="1538"/>
      <c r="AJ96" s="1538"/>
      <c r="AK96" s="1538"/>
      <c r="AL96" s="1538"/>
      <c r="AM96" s="1538"/>
      <c r="AN96" s="1538"/>
      <c r="AO96" s="1538"/>
      <c r="AP96" s="1538"/>
      <c r="AQ96" s="1538"/>
      <c r="AR96" s="1538"/>
      <c r="AS96" s="1538"/>
      <c r="AT96" s="1538"/>
      <c r="AU96" s="1538"/>
      <c r="AV96" s="1538"/>
      <c r="AW96" s="1538"/>
      <c r="AX96" s="1538"/>
      <c r="AY96" s="1538"/>
      <c r="AZ96" s="1538"/>
      <c r="BA96" s="1538"/>
      <c r="BB96" s="1538"/>
      <c r="BC96" s="1538"/>
      <c r="BD96" s="1538"/>
      <c r="BE96" s="1538"/>
      <c r="BF96" s="1538"/>
      <c r="BG96" s="1538"/>
      <c r="BH96" s="1538"/>
      <c r="BI96" s="1538"/>
      <c r="BJ96" s="1538"/>
      <c r="BK96" s="1538"/>
      <c r="BL96" s="1538"/>
      <c r="BM96" s="1538"/>
      <c r="BN96" s="1538"/>
      <c r="BO96" s="1538"/>
      <c r="BP96" s="1538"/>
      <c r="BQ96" s="1538"/>
      <c r="BR96" s="1538"/>
      <c r="BS96" s="1538"/>
      <c r="BT96" s="1538"/>
      <c r="BU96" s="1538"/>
      <c r="BV96" s="1538"/>
      <c r="BW96" s="1538"/>
      <c r="BX96" s="1538"/>
      <c r="BY96" s="1538"/>
      <c r="BZ96" s="1538"/>
      <c r="CA96" s="1538"/>
      <c r="CB96" s="1538"/>
      <c r="CC96" s="1538"/>
      <c r="CD96" s="1538"/>
      <c r="CE96" s="1538"/>
      <c r="CF96" s="1538"/>
      <c r="CG96" s="1538"/>
      <c r="CH96" s="1538"/>
      <c r="CI96" s="1538"/>
      <c r="CJ96" s="1538"/>
      <c r="CK96" s="1538"/>
      <c r="CL96" s="1538"/>
      <c r="CM96" s="1538"/>
      <c r="CN96" s="1538"/>
      <c r="CO96" s="1538"/>
      <c r="CP96" s="1538"/>
      <c r="CQ96" s="1538"/>
      <c r="CR96" s="1538"/>
      <c r="CS96" s="1538"/>
      <c r="CT96" s="1538"/>
      <c r="CU96" s="1538"/>
      <c r="CV96" s="1538"/>
      <c r="CW96" s="1538"/>
      <c r="CX96" s="1538"/>
      <c r="CY96" s="1538"/>
      <c r="CZ96" s="1538"/>
      <c r="DA96" s="1538"/>
      <c r="DB96" s="1538"/>
      <c r="DC96" s="1538"/>
      <c r="DD96" s="1538"/>
      <c r="DE96" s="1538"/>
      <c r="DF96" s="1538"/>
      <c r="DG96" s="1538"/>
      <c r="DH96" s="1538"/>
      <c r="DI96" s="1538"/>
      <c r="DJ96" s="1538"/>
      <c r="DK96" s="1538"/>
      <c r="DL96" s="1538"/>
      <c r="DM96" s="1538"/>
      <c r="DN96" s="1538"/>
      <c r="DO96" s="1538"/>
      <c r="DP96" s="1538"/>
      <c r="DQ96" s="1538"/>
      <c r="DR96" s="1538"/>
      <c r="DS96" s="1538"/>
      <c r="DT96" s="1538"/>
      <c r="DU96" s="1538"/>
      <c r="DV96" s="1538"/>
      <c r="DW96" s="1538"/>
      <c r="DX96" s="1538"/>
      <c r="DY96" s="1538"/>
      <c r="DZ96" s="1538"/>
      <c r="EA96" s="1538"/>
      <c r="EB96" s="1538"/>
      <c r="EC96" s="1538"/>
      <c r="ED96" s="1538"/>
      <c r="EE96" s="1538"/>
      <c r="EF96" s="1538"/>
      <c r="EG96" s="1538"/>
      <c r="EH96" s="1538"/>
      <c r="EI96" s="1538"/>
      <c r="EJ96" s="1538"/>
      <c r="EK96" s="1538"/>
      <c r="EL96" s="1538"/>
      <c r="EM96" s="1538"/>
      <c r="EN96" s="1538"/>
      <c r="EO96" s="1538"/>
      <c r="EP96" s="1538"/>
      <c r="EQ96" s="1538"/>
      <c r="ER96" s="1538"/>
      <c r="ES96" s="1538"/>
      <c r="ET96" s="1538"/>
      <c r="EU96" s="1538"/>
      <c r="EV96" s="1538"/>
      <c r="EW96" s="1538"/>
      <c r="EX96" s="1538"/>
      <c r="EY96" s="1538"/>
      <c r="EZ96" s="1538"/>
      <c r="FA96" s="1538"/>
      <c r="FB96" s="1538"/>
      <c r="FC96" s="1538"/>
      <c r="FD96" s="1538"/>
      <c r="FE96" s="1538"/>
      <c r="FF96" s="1538"/>
      <c r="FG96" s="1538"/>
      <c r="FH96" s="1538"/>
      <c r="FI96" s="1538"/>
      <c r="FJ96" s="1538"/>
      <c r="FK96" s="1538"/>
      <c r="FL96" s="1538"/>
      <c r="FM96" s="1538"/>
      <c r="FN96" s="1538"/>
      <c r="FO96" s="1538"/>
      <c r="FP96" s="1538"/>
      <c r="FQ96" s="1538"/>
      <c r="FR96" s="1538"/>
      <c r="FS96" s="1538"/>
      <c r="FT96" s="1538"/>
      <c r="FU96" s="1538"/>
      <c r="FV96" s="1538"/>
      <c r="FW96" s="1538"/>
      <c r="FX96" s="1538"/>
      <c r="FY96" s="1538"/>
      <c r="FZ96" s="1538"/>
      <c r="GA96" s="1538"/>
      <c r="GB96" s="1538"/>
      <c r="GC96" s="1538"/>
      <c r="GD96" s="1538"/>
      <c r="GE96" s="1538"/>
      <c r="GF96" s="1538"/>
      <c r="GG96" s="1538"/>
      <c r="GH96" s="1538"/>
      <c r="GI96" s="1538"/>
      <c r="GJ96" s="1538"/>
      <c r="GK96" s="1538"/>
      <c r="GL96" s="1538"/>
      <c r="GM96" s="1538"/>
      <c r="GN96" s="1538"/>
      <c r="GO96" s="1538"/>
      <c r="GP96" s="1538"/>
      <c r="GQ96" s="1538"/>
      <c r="GR96" s="1538"/>
      <c r="GS96" s="1538"/>
      <c r="GT96" s="1538"/>
      <c r="GU96" s="1538"/>
      <c r="GV96" s="1538"/>
      <c r="GW96" s="1538"/>
      <c r="GX96" s="1538"/>
      <c r="GY96" s="1538"/>
      <c r="GZ96" s="1538"/>
      <c r="HA96" s="1538"/>
      <c r="HB96" s="1538"/>
      <c r="HC96" s="1538"/>
      <c r="HD96" s="1538"/>
      <c r="HE96" s="1538"/>
      <c r="HF96" s="1538"/>
      <c r="HG96" s="1538"/>
      <c r="HH96" s="1538"/>
      <c r="HI96" s="1538"/>
      <c r="HJ96" s="1538"/>
      <c r="HK96" s="1538"/>
      <c r="HL96" s="1538"/>
      <c r="HM96" s="1538"/>
      <c r="HN96" s="1538"/>
      <c r="HO96" s="1538"/>
      <c r="HP96" s="1538"/>
      <c r="HQ96" s="1538"/>
      <c r="HR96" s="1538"/>
      <c r="HS96" s="1538"/>
      <c r="HT96" s="1538"/>
      <c r="HU96" s="1538"/>
      <c r="HV96" s="1538"/>
      <c r="HW96" s="1538"/>
      <c r="HX96" s="1538"/>
      <c r="HY96" s="1538"/>
      <c r="HZ96" s="1538"/>
      <c r="IA96" s="1538"/>
      <c r="IB96" s="1538"/>
      <c r="IC96" s="1538"/>
      <c r="ID96" s="1538"/>
      <c r="IE96" s="1538"/>
      <c r="IF96" s="1538"/>
      <c r="IG96" s="1538"/>
      <c r="IH96" s="1538"/>
      <c r="II96" s="1538"/>
      <c r="IJ96" s="1538"/>
      <c r="IK96" s="1538"/>
      <c r="IL96" s="1538"/>
      <c r="IM96" s="1538"/>
      <c r="IN96" s="1538"/>
      <c r="IO96" s="1538"/>
      <c r="IP96" s="1538"/>
      <c r="IQ96" s="1538"/>
      <c r="IR96" s="1538"/>
      <c r="IS96" s="1538"/>
      <c r="IT96" s="1538"/>
      <c r="IU96" s="1538"/>
    </row>
    <row r="97" spans="1:255">
      <c r="A97" s="2149">
        <v>25</v>
      </c>
      <c r="B97" s="1520"/>
      <c r="C97" s="1520"/>
      <c r="D97" s="1520"/>
      <c r="E97" s="1889"/>
      <c r="F97" s="1519"/>
      <c r="G97" s="1520"/>
      <c r="H97" s="1520"/>
      <c r="I97" s="1520"/>
      <c r="J97" s="1520"/>
      <c r="K97" s="1860"/>
      <c r="L97" s="1860"/>
      <c r="M97" s="1900">
        <v>25</v>
      </c>
      <c r="N97" s="1519"/>
      <c r="O97" s="1860"/>
      <c r="P97" s="1860"/>
      <c r="Q97" s="1860"/>
      <c r="R97" s="1860">
        <f t="shared" si="1"/>
        <v>0</v>
      </c>
      <c r="S97" s="1900">
        <v>25</v>
      </c>
      <c r="T97" s="1538"/>
      <c r="U97" s="1538"/>
      <c r="V97" s="1538"/>
      <c r="W97" s="1538"/>
      <c r="X97" s="1538"/>
      <c r="Y97" s="1538"/>
      <c r="Z97" s="1538"/>
      <c r="AA97" s="1538"/>
      <c r="AB97" s="1538"/>
      <c r="AC97" s="1538"/>
      <c r="AD97" s="1538"/>
      <c r="AE97" s="1538"/>
      <c r="AF97" s="1538"/>
      <c r="AG97" s="1538"/>
      <c r="AH97" s="1538"/>
      <c r="AI97" s="1538"/>
      <c r="AJ97" s="1538"/>
      <c r="AK97" s="1538"/>
      <c r="AL97" s="1538"/>
      <c r="AM97" s="1538"/>
      <c r="AN97" s="1538"/>
      <c r="AO97" s="1538"/>
      <c r="AP97" s="1538"/>
      <c r="AQ97" s="1538"/>
      <c r="AR97" s="1538"/>
      <c r="AS97" s="1538"/>
      <c r="AT97" s="1538"/>
      <c r="AU97" s="1538"/>
      <c r="AV97" s="1538"/>
      <c r="AW97" s="1538"/>
      <c r="AX97" s="1538"/>
      <c r="AY97" s="1538"/>
      <c r="AZ97" s="1538"/>
      <c r="BA97" s="1538"/>
      <c r="BB97" s="1538"/>
      <c r="BC97" s="1538"/>
      <c r="BD97" s="1538"/>
      <c r="BE97" s="1538"/>
      <c r="BF97" s="1538"/>
      <c r="BG97" s="1538"/>
      <c r="BH97" s="1538"/>
      <c r="BI97" s="1538"/>
      <c r="BJ97" s="1538"/>
      <c r="BK97" s="1538"/>
      <c r="BL97" s="1538"/>
      <c r="BM97" s="1538"/>
      <c r="BN97" s="1538"/>
      <c r="BO97" s="1538"/>
      <c r="BP97" s="1538"/>
      <c r="BQ97" s="1538"/>
      <c r="BR97" s="1538"/>
      <c r="BS97" s="1538"/>
      <c r="BT97" s="1538"/>
      <c r="BU97" s="1538"/>
      <c r="BV97" s="1538"/>
      <c r="BW97" s="1538"/>
      <c r="BX97" s="1538"/>
      <c r="BY97" s="1538"/>
      <c r="BZ97" s="1538"/>
      <c r="CA97" s="1538"/>
      <c r="CB97" s="1538"/>
      <c r="CC97" s="1538"/>
      <c r="CD97" s="1538"/>
      <c r="CE97" s="1538"/>
      <c r="CF97" s="1538"/>
      <c r="CG97" s="1538"/>
      <c r="CH97" s="1538"/>
      <c r="CI97" s="1538"/>
      <c r="CJ97" s="1538"/>
      <c r="CK97" s="1538"/>
      <c r="CL97" s="1538"/>
      <c r="CM97" s="1538"/>
      <c r="CN97" s="1538"/>
      <c r="CO97" s="1538"/>
      <c r="CP97" s="1538"/>
      <c r="CQ97" s="1538"/>
      <c r="CR97" s="1538"/>
      <c r="CS97" s="1538"/>
      <c r="CT97" s="1538"/>
      <c r="CU97" s="1538"/>
      <c r="CV97" s="1538"/>
      <c r="CW97" s="1538"/>
      <c r="CX97" s="1538"/>
      <c r="CY97" s="1538"/>
      <c r="CZ97" s="1538"/>
      <c r="DA97" s="1538"/>
      <c r="DB97" s="1538"/>
      <c r="DC97" s="1538"/>
      <c r="DD97" s="1538"/>
      <c r="DE97" s="1538"/>
      <c r="DF97" s="1538"/>
      <c r="DG97" s="1538"/>
      <c r="DH97" s="1538"/>
      <c r="DI97" s="1538"/>
      <c r="DJ97" s="1538"/>
      <c r="DK97" s="1538"/>
      <c r="DL97" s="1538"/>
      <c r="DM97" s="1538"/>
      <c r="DN97" s="1538"/>
      <c r="DO97" s="1538"/>
      <c r="DP97" s="1538"/>
      <c r="DQ97" s="1538"/>
      <c r="DR97" s="1538"/>
      <c r="DS97" s="1538"/>
      <c r="DT97" s="1538"/>
      <c r="DU97" s="1538"/>
      <c r="DV97" s="1538"/>
      <c r="DW97" s="1538"/>
      <c r="DX97" s="1538"/>
      <c r="DY97" s="1538"/>
      <c r="DZ97" s="1538"/>
      <c r="EA97" s="1538"/>
      <c r="EB97" s="1538"/>
      <c r="EC97" s="1538"/>
      <c r="ED97" s="1538"/>
      <c r="EE97" s="1538"/>
      <c r="EF97" s="1538"/>
      <c r="EG97" s="1538"/>
      <c r="EH97" s="1538"/>
      <c r="EI97" s="1538"/>
      <c r="EJ97" s="1538"/>
      <c r="EK97" s="1538"/>
      <c r="EL97" s="1538"/>
      <c r="EM97" s="1538"/>
      <c r="EN97" s="1538"/>
      <c r="EO97" s="1538"/>
      <c r="EP97" s="1538"/>
      <c r="EQ97" s="1538"/>
      <c r="ER97" s="1538"/>
      <c r="ES97" s="1538"/>
      <c r="ET97" s="1538"/>
      <c r="EU97" s="1538"/>
      <c r="EV97" s="1538"/>
      <c r="EW97" s="1538"/>
      <c r="EX97" s="1538"/>
      <c r="EY97" s="1538"/>
      <c r="EZ97" s="1538"/>
      <c r="FA97" s="1538"/>
      <c r="FB97" s="1538"/>
      <c r="FC97" s="1538"/>
      <c r="FD97" s="1538"/>
      <c r="FE97" s="1538"/>
      <c r="FF97" s="1538"/>
      <c r="FG97" s="1538"/>
      <c r="FH97" s="1538"/>
      <c r="FI97" s="1538"/>
      <c r="FJ97" s="1538"/>
      <c r="FK97" s="1538"/>
      <c r="FL97" s="1538"/>
      <c r="FM97" s="1538"/>
      <c r="FN97" s="1538"/>
      <c r="FO97" s="1538"/>
      <c r="FP97" s="1538"/>
      <c r="FQ97" s="1538"/>
      <c r="FR97" s="1538"/>
      <c r="FS97" s="1538"/>
      <c r="FT97" s="1538"/>
      <c r="FU97" s="1538"/>
      <c r="FV97" s="1538"/>
      <c r="FW97" s="1538"/>
      <c r="FX97" s="1538"/>
      <c r="FY97" s="1538"/>
      <c r="FZ97" s="1538"/>
      <c r="GA97" s="1538"/>
      <c r="GB97" s="1538"/>
      <c r="GC97" s="1538"/>
      <c r="GD97" s="1538"/>
      <c r="GE97" s="1538"/>
      <c r="GF97" s="1538"/>
      <c r="GG97" s="1538"/>
      <c r="GH97" s="1538"/>
      <c r="GI97" s="1538"/>
      <c r="GJ97" s="1538"/>
      <c r="GK97" s="1538"/>
      <c r="GL97" s="1538"/>
      <c r="GM97" s="1538"/>
      <c r="GN97" s="1538"/>
      <c r="GO97" s="1538"/>
      <c r="GP97" s="1538"/>
      <c r="GQ97" s="1538"/>
      <c r="GR97" s="1538"/>
      <c r="GS97" s="1538"/>
      <c r="GT97" s="1538"/>
      <c r="GU97" s="1538"/>
      <c r="GV97" s="1538"/>
      <c r="GW97" s="1538"/>
      <c r="GX97" s="1538"/>
      <c r="GY97" s="1538"/>
      <c r="GZ97" s="1538"/>
      <c r="HA97" s="1538"/>
      <c r="HB97" s="1538"/>
      <c r="HC97" s="1538"/>
      <c r="HD97" s="1538"/>
      <c r="HE97" s="1538"/>
      <c r="HF97" s="1538"/>
      <c r="HG97" s="1538"/>
      <c r="HH97" s="1538"/>
      <c r="HI97" s="1538"/>
      <c r="HJ97" s="1538"/>
      <c r="HK97" s="1538"/>
      <c r="HL97" s="1538"/>
      <c r="HM97" s="1538"/>
      <c r="HN97" s="1538"/>
      <c r="HO97" s="1538"/>
      <c r="HP97" s="1538"/>
      <c r="HQ97" s="1538"/>
      <c r="HR97" s="1538"/>
      <c r="HS97" s="1538"/>
      <c r="HT97" s="1538"/>
      <c r="HU97" s="1538"/>
      <c r="HV97" s="1538"/>
      <c r="HW97" s="1538"/>
      <c r="HX97" s="1538"/>
      <c r="HY97" s="1538"/>
      <c r="HZ97" s="1538"/>
      <c r="IA97" s="1538"/>
      <c r="IB97" s="1538"/>
      <c r="IC97" s="1538"/>
      <c r="ID97" s="1538"/>
      <c r="IE97" s="1538"/>
      <c r="IF97" s="1538"/>
      <c r="IG97" s="1538"/>
      <c r="IH97" s="1538"/>
      <c r="II97" s="1538"/>
      <c r="IJ97" s="1538"/>
      <c r="IK97" s="1538"/>
      <c r="IL97" s="1538"/>
      <c r="IM97" s="1538"/>
      <c r="IN97" s="1538"/>
      <c r="IO97" s="1538"/>
      <c r="IP97" s="1538"/>
      <c r="IQ97" s="1538"/>
      <c r="IR97" s="1538"/>
      <c r="IS97" s="1538"/>
      <c r="IT97" s="1538"/>
      <c r="IU97" s="1538"/>
    </row>
    <row r="98" spans="1:255">
      <c r="A98" s="2149">
        <v>26</v>
      </c>
      <c r="B98" s="1520"/>
      <c r="C98" s="1520"/>
      <c r="D98" s="1520"/>
      <c r="E98" s="1889"/>
      <c r="F98" s="1519"/>
      <c r="G98" s="1520"/>
      <c r="H98" s="1520"/>
      <c r="I98" s="1520"/>
      <c r="J98" s="1520"/>
      <c r="K98" s="1860"/>
      <c r="L98" s="1860"/>
      <c r="M98" s="1900">
        <v>26</v>
      </c>
      <c r="N98" s="1519"/>
      <c r="O98" s="1860"/>
      <c r="P98" s="1860"/>
      <c r="Q98" s="1860"/>
      <c r="R98" s="1860">
        <f t="shared" si="1"/>
        <v>0</v>
      </c>
      <c r="S98" s="1900">
        <v>26</v>
      </c>
      <c r="T98" s="1538"/>
      <c r="U98" s="1538"/>
      <c r="V98" s="1538"/>
      <c r="W98" s="1538"/>
      <c r="X98" s="1538"/>
      <c r="Y98" s="1538"/>
      <c r="Z98" s="1538"/>
      <c r="AA98" s="1538"/>
      <c r="AB98" s="1538"/>
      <c r="AC98" s="1538"/>
      <c r="AD98" s="1538"/>
      <c r="AE98" s="1538"/>
      <c r="AF98" s="1538"/>
      <c r="AG98" s="1538"/>
      <c r="AH98" s="1538"/>
      <c r="AI98" s="1538"/>
      <c r="AJ98" s="1538"/>
      <c r="AK98" s="1538"/>
      <c r="AL98" s="1538"/>
      <c r="AM98" s="1538"/>
      <c r="AN98" s="1538"/>
      <c r="AO98" s="1538"/>
      <c r="AP98" s="1538"/>
      <c r="AQ98" s="1538"/>
      <c r="AR98" s="1538"/>
      <c r="AS98" s="1538"/>
      <c r="AT98" s="1538"/>
      <c r="AU98" s="1538"/>
      <c r="AV98" s="1538"/>
      <c r="AW98" s="1538"/>
      <c r="AX98" s="1538"/>
      <c r="AY98" s="1538"/>
      <c r="AZ98" s="1538"/>
      <c r="BA98" s="1538"/>
      <c r="BB98" s="1538"/>
      <c r="BC98" s="1538"/>
      <c r="BD98" s="1538"/>
      <c r="BE98" s="1538"/>
      <c r="BF98" s="1538"/>
      <c r="BG98" s="1538"/>
      <c r="BH98" s="1538"/>
      <c r="BI98" s="1538"/>
      <c r="BJ98" s="1538"/>
      <c r="BK98" s="1538"/>
      <c r="BL98" s="1538"/>
      <c r="BM98" s="1538"/>
      <c r="BN98" s="1538"/>
      <c r="BO98" s="1538"/>
      <c r="BP98" s="1538"/>
      <c r="BQ98" s="1538"/>
      <c r="BR98" s="1538"/>
      <c r="BS98" s="1538"/>
      <c r="BT98" s="1538"/>
      <c r="BU98" s="1538"/>
      <c r="BV98" s="1538"/>
      <c r="BW98" s="1538"/>
      <c r="BX98" s="1538"/>
      <c r="BY98" s="1538"/>
      <c r="BZ98" s="1538"/>
      <c r="CA98" s="1538"/>
      <c r="CB98" s="1538"/>
      <c r="CC98" s="1538"/>
      <c r="CD98" s="1538"/>
      <c r="CE98" s="1538"/>
      <c r="CF98" s="1538"/>
      <c r="CG98" s="1538"/>
      <c r="CH98" s="1538"/>
      <c r="CI98" s="1538"/>
      <c r="CJ98" s="1538"/>
      <c r="CK98" s="1538"/>
      <c r="CL98" s="1538"/>
      <c r="CM98" s="1538"/>
      <c r="CN98" s="1538"/>
      <c r="CO98" s="1538"/>
      <c r="CP98" s="1538"/>
      <c r="CQ98" s="1538"/>
      <c r="CR98" s="1538"/>
      <c r="CS98" s="1538"/>
      <c r="CT98" s="1538"/>
      <c r="CU98" s="1538"/>
      <c r="CV98" s="1538"/>
      <c r="CW98" s="1538"/>
      <c r="CX98" s="1538"/>
      <c r="CY98" s="1538"/>
      <c r="CZ98" s="1538"/>
      <c r="DA98" s="1538"/>
      <c r="DB98" s="1538"/>
      <c r="DC98" s="1538"/>
      <c r="DD98" s="1538"/>
      <c r="DE98" s="1538"/>
      <c r="DF98" s="1538"/>
      <c r="DG98" s="1538"/>
      <c r="DH98" s="1538"/>
      <c r="DI98" s="1538"/>
      <c r="DJ98" s="1538"/>
      <c r="DK98" s="1538"/>
      <c r="DL98" s="1538"/>
      <c r="DM98" s="1538"/>
      <c r="DN98" s="1538"/>
      <c r="DO98" s="1538"/>
      <c r="DP98" s="1538"/>
      <c r="DQ98" s="1538"/>
      <c r="DR98" s="1538"/>
      <c r="DS98" s="1538"/>
      <c r="DT98" s="1538"/>
      <c r="DU98" s="1538"/>
      <c r="DV98" s="1538"/>
      <c r="DW98" s="1538"/>
      <c r="DX98" s="1538"/>
      <c r="DY98" s="1538"/>
      <c r="DZ98" s="1538"/>
      <c r="EA98" s="1538"/>
      <c r="EB98" s="1538"/>
      <c r="EC98" s="1538"/>
      <c r="ED98" s="1538"/>
      <c r="EE98" s="1538"/>
      <c r="EF98" s="1538"/>
      <c r="EG98" s="1538"/>
      <c r="EH98" s="1538"/>
      <c r="EI98" s="1538"/>
      <c r="EJ98" s="1538"/>
      <c r="EK98" s="1538"/>
      <c r="EL98" s="1538"/>
      <c r="EM98" s="1538"/>
      <c r="EN98" s="1538"/>
      <c r="EO98" s="1538"/>
      <c r="EP98" s="1538"/>
      <c r="EQ98" s="1538"/>
      <c r="ER98" s="1538"/>
      <c r="ES98" s="1538"/>
      <c r="ET98" s="1538"/>
      <c r="EU98" s="1538"/>
      <c r="EV98" s="1538"/>
      <c r="EW98" s="1538"/>
      <c r="EX98" s="1538"/>
      <c r="EY98" s="1538"/>
      <c r="EZ98" s="1538"/>
      <c r="FA98" s="1538"/>
      <c r="FB98" s="1538"/>
      <c r="FC98" s="1538"/>
      <c r="FD98" s="1538"/>
      <c r="FE98" s="1538"/>
      <c r="FF98" s="1538"/>
      <c r="FG98" s="1538"/>
      <c r="FH98" s="1538"/>
      <c r="FI98" s="1538"/>
      <c r="FJ98" s="1538"/>
      <c r="FK98" s="1538"/>
      <c r="FL98" s="1538"/>
      <c r="FM98" s="1538"/>
      <c r="FN98" s="1538"/>
      <c r="FO98" s="1538"/>
      <c r="FP98" s="1538"/>
      <c r="FQ98" s="1538"/>
      <c r="FR98" s="1538"/>
      <c r="FS98" s="1538"/>
      <c r="FT98" s="1538"/>
      <c r="FU98" s="1538"/>
      <c r="FV98" s="1538"/>
      <c r="FW98" s="1538"/>
      <c r="FX98" s="1538"/>
      <c r="FY98" s="1538"/>
      <c r="FZ98" s="1538"/>
      <c r="GA98" s="1538"/>
      <c r="GB98" s="1538"/>
      <c r="GC98" s="1538"/>
      <c r="GD98" s="1538"/>
      <c r="GE98" s="1538"/>
      <c r="GF98" s="1538"/>
      <c r="GG98" s="1538"/>
      <c r="GH98" s="1538"/>
      <c r="GI98" s="1538"/>
      <c r="GJ98" s="1538"/>
      <c r="GK98" s="1538"/>
      <c r="GL98" s="1538"/>
      <c r="GM98" s="1538"/>
      <c r="GN98" s="1538"/>
      <c r="GO98" s="1538"/>
      <c r="GP98" s="1538"/>
      <c r="GQ98" s="1538"/>
      <c r="GR98" s="1538"/>
      <c r="GS98" s="1538"/>
      <c r="GT98" s="1538"/>
      <c r="GU98" s="1538"/>
      <c r="GV98" s="1538"/>
      <c r="GW98" s="1538"/>
      <c r="GX98" s="1538"/>
      <c r="GY98" s="1538"/>
      <c r="GZ98" s="1538"/>
      <c r="HA98" s="1538"/>
      <c r="HB98" s="1538"/>
      <c r="HC98" s="1538"/>
      <c r="HD98" s="1538"/>
      <c r="HE98" s="1538"/>
      <c r="HF98" s="1538"/>
      <c r="HG98" s="1538"/>
      <c r="HH98" s="1538"/>
      <c r="HI98" s="1538"/>
      <c r="HJ98" s="1538"/>
      <c r="HK98" s="1538"/>
      <c r="HL98" s="1538"/>
      <c r="HM98" s="1538"/>
      <c r="HN98" s="1538"/>
      <c r="HO98" s="1538"/>
      <c r="HP98" s="1538"/>
      <c r="HQ98" s="1538"/>
      <c r="HR98" s="1538"/>
      <c r="HS98" s="1538"/>
      <c r="HT98" s="1538"/>
      <c r="HU98" s="1538"/>
      <c r="HV98" s="1538"/>
      <c r="HW98" s="1538"/>
      <c r="HX98" s="1538"/>
      <c r="HY98" s="1538"/>
      <c r="HZ98" s="1538"/>
      <c r="IA98" s="1538"/>
      <c r="IB98" s="1538"/>
      <c r="IC98" s="1538"/>
      <c r="ID98" s="1538"/>
      <c r="IE98" s="1538"/>
      <c r="IF98" s="1538"/>
      <c r="IG98" s="1538"/>
      <c r="IH98" s="1538"/>
      <c r="II98" s="1538"/>
      <c r="IJ98" s="1538"/>
      <c r="IK98" s="1538"/>
      <c r="IL98" s="1538"/>
      <c r="IM98" s="1538"/>
      <c r="IN98" s="1538"/>
      <c r="IO98" s="1538"/>
      <c r="IP98" s="1538"/>
      <c r="IQ98" s="1538"/>
      <c r="IR98" s="1538"/>
      <c r="IS98" s="1538"/>
      <c r="IT98" s="1538"/>
      <c r="IU98" s="1538"/>
    </row>
    <row r="99" spans="1:255">
      <c r="A99" s="2149">
        <v>27</v>
      </c>
      <c r="B99" s="1520"/>
      <c r="C99" s="1520"/>
      <c r="D99" s="1520"/>
      <c r="E99" s="1889"/>
      <c r="F99" s="1519"/>
      <c r="G99" s="1520"/>
      <c r="H99" s="1520"/>
      <c r="I99" s="1520"/>
      <c r="J99" s="1520"/>
      <c r="K99" s="1860"/>
      <c r="L99" s="1860"/>
      <c r="M99" s="1900">
        <v>27</v>
      </c>
      <c r="N99" s="1519"/>
      <c r="O99" s="1860"/>
      <c r="P99" s="1860"/>
      <c r="Q99" s="1860"/>
      <c r="R99" s="1860">
        <f t="shared" si="1"/>
        <v>0</v>
      </c>
      <c r="S99" s="1900">
        <v>27</v>
      </c>
      <c r="T99" s="1538"/>
      <c r="U99" s="1538"/>
      <c r="V99" s="1538"/>
      <c r="W99" s="1538"/>
      <c r="X99" s="1538"/>
      <c r="Y99" s="1538"/>
      <c r="Z99" s="1538"/>
      <c r="AA99" s="1538"/>
      <c r="AB99" s="1538"/>
      <c r="AC99" s="1538"/>
      <c r="AD99" s="1538"/>
      <c r="AE99" s="1538"/>
      <c r="AF99" s="1538"/>
      <c r="AG99" s="1538"/>
      <c r="AH99" s="1538"/>
      <c r="AI99" s="1538"/>
      <c r="AJ99" s="1538"/>
      <c r="AK99" s="1538"/>
      <c r="AL99" s="1538"/>
      <c r="AM99" s="1538"/>
      <c r="AN99" s="1538"/>
      <c r="AO99" s="1538"/>
      <c r="AP99" s="1538"/>
      <c r="AQ99" s="1538"/>
      <c r="AR99" s="1538"/>
      <c r="AS99" s="1538"/>
      <c r="AT99" s="1538"/>
      <c r="AU99" s="1538"/>
      <c r="AV99" s="1538"/>
      <c r="AW99" s="1538"/>
      <c r="AX99" s="1538"/>
      <c r="AY99" s="1538"/>
      <c r="AZ99" s="1538"/>
      <c r="BA99" s="1538"/>
      <c r="BB99" s="1538"/>
      <c r="BC99" s="1538"/>
      <c r="BD99" s="1538"/>
      <c r="BE99" s="1538"/>
      <c r="BF99" s="1538"/>
      <c r="BG99" s="1538"/>
      <c r="BH99" s="1538"/>
      <c r="BI99" s="1538"/>
      <c r="BJ99" s="1538"/>
      <c r="BK99" s="1538"/>
      <c r="BL99" s="1538"/>
      <c r="BM99" s="1538"/>
      <c r="BN99" s="1538"/>
      <c r="BO99" s="1538"/>
      <c r="BP99" s="1538"/>
      <c r="BQ99" s="1538"/>
      <c r="BR99" s="1538"/>
      <c r="BS99" s="1538"/>
      <c r="BT99" s="1538"/>
      <c r="BU99" s="1538"/>
      <c r="BV99" s="1538"/>
      <c r="BW99" s="1538"/>
      <c r="BX99" s="1538"/>
      <c r="BY99" s="1538"/>
      <c r="BZ99" s="1538"/>
      <c r="CA99" s="1538"/>
      <c r="CB99" s="1538"/>
      <c r="CC99" s="1538"/>
      <c r="CD99" s="1538"/>
      <c r="CE99" s="1538"/>
      <c r="CF99" s="1538"/>
      <c r="CG99" s="1538"/>
      <c r="CH99" s="1538"/>
      <c r="CI99" s="1538"/>
      <c r="CJ99" s="1538"/>
      <c r="CK99" s="1538"/>
      <c r="CL99" s="1538"/>
      <c r="CM99" s="1538"/>
      <c r="CN99" s="1538"/>
      <c r="CO99" s="1538"/>
      <c r="CP99" s="1538"/>
      <c r="CQ99" s="1538"/>
      <c r="CR99" s="1538"/>
      <c r="CS99" s="1538"/>
      <c r="CT99" s="1538"/>
      <c r="CU99" s="1538"/>
      <c r="CV99" s="1538"/>
      <c r="CW99" s="1538"/>
      <c r="CX99" s="1538"/>
      <c r="CY99" s="1538"/>
      <c r="CZ99" s="1538"/>
      <c r="DA99" s="1538"/>
      <c r="DB99" s="1538"/>
      <c r="DC99" s="1538"/>
      <c r="DD99" s="1538"/>
      <c r="DE99" s="1538"/>
      <c r="DF99" s="1538"/>
      <c r="DG99" s="1538"/>
      <c r="DH99" s="1538"/>
      <c r="DI99" s="1538"/>
      <c r="DJ99" s="1538"/>
      <c r="DK99" s="1538"/>
      <c r="DL99" s="1538"/>
      <c r="DM99" s="1538"/>
      <c r="DN99" s="1538"/>
      <c r="DO99" s="1538"/>
      <c r="DP99" s="1538"/>
      <c r="DQ99" s="1538"/>
      <c r="DR99" s="1538"/>
      <c r="DS99" s="1538"/>
      <c r="DT99" s="1538"/>
      <c r="DU99" s="1538"/>
      <c r="DV99" s="1538"/>
      <c r="DW99" s="1538"/>
      <c r="DX99" s="1538"/>
      <c r="DY99" s="1538"/>
      <c r="DZ99" s="1538"/>
      <c r="EA99" s="1538"/>
      <c r="EB99" s="1538"/>
      <c r="EC99" s="1538"/>
      <c r="ED99" s="1538"/>
      <c r="EE99" s="1538"/>
      <c r="EF99" s="1538"/>
      <c r="EG99" s="1538"/>
      <c r="EH99" s="1538"/>
      <c r="EI99" s="1538"/>
      <c r="EJ99" s="1538"/>
      <c r="EK99" s="1538"/>
      <c r="EL99" s="1538"/>
      <c r="EM99" s="1538"/>
      <c r="EN99" s="1538"/>
      <c r="EO99" s="1538"/>
      <c r="EP99" s="1538"/>
      <c r="EQ99" s="1538"/>
      <c r="ER99" s="1538"/>
      <c r="ES99" s="1538"/>
      <c r="ET99" s="1538"/>
      <c r="EU99" s="1538"/>
      <c r="EV99" s="1538"/>
      <c r="EW99" s="1538"/>
      <c r="EX99" s="1538"/>
      <c r="EY99" s="1538"/>
      <c r="EZ99" s="1538"/>
      <c r="FA99" s="1538"/>
      <c r="FB99" s="1538"/>
      <c r="FC99" s="1538"/>
      <c r="FD99" s="1538"/>
      <c r="FE99" s="1538"/>
      <c r="FF99" s="1538"/>
      <c r="FG99" s="1538"/>
      <c r="FH99" s="1538"/>
      <c r="FI99" s="1538"/>
      <c r="FJ99" s="1538"/>
      <c r="FK99" s="1538"/>
      <c r="FL99" s="1538"/>
      <c r="FM99" s="1538"/>
      <c r="FN99" s="1538"/>
      <c r="FO99" s="1538"/>
      <c r="FP99" s="1538"/>
      <c r="FQ99" s="1538"/>
      <c r="FR99" s="1538"/>
      <c r="FS99" s="1538"/>
      <c r="FT99" s="1538"/>
      <c r="FU99" s="1538"/>
      <c r="FV99" s="1538"/>
      <c r="FW99" s="1538"/>
      <c r="FX99" s="1538"/>
      <c r="FY99" s="1538"/>
      <c r="FZ99" s="1538"/>
      <c r="GA99" s="1538"/>
      <c r="GB99" s="1538"/>
      <c r="GC99" s="1538"/>
      <c r="GD99" s="1538"/>
      <c r="GE99" s="1538"/>
      <c r="GF99" s="1538"/>
      <c r="GG99" s="1538"/>
      <c r="GH99" s="1538"/>
      <c r="GI99" s="1538"/>
      <c r="GJ99" s="1538"/>
      <c r="GK99" s="1538"/>
      <c r="GL99" s="1538"/>
      <c r="GM99" s="1538"/>
      <c r="GN99" s="1538"/>
      <c r="GO99" s="1538"/>
      <c r="GP99" s="1538"/>
      <c r="GQ99" s="1538"/>
      <c r="GR99" s="1538"/>
      <c r="GS99" s="1538"/>
      <c r="GT99" s="1538"/>
      <c r="GU99" s="1538"/>
      <c r="GV99" s="1538"/>
      <c r="GW99" s="1538"/>
      <c r="GX99" s="1538"/>
      <c r="GY99" s="1538"/>
      <c r="GZ99" s="1538"/>
      <c r="HA99" s="1538"/>
      <c r="HB99" s="1538"/>
      <c r="HC99" s="1538"/>
      <c r="HD99" s="1538"/>
      <c r="HE99" s="1538"/>
      <c r="HF99" s="1538"/>
      <c r="HG99" s="1538"/>
      <c r="HH99" s="1538"/>
      <c r="HI99" s="1538"/>
      <c r="HJ99" s="1538"/>
      <c r="HK99" s="1538"/>
      <c r="HL99" s="1538"/>
      <c r="HM99" s="1538"/>
      <c r="HN99" s="1538"/>
      <c r="HO99" s="1538"/>
      <c r="HP99" s="1538"/>
      <c r="HQ99" s="1538"/>
      <c r="HR99" s="1538"/>
      <c r="HS99" s="1538"/>
      <c r="HT99" s="1538"/>
      <c r="HU99" s="1538"/>
      <c r="HV99" s="1538"/>
      <c r="HW99" s="1538"/>
      <c r="HX99" s="1538"/>
      <c r="HY99" s="1538"/>
      <c r="HZ99" s="1538"/>
      <c r="IA99" s="1538"/>
      <c r="IB99" s="1538"/>
      <c r="IC99" s="1538"/>
      <c r="ID99" s="1538"/>
      <c r="IE99" s="1538"/>
      <c r="IF99" s="1538"/>
      <c r="IG99" s="1538"/>
      <c r="IH99" s="1538"/>
      <c r="II99" s="1538"/>
      <c r="IJ99" s="1538"/>
      <c r="IK99" s="1538"/>
      <c r="IL99" s="1538"/>
      <c r="IM99" s="1538"/>
      <c r="IN99" s="1538"/>
      <c r="IO99" s="1538"/>
      <c r="IP99" s="1538"/>
      <c r="IQ99" s="1538"/>
      <c r="IR99" s="1538"/>
      <c r="IS99" s="1538"/>
      <c r="IT99" s="1538"/>
      <c r="IU99" s="1538"/>
    </row>
    <row r="100" spans="1:255">
      <c r="A100" s="2149">
        <v>28</v>
      </c>
      <c r="B100" s="1520"/>
      <c r="C100" s="1520"/>
      <c r="D100" s="1520"/>
      <c r="E100" s="1889"/>
      <c r="F100" s="1519"/>
      <c r="G100" s="1520"/>
      <c r="H100" s="1520"/>
      <c r="I100" s="1520"/>
      <c r="J100" s="1520"/>
      <c r="K100" s="1860"/>
      <c r="L100" s="1860"/>
      <c r="M100" s="1900">
        <v>28</v>
      </c>
      <c r="N100" s="1519"/>
      <c r="O100" s="1860"/>
      <c r="P100" s="1860"/>
      <c r="Q100" s="1860"/>
      <c r="R100" s="1860">
        <f t="shared" si="1"/>
        <v>0</v>
      </c>
      <c r="S100" s="1900">
        <v>28</v>
      </c>
      <c r="T100" s="1538"/>
      <c r="U100" s="1538"/>
      <c r="V100" s="1538"/>
      <c r="W100" s="1538"/>
      <c r="X100" s="1538"/>
      <c r="Y100" s="1538"/>
      <c r="Z100" s="1538"/>
      <c r="AA100" s="1538"/>
      <c r="AB100" s="1538"/>
      <c r="AC100" s="1538"/>
      <c r="AD100" s="1538"/>
      <c r="AE100" s="1538"/>
      <c r="AF100" s="1538"/>
      <c r="AG100" s="1538"/>
      <c r="AH100" s="1538"/>
      <c r="AI100" s="1538"/>
      <c r="AJ100" s="1538"/>
      <c r="AK100" s="1538"/>
      <c r="AL100" s="1538"/>
      <c r="AM100" s="1538"/>
      <c r="AN100" s="1538"/>
      <c r="AO100" s="1538"/>
      <c r="AP100" s="1538"/>
      <c r="AQ100" s="1538"/>
      <c r="AR100" s="1538"/>
      <c r="AS100" s="1538"/>
      <c r="AT100" s="1538"/>
      <c r="AU100" s="1538"/>
      <c r="AV100" s="1538"/>
      <c r="AW100" s="1538"/>
      <c r="AX100" s="1538"/>
      <c r="AY100" s="1538"/>
      <c r="AZ100" s="1538"/>
      <c r="BA100" s="1538"/>
      <c r="BB100" s="1538"/>
      <c r="BC100" s="1538"/>
      <c r="BD100" s="1538"/>
      <c r="BE100" s="1538"/>
      <c r="BF100" s="1538"/>
      <c r="BG100" s="1538"/>
      <c r="BH100" s="1538"/>
      <c r="BI100" s="1538"/>
      <c r="BJ100" s="1538"/>
      <c r="BK100" s="1538"/>
      <c r="BL100" s="1538"/>
      <c r="BM100" s="1538"/>
      <c r="BN100" s="1538"/>
      <c r="BO100" s="1538"/>
      <c r="BP100" s="1538"/>
      <c r="BQ100" s="1538"/>
      <c r="BR100" s="1538"/>
      <c r="BS100" s="1538"/>
      <c r="BT100" s="1538"/>
      <c r="BU100" s="1538"/>
      <c r="BV100" s="1538"/>
      <c r="BW100" s="1538"/>
      <c r="BX100" s="1538"/>
      <c r="BY100" s="1538"/>
      <c r="BZ100" s="1538"/>
      <c r="CA100" s="1538"/>
      <c r="CB100" s="1538"/>
      <c r="CC100" s="1538"/>
      <c r="CD100" s="1538"/>
      <c r="CE100" s="1538"/>
      <c r="CF100" s="1538"/>
      <c r="CG100" s="1538"/>
      <c r="CH100" s="1538"/>
      <c r="CI100" s="1538"/>
      <c r="CJ100" s="1538"/>
      <c r="CK100" s="1538"/>
      <c r="CL100" s="1538"/>
      <c r="CM100" s="1538"/>
      <c r="CN100" s="1538"/>
      <c r="CO100" s="1538"/>
      <c r="CP100" s="1538"/>
      <c r="CQ100" s="1538"/>
      <c r="CR100" s="1538"/>
      <c r="CS100" s="1538"/>
      <c r="CT100" s="1538"/>
      <c r="CU100" s="1538"/>
      <c r="CV100" s="1538"/>
      <c r="CW100" s="1538"/>
      <c r="CX100" s="1538"/>
      <c r="CY100" s="1538"/>
      <c r="CZ100" s="1538"/>
      <c r="DA100" s="1538"/>
      <c r="DB100" s="1538"/>
      <c r="DC100" s="1538"/>
      <c r="DD100" s="1538"/>
      <c r="DE100" s="1538"/>
      <c r="DF100" s="1538"/>
      <c r="DG100" s="1538"/>
      <c r="DH100" s="1538"/>
      <c r="DI100" s="1538"/>
      <c r="DJ100" s="1538"/>
      <c r="DK100" s="1538"/>
      <c r="DL100" s="1538"/>
      <c r="DM100" s="1538"/>
      <c r="DN100" s="1538"/>
      <c r="DO100" s="1538"/>
      <c r="DP100" s="1538"/>
      <c r="DQ100" s="1538"/>
      <c r="DR100" s="1538"/>
      <c r="DS100" s="1538"/>
      <c r="DT100" s="1538"/>
      <c r="DU100" s="1538"/>
      <c r="DV100" s="1538"/>
      <c r="DW100" s="1538"/>
      <c r="DX100" s="1538"/>
      <c r="DY100" s="1538"/>
      <c r="DZ100" s="1538"/>
      <c r="EA100" s="1538"/>
      <c r="EB100" s="1538"/>
      <c r="EC100" s="1538"/>
      <c r="ED100" s="1538"/>
      <c r="EE100" s="1538"/>
      <c r="EF100" s="1538"/>
      <c r="EG100" s="1538"/>
      <c r="EH100" s="1538"/>
      <c r="EI100" s="1538"/>
      <c r="EJ100" s="1538"/>
      <c r="EK100" s="1538"/>
      <c r="EL100" s="1538"/>
      <c r="EM100" s="1538"/>
      <c r="EN100" s="1538"/>
      <c r="EO100" s="1538"/>
      <c r="EP100" s="1538"/>
      <c r="EQ100" s="1538"/>
      <c r="ER100" s="1538"/>
      <c r="ES100" s="1538"/>
      <c r="ET100" s="1538"/>
      <c r="EU100" s="1538"/>
      <c r="EV100" s="1538"/>
      <c r="EW100" s="1538"/>
      <c r="EX100" s="1538"/>
      <c r="EY100" s="1538"/>
      <c r="EZ100" s="1538"/>
      <c r="FA100" s="1538"/>
      <c r="FB100" s="1538"/>
      <c r="FC100" s="1538"/>
      <c r="FD100" s="1538"/>
      <c r="FE100" s="1538"/>
      <c r="FF100" s="1538"/>
      <c r="FG100" s="1538"/>
      <c r="FH100" s="1538"/>
      <c r="FI100" s="1538"/>
      <c r="FJ100" s="1538"/>
      <c r="FK100" s="1538"/>
      <c r="FL100" s="1538"/>
      <c r="FM100" s="1538"/>
      <c r="FN100" s="1538"/>
      <c r="FO100" s="1538"/>
      <c r="FP100" s="1538"/>
      <c r="FQ100" s="1538"/>
      <c r="FR100" s="1538"/>
      <c r="FS100" s="1538"/>
      <c r="FT100" s="1538"/>
      <c r="FU100" s="1538"/>
      <c r="FV100" s="1538"/>
      <c r="FW100" s="1538"/>
      <c r="FX100" s="1538"/>
      <c r="FY100" s="1538"/>
      <c r="FZ100" s="1538"/>
      <c r="GA100" s="1538"/>
      <c r="GB100" s="1538"/>
      <c r="GC100" s="1538"/>
      <c r="GD100" s="1538"/>
      <c r="GE100" s="1538"/>
      <c r="GF100" s="1538"/>
      <c r="GG100" s="1538"/>
      <c r="GH100" s="1538"/>
      <c r="GI100" s="1538"/>
      <c r="GJ100" s="1538"/>
      <c r="GK100" s="1538"/>
      <c r="GL100" s="1538"/>
      <c r="GM100" s="1538"/>
      <c r="GN100" s="1538"/>
      <c r="GO100" s="1538"/>
      <c r="GP100" s="1538"/>
      <c r="GQ100" s="1538"/>
      <c r="GR100" s="1538"/>
      <c r="GS100" s="1538"/>
      <c r="GT100" s="1538"/>
      <c r="GU100" s="1538"/>
      <c r="GV100" s="1538"/>
      <c r="GW100" s="1538"/>
      <c r="GX100" s="1538"/>
      <c r="GY100" s="1538"/>
      <c r="GZ100" s="1538"/>
      <c r="HA100" s="1538"/>
      <c r="HB100" s="1538"/>
      <c r="HC100" s="1538"/>
      <c r="HD100" s="1538"/>
      <c r="HE100" s="1538"/>
      <c r="HF100" s="1538"/>
      <c r="HG100" s="1538"/>
      <c r="HH100" s="1538"/>
      <c r="HI100" s="1538"/>
      <c r="HJ100" s="1538"/>
      <c r="HK100" s="1538"/>
      <c r="HL100" s="1538"/>
      <c r="HM100" s="1538"/>
      <c r="HN100" s="1538"/>
      <c r="HO100" s="1538"/>
      <c r="HP100" s="1538"/>
      <c r="HQ100" s="1538"/>
      <c r="HR100" s="1538"/>
      <c r="HS100" s="1538"/>
      <c r="HT100" s="1538"/>
      <c r="HU100" s="1538"/>
      <c r="HV100" s="1538"/>
      <c r="HW100" s="1538"/>
      <c r="HX100" s="1538"/>
      <c r="HY100" s="1538"/>
      <c r="HZ100" s="1538"/>
      <c r="IA100" s="1538"/>
      <c r="IB100" s="1538"/>
      <c r="IC100" s="1538"/>
      <c r="ID100" s="1538"/>
      <c r="IE100" s="1538"/>
      <c r="IF100" s="1538"/>
      <c r="IG100" s="1538"/>
      <c r="IH100" s="1538"/>
      <c r="II100" s="1538"/>
      <c r="IJ100" s="1538"/>
      <c r="IK100" s="1538"/>
      <c r="IL100" s="1538"/>
      <c r="IM100" s="1538"/>
      <c r="IN100" s="1538"/>
      <c r="IO100" s="1538"/>
      <c r="IP100" s="1538"/>
      <c r="IQ100" s="1538"/>
      <c r="IR100" s="1538"/>
      <c r="IS100" s="1538"/>
      <c r="IT100" s="1538"/>
      <c r="IU100" s="1538"/>
    </row>
    <row r="101" spans="1:255">
      <c r="A101" s="2149">
        <v>29</v>
      </c>
      <c r="B101" s="1520"/>
      <c r="C101" s="1520"/>
      <c r="D101" s="1520"/>
      <c r="E101" s="1889"/>
      <c r="F101" s="1519"/>
      <c r="G101" s="1520"/>
      <c r="H101" s="1520"/>
      <c r="I101" s="1520"/>
      <c r="J101" s="1520"/>
      <c r="K101" s="1860"/>
      <c r="L101" s="1860"/>
      <c r="M101" s="1900">
        <v>29</v>
      </c>
      <c r="N101" s="1519"/>
      <c r="O101" s="1860"/>
      <c r="P101" s="1860"/>
      <c r="Q101" s="1860"/>
      <c r="R101" s="1860">
        <f t="shared" si="1"/>
        <v>0</v>
      </c>
      <c r="S101" s="1900">
        <v>29</v>
      </c>
      <c r="T101" s="1538"/>
      <c r="U101" s="1538"/>
      <c r="V101" s="1538"/>
      <c r="W101" s="1538"/>
      <c r="X101" s="1538"/>
      <c r="Y101" s="1538"/>
      <c r="Z101" s="1538"/>
      <c r="AA101" s="1538"/>
      <c r="AB101" s="1538"/>
      <c r="AC101" s="1538"/>
      <c r="AD101" s="1538"/>
      <c r="AE101" s="1538"/>
      <c r="AF101" s="1538"/>
      <c r="AG101" s="1538"/>
      <c r="AH101" s="1538"/>
      <c r="AI101" s="1538"/>
      <c r="AJ101" s="1538"/>
      <c r="AK101" s="1538"/>
      <c r="AL101" s="1538"/>
      <c r="AM101" s="1538"/>
      <c r="AN101" s="1538"/>
      <c r="AO101" s="1538"/>
      <c r="AP101" s="1538"/>
      <c r="AQ101" s="1538"/>
      <c r="AR101" s="1538"/>
      <c r="AS101" s="1538"/>
      <c r="AT101" s="1538"/>
      <c r="AU101" s="1538"/>
      <c r="AV101" s="1538"/>
      <c r="AW101" s="1538"/>
      <c r="AX101" s="1538"/>
      <c r="AY101" s="1538"/>
      <c r="AZ101" s="1538"/>
      <c r="BA101" s="1538"/>
      <c r="BB101" s="1538"/>
      <c r="BC101" s="1538"/>
      <c r="BD101" s="1538"/>
      <c r="BE101" s="1538"/>
      <c r="BF101" s="1538"/>
      <c r="BG101" s="1538"/>
      <c r="BH101" s="1538"/>
      <c r="BI101" s="1538"/>
      <c r="BJ101" s="1538"/>
      <c r="BK101" s="1538"/>
      <c r="BL101" s="1538"/>
      <c r="BM101" s="1538"/>
      <c r="BN101" s="1538"/>
      <c r="BO101" s="1538"/>
      <c r="BP101" s="1538"/>
      <c r="BQ101" s="1538"/>
      <c r="BR101" s="1538"/>
      <c r="BS101" s="1538"/>
      <c r="BT101" s="1538"/>
      <c r="BU101" s="1538"/>
      <c r="BV101" s="1538"/>
      <c r="BW101" s="1538"/>
      <c r="BX101" s="1538"/>
      <c r="BY101" s="1538"/>
      <c r="BZ101" s="1538"/>
      <c r="CA101" s="1538"/>
      <c r="CB101" s="1538"/>
      <c r="CC101" s="1538"/>
      <c r="CD101" s="1538"/>
      <c r="CE101" s="1538"/>
      <c r="CF101" s="1538"/>
      <c r="CG101" s="1538"/>
      <c r="CH101" s="1538"/>
      <c r="CI101" s="1538"/>
      <c r="CJ101" s="1538"/>
      <c r="CK101" s="1538"/>
      <c r="CL101" s="1538"/>
      <c r="CM101" s="1538"/>
      <c r="CN101" s="1538"/>
      <c r="CO101" s="1538"/>
      <c r="CP101" s="1538"/>
      <c r="CQ101" s="1538"/>
      <c r="CR101" s="1538"/>
      <c r="CS101" s="1538"/>
      <c r="CT101" s="1538"/>
      <c r="CU101" s="1538"/>
      <c r="CV101" s="1538"/>
      <c r="CW101" s="1538"/>
      <c r="CX101" s="1538"/>
      <c r="CY101" s="1538"/>
      <c r="CZ101" s="1538"/>
      <c r="DA101" s="1538"/>
      <c r="DB101" s="1538"/>
      <c r="DC101" s="1538"/>
      <c r="DD101" s="1538"/>
      <c r="DE101" s="1538"/>
      <c r="DF101" s="1538"/>
      <c r="DG101" s="1538"/>
      <c r="DH101" s="1538"/>
      <c r="DI101" s="1538"/>
      <c r="DJ101" s="1538"/>
      <c r="DK101" s="1538"/>
      <c r="DL101" s="1538"/>
      <c r="DM101" s="1538"/>
      <c r="DN101" s="1538"/>
      <c r="DO101" s="1538"/>
      <c r="DP101" s="1538"/>
      <c r="DQ101" s="1538"/>
      <c r="DR101" s="1538"/>
      <c r="DS101" s="1538"/>
      <c r="DT101" s="1538"/>
      <c r="DU101" s="1538"/>
      <c r="DV101" s="1538"/>
      <c r="DW101" s="1538"/>
      <c r="DX101" s="1538"/>
      <c r="DY101" s="1538"/>
      <c r="DZ101" s="1538"/>
      <c r="EA101" s="1538"/>
      <c r="EB101" s="1538"/>
      <c r="EC101" s="1538"/>
      <c r="ED101" s="1538"/>
      <c r="EE101" s="1538"/>
      <c r="EF101" s="1538"/>
      <c r="EG101" s="1538"/>
      <c r="EH101" s="1538"/>
      <c r="EI101" s="1538"/>
      <c r="EJ101" s="1538"/>
      <c r="EK101" s="1538"/>
      <c r="EL101" s="1538"/>
      <c r="EM101" s="1538"/>
      <c r="EN101" s="1538"/>
      <c r="EO101" s="1538"/>
      <c r="EP101" s="1538"/>
      <c r="EQ101" s="1538"/>
      <c r="ER101" s="1538"/>
      <c r="ES101" s="1538"/>
      <c r="ET101" s="1538"/>
      <c r="EU101" s="1538"/>
      <c r="EV101" s="1538"/>
      <c r="EW101" s="1538"/>
      <c r="EX101" s="1538"/>
      <c r="EY101" s="1538"/>
      <c r="EZ101" s="1538"/>
      <c r="FA101" s="1538"/>
      <c r="FB101" s="1538"/>
      <c r="FC101" s="1538"/>
      <c r="FD101" s="1538"/>
      <c r="FE101" s="1538"/>
      <c r="FF101" s="1538"/>
      <c r="FG101" s="1538"/>
      <c r="FH101" s="1538"/>
      <c r="FI101" s="1538"/>
      <c r="FJ101" s="1538"/>
      <c r="FK101" s="1538"/>
      <c r="FL101" s="1538"/>
      <c r="FM101" s="1538"/>
      <c r="FN101" s="1538"/>
      <c r="FO101" s="1538"/>
      <c r="FP101" s="1538"/>
      <c r="FQ101" s="1538"/>
      <c r="FR101" s="1538"/>
      <c r="FS101" s="1538"/>
      <c r="FT101" s="1538"/>
      <c r="FU101" s="1538"/>
      <c r="FV101" s="1538"/>
      <c r="FW101" s="1538"/>
      <c r="FX101" s="1538"/>
      <c r="FY101" s="1538"/>
      <c r="FZ101" s="1538"/>
      <c r="GA101" s="1538"/>
      <c r="GB101" s="1538"/>
      <c r="GC101" s="1538"/>
      <c r="GD101" s="1538"/>
      <c r="GE101" s="1538"/>
      <c r="GF101" s="1538"/>
      <c r="GG101" s="1538"/>
      <c r="GH101" s="1538"/>
      <c r="GI101" s="1538"/>
      <c r="GJ101" s="1538"/>
      <c r="GK101" s="1538"/>
      <c r="GL101" s="1538"/>
      <c r="GM101" s="1538"/>
      <c r="GN101" s="1538"/>
      <c r="GO101" s="1538"/>
      <c r="GP101" s="1538"/>
      <c r="GQ101" s="1538"/>
      <c r="GR101" s="1538"/>
      <c r="GS101" s="1538"/>
      <c r="GT101" s="1538"/>
      <c r="GU101" s="1538"/>
      <c r="GV101" s="1538"/>
      <c r="GW101" s="1538"/>
      <c r="GX101" s="1538"/>
      <c r="GY101" s="1538"/>
      <c r="GZ101" s="1538"/>
      <c r="HA101" s="1538"/>
      <c r="HB101" s="1538"/>
      <c r="HC101" s="1538"/>
      <c r="HD101" s="1538"/>
      <c r="HE101" s="1538"/>
      <c r="HF101" s="1538"/>
      <c r="HG101" s="1538"/>
      <c r="HH101" s="1538"/>
      <c r="HI101" s="1538"/>
      <c r="HJ101" s="1538"/>
      <c r="HK101" s="1538"/>
      <c r="HL101" s="1538"/>
      <c r="HM101" s="1538"/>
      <c r="HN101" s="1538"/>
      <c r="HO101" s="1538"/>
      <c r="HP101" s="1538"/>
      <c r="HQ101" s="1538"/>
      <c r="HR101" s="1538"/>
      <c r="HS101" s="1538"/>
      <c r="HT101" s="1538"/>
      <c r="HU101" s="1538"/>
      <c r="HV101" s="1538"/>
      <c r="HW101" s="1538"/>
      <c r="HX101" s="1538"/>
      <c r="HY101" s="1538"/>
      <c r="HZ101" s="1538"/>
      <c r="IA101" s="1538"/>
      <c r="IB101" s="1538"/>
      <c r="IC101" s="1538"/>
      <c r="ID101" s="1538"/>
      <c r="IE101" s="1538"/>
      <c r="IF101" s="1538"/>
      <c r="IG101" s="1538"/>
      <c r="IH101" s="1538"/>
      <c r="II101" s="1538"/>
      <c r="IJ101" s="1538"/>
      <c r="IK101" s="1538"/>
      <c r="IL101" s="1538"/>
      <c r="IM101" s="1538"/>
      <c r="IN101" s="1538"/>
      <c r="IO101" s="1538"/>
      <c r="IP101" s="1538"/>
      <c r="IQ101" s="1538"/>
      <c r="IR101" s="1538"/>
      <c r="IS101" s="1538"/>
      <c r="IT101" s="1538"/>
      <c r="IU101" s="1538"/>
    </row>
    <row r="102" spans="1:255">
      <c r="A102" s="2149">
        <v>30</v>
      </c>
      <c r="B102" s="1520"/>
      <c r="C102" s="1520"/>
      <c r="D102" s="1520"/>
      <c r="E102" s="1889"/>
      <c r="F102" s="1519"/>
      <c r="G102" s="1520"/>
      <c r="H102" s="1520"/>
      <c r="I102" s="1520"/>
      <c r="J102" s="1520"/>
      <c r="K102" s="1860"/>
      <c r="L102" s="1860"/>
      <c r="M102" s="1900">
        <v>30</v>
      </c>
      <c r="N102" s="1519"/>
      <c r="O102" s="1860"/>
      <c r="P102" s="1860"/>
      <c r="Q102" s="1860"/>
      <c r="R102" s="1860">
        <f t="shared" si="1"/>
        <v>0</v>
      </c>
      <c r="S102" s="1900">
        <v>30</v>
      </c>
      <c r="T102" s="1538"/>
      <c r="U102" s="1538"/>
      <c r="V102" s="1538"/>
      <c r="W102" s="1538"/>
      <c r="X102" s="1538"/>
      <c r="Y102" s="1538"/>
      <c r="Z102" s="1538"/>
      <c r="AA102" s="1538"/>
      <c r="AB102" s="1538"/>
      <c r="AC102" s="1538"/>
      <c r="AD102" s="1538"/>
      <c r="AE102" s="1538"/>
      <c r="AF102" s="1538"/>
      <c r="AG102" s="1538"/>
      <c r="AH102" s="1538"/>
      <c r="AI102" s="1538"/>
      <c r="AJ102" s="1538"/>
      <c r="AK102" s="1538"/>
      <c r="AL102" s="1538"/>
      <c r="AM102" s="1538"/>
      <c r="AN102" s="1538"/>
      <c r="AO102" s="1538"/>
      <c r="AP102" s="1538"/>
      <c r="AQ102" s="1538"/>
      <c r="AR102" s="1538"/>
      <c r="AS102" s="1538"/>
      <c r="AT102" s="1538"/>
      <c r="AU102" s="1538"/>
      <c r="AV102" s="1538"/>
      <c r="AW102" s="1538"/>
      <c r="AX102" s="1538"/>
      <c r="AY102" s="1538"/>
      <c r="AZ102" s="1538"/>
      <c r="BA102" s="1538"/>
      <c r="BB102" s="1538"/>
      <c r="BC102" s="1538"/>
      <c r="BD102" s="1538"/>
      <c r="BE102" s="1538"/>
      <c r="BF102" s="1538"/>
      <c r="BG102" s="1538"/>
      <c r="BH102" s="1538"/>
      <c r="BI102" s="1538"/>
      <c r="BJ102" s="1538"/>
      <c r="BK102" s="1538"/>
      <c r="BL102" s="1538"/>
      <c r="BM102" s="1538"/>
      <c r="BN102" s="1538"/>
      <c r="BO102" s="1538"/>
      <c r="BP102" s="1538"/>
      <c r="BQ102" s="1538"/>
      <c r="BR102" s="1538"/>
      <c r="BS102" s="1538"/>
      <c r="BT102" s="1538"/>
      <c r="BU102" s="1538"/>
      <c r="BV102" s="1538"/>
      <c r="BW102" s="1538"/>
      <c r="BX102" s="1538"/>
      <c r="BY102" s="1538"/>
      <c r="BZ102" s="1538"/>
      <c r="CA102" s="1538"/>
      <c r="CB102" s="1538"/>
      <c r="CC102" s="1538"/>
      <c r="CD102" s="1538"/>
      <c r="CE102" s="1538"/>
      <c r="CF102" s="1538"/>
      <c r="CG102" s="1538"/>
      <c r="CH102" s="1538"/>
      <c r="CI102" s="1538"/>
      <c r="CJ102" s="1538"/>
      <c r="CK102" s="1538"/>
      <c r="CL102" s="1538"/>
      <c r="CM102" s="1538"/>
      <c r="CN102" s="1538"/>
      <c r="CO102" s="1538"/>
      <c r="CP102" s="1538"/>
      <c r="CQ102" s="1538"/>
      <c r="CR102" s="1538"/>
      <c r="CS102" s="1538"/>
      <c r="CT102" s="1538"/>
      <c r="CU102" s="1538"/>
      <c r="CV102" s="1538"/>
      <c r="CW102" s="1538"/>
      <c r="CX102" s="1538"/>
      <c r="CY102" s="1538"/>
      <c r="CZ102" s="1538"/>
      <c r="DA102" s="1538"/>
      <c r="DB102" s="1538"/>
      <c r="DC102" s="1538"/>
      <c r="DD102" s="1538"/>
      <c r="DE102" s="1538"/>
      <c r="DF102" s="1538"/>
      <c r="DG102" s="1538"/>
      <c r="DH102" s="1538"/>
      <c r="DI102" s="1538"/>
      <c r="DJ102" s="1538"/>
      <c r="DK102" s="1538"/>
      <c r="DL102" s="1538"/>
      <c r="DM102" s="1538"/>
      <c r="DN102" s="1538"/>
      <c r="DO102" s="1538"/>
      <c r="DP102" s="1538"/>
      <c r="DQ102" s="1538"/>
      <c r="DR102" s="1538"/>
      <c r="DS102" s="1538"/>
      <c r="DT102" s="1538"/>
      <c r="DU102" s="1538"/>
      <c r="DV102" s="1538"/>
      <c r="DW102" s="1538"/>
      <c r="DX102" s="1538"/>
      <c r="DY102" s="1538"/>
      <c r="DZ102" s="1538"/>
      <c r="EA102" s="1538"/>
      <c r="EB102" s="1538"/>
      <c r="EC102" s="1538"/>
      <c r="ED102" s="1538"/>
      <c r="EE102" s="1538"/>
      <c r="EF102" s="1538"/>
      <c r="EG102" s="1538"/>
      <c r="EH102" s="1538"/>
      <c r="EI102" s="1538"/>
      <c r="EJ102" s="1538"/>
      <c r="EK102" s="1538"/>
      <c r="EL102" s="1538"/>
      <c r="EM102" s="1538"/>
      <c r="EN102" s="1538"/>
      <c r="EO102" s="1538"/>
      <c r="EP102" s="1538"/>
      <c r="EQ102" s="1538"/>
      <c r="ER102" s="1538"/>
      <c r="ES102" s="1538"/>
      <c r="ET102" s="1538"/>
      <c r="EU102" s="1538"/>
      <c r="EV102" s="1538"/>
      <c r="EW102" s="1538"/>
      <c r="EX102" s="1538"/>
      <c r="EY102" s="1538"/>
      <c r="EZ102" s="1538"/>
      <c r="FA102" s="1538"/>
      <c r="FB102" s="1538"/>
      <c r="FC102" s="1538"/>
      <c r="FD102" s="1538"/>
      <c r="FE102" s="1538"/>
      <c r="FF102" s="1538"/>
      <c r="FG102" s="1538"/>
      <c r="FH102" s="1538"/>
      <c r="FI102" s="1538"/>
      <c r="FJ102" s="1538"/>
      <c r="FK102" s="1538"/>
      <c r="FL102" s="1538"/>
      <c r="FM102" s="1538"/>
      <c r="FN102" s="1538"/>
      <c r="FO102" s="1538"/>
      <c r="FP102" s="1538"/>
      <c r="FQ102" s="1538"/>
      <c r="FR102" s="1538"/>
      <c r="FS102" s="1538"/>
      <c r="FT102" s="1538"/>
      <c r="FU102" s="1538"/>
      <c r="FV102" s="1538"/>
      <c r="FW102" s="1538"/>
      <c r="FX102" s="1538"/>
      <c r="FY102" s="1538"/>
      <c r="FZ102" s="1538"/>
      <c r="GA102" s="1538"/>
      <c r="GB102" s="1538"/>
      <c r="GC102" s="1538"/>
      <c r="GD102" s="1538"/>
      <c r="GE102" s="1538"/>
      <c r="GF102" s="1538"/>
      <c r="GG102" s="1538"/>
      <c r="GH102" s="1538"/>
      <c r="GI102" s="1538"/>
      <c r="GJ102" s="1538"/>
      <c r="GK102" s="1538"/>
      <c r="GL102" s="1538"/>
      <c r="GM102" s="1538"/>
      <c r="GN102" s="1538"/>
      <c r="GO102" s="1538"/>
      <c r="GP102" s="1538"/>
      <c r="GQ102" s="1538"/>
      <c r="GR102" s="1538"/>
      <c r="GS102" s="1538"/>
      <c r="GT102" s="1538"/>
      <c r="GU102" s="1538"/>
      <c r="GV102" s="1538"/>
      <c r="GW102" s="1538"/>
      <c r="GX102" s="1538"/>
      <c r="GY102" s="1538"/>
      <c r="GZ102" s="1538"/>
      <c r="HA102" s="1538"/>
      <c r="HB102" s="1538"/>
      <c r="HC102" s="1538"/>
      <c r="HD102" s="1538"/>
      <c r="HE102" s="1538"/>
      <c r="HF102" s="1538"/>
      <c r="HG102" s="1538"/>
      <c r="HH102" s="1538"/>
      <c r="HI102" s="1538"/>
      <c r="HJ102" s="1538"/>
      <c r="HK102" s="1538"/>
      <c r="HL102" s="1538"/>
      <c r="HM102" s="1538"/>
      <c r="HN102" s="1538"/>
      <c r="HO102" s="1538"/>
      <c r="HP102" s="1538"/>
      <c r="HQ102" s="1538"/>
      <c r="HR102" s="1538"/>
      <c r="HS102" s="1538"/>
      <c r="HT102" s="1538"/>
      <c r="HU102" s="1538"/>
      <c r="HV102" s="1538"/>
      <c r="HW102" s="1538"/>
      <c r="HX102" s="1538"/>
      <c r="HY102" s="1538"/>
      <c r="HZ102" s="1538"/>
      <c r="IA102" s="1538"/>
      <c r="IB102" s="1538"/>
      <c r="IC102" s="1538"/>
      <c r="ID102" s="1538"/>
      <c r="IE102" s="1538"/>
      <c r="IF102" s="1538"/>
      <c r="IG102" s="1538"/>
      <c r="IH102" s="1538"/>
      <c r="II102" s="1538"/>
      <c r="IJ102" s="1538"/>
      <c r="IK102" s="1538"/>
      <c r="IL102" s="1538"/>
      <c r="IM102" s="1538"/>
      <c r="IN102" s="1538"/>
      <c r="IO102" s="1538"/>
      <c r="IP102" s="1538"/>
      <c r="IQ102" s="1538"/>
      <c r="IR102" s="1538"/>
      <c r="IS102" s="1538"/>
      <c r="IT102" s="1538"/>
      <c r="IU102" s="1538"/>
    </row>
    <row r="103" spans="1:255">
      <c r="A103" s="2149">
        <v>31</v>
      </c>
      <c r="B103" s="1520"/>
      <c r="C103" s="1520"/>
      <c r="D103" s="1520"/>
      <c r="E103" s="1889"/>
      <c r="F103" s="1519"/>
      <c r="G103" s="1520"/>
      <c r="H103" s="1520"/>
      <c r="I103" s="1520"/>
      <c r="J103" s="1520"/>
      <c r="K103" s="1860"/>
      <c r="L103" s="1860"/>
      <c r="M103" s="1900">
        <v>31</v>
      </c>
      <c r="N103" s="1519"/>
      <c r="O103" s="1860"/>
      <c r="P103" s="1860"/>
      <c r="Q103" s="1860"/>
      <c r="R103" s="1860">
        <f t="shared" si="1"/>
        <v>0</v>
      </c>
      <c r="S103" s="1900">
        <v>31</v>
      </c>
      <c r="T103" s="1538"/>
      <c r="U103" s="1538"/>
      <c r="V103" s="1538"/>
      <c r="W103" s="1538"/>
      <c r="X103" s="1538"/>
      <c r="Y103" s="1538"/>
      <c r="Z103" s="1538"/>
      <c r="AA103" s="1538"/>
      <c r="AB103" s="1538"/>
      <c r="AC103" s="1538"/>
      <c r="AD103" s="1538"/>
      <c r="AE103" s="1538"/>
      <c r="AF103" s="1538"/>
      <c r="AG103" s="1538"/>
      <c r="AH103" s="1538"/>
      <c r="AI103" s="1538"/>
      <c r="AJ103" s="1538"/>
      <c r="AK103" s="1538"/>
      <c r="AL103" s="1538"/>
      <c r="AM103" s="1538"/>
      <c r="AN103" s="1538"/>
      <c r="AO103" s="1538"/>
      <c r="AP103" s="1538"/>
      <c r="AQ103" s="1538"/>
      <c r="AR103" s="1538"/>
      <c r="AS103" s="1538"/>
      <c r="AT103" s="1538"/>
      <c r="AU103" s="1538"/>
      <c r="AV103" s="1538"/>
      <c r="AW103" s="1538"/>
      <c r="AX103" s="1538"/>
      <c r="AY103" s="1538"/>
      <c r="AZ103" s="1538"/>
      <c r="BA103" s="1538"/>
      <c r="BB103" s="1538"/>
      <c r="BC103" s="1538"/>
      <c r="BD103" s="1538"/>
      <c r="BE103" s="1538"/>
      <c r="BF103" s="1538"/>
      <c r="BG103" s="1538"/>
      <c r="BH103" s="1538"/>
      <c r="BI103" s="1538"/>
      <c r="BJ103" s="1538"/>
      <c r="BK103" s="1538"/>
      <c r="BL103" s="1538"/>
      <c r="BM103" s="1538"/>
      <c r="BN103" s="1538"/>
      <c r="BO103" s="1538"/>
      <c r="BP103" s="1538"/>
      <c r="BQ103" s="1538"/>
      <c r="BR103" s="1538"/>
      <c r="BS103" s="1538"/>
      <c r="BT103" s="1538"/>
      <c r="BU103" s="1538"/>
      <c r="BV103" s="1538"/>
      <c r="BW103" s="1538"/>
      <c r="BX103" s="1538"/>
      <c r="BY103" s="1538"/>
      <c r="BZ103" s="1538"/>
      <c r="CA103" s="1538"/>
      <c r="CB103" s="1538"/>
      <c r="CC103" s="1538"/>
      <c r="CD103" s="1538"/>
      <c r="CE103" s="1538"/>
      <c r="CF103" s="1538"/>
      <c r="CG103" s="1538"/>
      <c r="CH103" s="1538"/>
      <c r="CI103" s="1538"/>
      <c r="CJ103" s="1538"/>
      <c r="CK103" s="1538"/>
      <c r="CL103" s="1538"/>
      <c r="CM103" s="1538"/>
      <c r="CN103" s="1538"/>
      <c r="CO103" s="1538"/>
      <c r="CP103" s="1538"/>
      <c r="CQ103" s="1538"/>
      <c r="CR103" s="1538"/>
      <c r="CS103" s="1538"/>
      <c r="CT103" s="1538"/>
      <c r="CU103" s="1538"/>
      <c r="CV103" s="1538"/>
      <c r="CW103" s="1538"/>
      <c r="CX103" s="1538"/>
      <c r="CY103" s="1538"/>
      <c r="CZ103" s="1538"/>
      <c r="DA103" s="1538"/>
      <c r="DB103" s="1538"/>
      <c r="DC103" s="1538"/>
      <c r="DD103" s="1538"/>
      <c r="DE103" s="1538"/>
      <c r="DF103" s="1538"/>
      <c r="DG103" s="1538"/>
      <c r="DH103" s="1538"/>
      <c r="DI103" s="1538"/>
      <c r="DJ103" s="1538"/>
      <c r="DK103" s="1538"/>
      <c r="DL103" s="1538"/>
      <c r="DM103" s="1538"/>
      <c r="DN103" s="1538"/>
      <c r="DO103" s="1538"/>
      <c r="DP103" s="1538"/>
      <c r="DQ103" s="1538"/>
      <c r="DR103" s="1538"/>
      <c r="DS103" s="1538"/>
      <c r="DT103" s="1538"/>
      <c r="DU103" s="1538"/>
      <c r="DV103" s="1538"/>
      <c r="DW103" s="1538"/>
      <c r="DX103" s="1538"/>
      <c r="DY103" s="1538"/>
      <c r="DZ103" s="1538"/>
      <c r="EA103" s="1538"/>
      <c r="EB103" s="1538"/>
      <c r="EC103" s="1538"/>
      <c r="ED103" s="1538"/>
      <c r="EE103" s="1538"/>
      <c r="EF103" s="1538"/>
      <c r="EG103" s="1538"/>
      <c r="EH103" s="1538"/>
      <c r="EI103" s="1538"/>
      <c r="EJ103" s="1538"/>
      <c r="EK103" s="1538"/>
      <c r="EL103" s="1538"/>
      <c r="EM103" s="1538"/>
      <c r="EN103" s="1538"/>
      <c r="EO103" s="1538"/>
      <c r="EP103" s="1538"/>
      <c r="EQ103" s="1538"/>
      <c r="ER103" s="1538"/>
      <c r="ES103" s="1538"/>
      <c r="ET103" s="1538"/>
      <c r="EU103" s="1538"/>
      <c r="EV103" s="1538"/>
      <c r="EW103" s="1538"/>
      <c r="EX103" s="1538"/>
      <c r="EY103" s="1538"/>
      <c r="EZ103" s="1538"/>
      <c r="FA103" s="1538"/>
      <c r="FB103" s="1538"/>
      <c r="FC103" s="1538"/>
      <c r="FD103" s="1538"/>
      <c r="FE103" s="1538"/>
      <c r="FF103" s="1538"/>
      <c r="FG103" s="1538"/>
      <c r="FH103" s="1538"/>
      <c r="FI103" s="1538"/>
      <c r="FJ103" s="1538"/>
      <c r="FK103" s="1538"/>
      <c r="FL103" s="1538"/>
      <c r="FM103" s="1538"/>
      <c r="FN103" s="1538"/>
      <c r="FO103" s="1538"/>
      <c r="FP103" s="1538"/>
      <c r="FQ103" s="1538"/>
      <c r="FR103" s="1538"/>
      <c r="FS103" s="1538"/>
      <c r="FT103" s="1538"/>
      <c r="FU103" s="1538"/>
      <c r="FV103" s="1538"/>
      <c r="FW103" s="1538"/>
      <c r="FX103" s="1538"/>
      <c r="FY103" s="1538"/>
      <c r="FZ103" s="1538"/>
      <c r="GA103" s="1538"/>
      <c r="GB103" s="1538"/>
      <c r="GC103" s="1538"/>
      <c r="GD103" s="1538"/>
      <c r="GE103" s="1538"/>
      <c r="GF103" s="1538"/>
      <c r="GG103" s="1538"/>
      <c r="GH103" s="1538"/>
      <c r="GI103" s="1538"/>
      <c r="GJ103" s="1538"/>
      <c r="GK103" s="1538"/>
      <c r="GL103" s="1538"/>
      <c r="GM103" s="1538"/>
      <c r="GN103" s="1538"/>
      <c r="GO103" s="1538"/>
      <c r="GP103" s="1538"/>
      <c r="GQ103" s="1538"/>
      <c r="GR103" s="1538"/>
      <c r="GS103" s="1538"/>
      <c r="GT103" s="1538"/>
      <c r="GU103" s="1538"/>
      <c r="GV103" s="1538"/>
      <c r="GW103" s="1538"/>
      <c r="GX103" s="1538"/>
      <c r="GY103" s="1538"/>
      <c r="GZ103" s="1538"/>
      <c r="HA103" s="1538"/>
      <c r="HB103" s="1538"/>
      <c r="HC103" s="1538"/>
      <c r="HD103" s="1538"/>
      <c r="HE103" s="1538"/>
      <c r="HF103" s="1538"/>
      <c r="HG103" s="1538"/>
      <c r="HH103" s="1538"/>
      <c r="HI103" s="1538"/>
      <c r="HJ103" s="1538"/>
      <c r="HK103" s="1538"/>
      <c r="HL103" s="1538"/>
      <c r="HM103" s="1538"/>
      <c r="HN103" s="1538"/>
      <c r="HO103" s="1538"/>
      <c r="HP103" s="1538"/>
      <c r="HQ103" s="1538"/>
      <c r="HR103" s="1538"/>
      <c r="HS103" s="1538"/>
      <c r="HT103" s="1538"/>
      <c r="HU103" s="1538"/>
      <c r="HV103" s="1538"/>
      <c r="HW103" s="1538"/>
      <c r="HX103" s="1538"/>
      <c r="HY103" s="1538"/>
      <c r="HZ103" s="1538"/>
      <c r="IA103" s="1538"/>
      <c r="IB103" s="1538"/>
      <c r="IC103" s="1538"/>
      <c r="ID103" s="1538"/>
      <c r="IE103" s="1538"/>
      <c r="IF103" s="1538"/>
      <c r="IG103" s="1538"/>
      <c r="IH103" s="1538"/>
      <c r="II103" s="1538"/>
      <c r="IJ103" s="1538"/>
      <c r="IK103" s="1538"/>
      <c r="IL103" s="1538"/>
      <c r="IM103" s="1538"/>
      <c r="IN103" s="1538"/>
      <c r="IO103" s="1538"/>
      <c r="IP103" s="1538"/>
      <c r="IQ103" s="1538"/>
      <c r="IR103" s="1538"/>
      <c r="IS103" s="1538"/>
      <c r="IT103" s="1538"/>
      <c r="IU103" s="1538"/>
    </row>
    <row r="104" spans="1:255">
      <c r="A104" s="2149">
        <v>32</v>
      </c>
      <c r="B104" s="1520"/>
      <c r="C104" s="1520"/>
      <c r="D104" s="1520"/>
      <c r="E104" s="1889"/>
      <c r="F104" s="1519"/>
      <c r="G104" s="1520"/>
      <c r="H104" s="1520"/>
      <c r="I104" s="1520"/>
      <c r="J104" s="1520"/>
      <c r="K104" s="1860"/>
      <c r="L104" s="1860"/>
      <c r="M104" s="1900">
        <v>32</v>
      </c>
      <c r="N104" s="1519"/>
      <c r="O104" s="1860"/>
      <c r="P104" s="1860"/>
      <c r="Q104" s="1860"/>
      <c r="R104" s="1860">
        <f t="shared" si="1"/>
        <v>0</v>
      </c>
      <c r="S104" s="1900">
        <v>32</v>
      </c>
      <c r="T104" s="1538"/>
      <c r="U104" s="1538"/>
      <c r="V104" s="1538"/>
      <c r="W104" s="1538"/>
      <c r="X104" s="1538"/>
      <c r="Y104" s="1538"/>
      <c r="Z104" s="1538"/>
      <c r="AA104" s="1538"/>
      <c r="AB104" s="1538"/>
      <c r="AC104" s="1538"/>
      <c r="AD104" s="1538"/>
      <c r="AE104" s="1538"/>
      <c r="AF104" s="1538"/>
      <c r="AG104" s="1538"/>
      <c r="AH104" s="1538"/>
      <c r="AI104" s="1538"/>
      <c r="AJ104" s="1538"/>
      <c r="AK104" s="1538"/>
      <c r="AL104" s="1538"/>
      <c r="AM104" s="1538"/>
      <c r="AN104" s="1538"/>
      <c r="AO104" s="1538"/>
      <c r="AP104" s="1538"/>
      <c r="AQ104" s="1538"/>
      <c r="AR104" s="1538"/>
      <c r="AS104" s="1538"/>
      <c r="AT104" s="1538"/>
      <c r="AU104" s="1538"/>
      <c r="AV104" s="1538"/>
      <c r="AW104" s="1538"/>
      <c r="AX104" s="1538"/>
      <c r="AY104" s="1538"/>
      <c r="AZ104" s="1538"/>
      <c r="BA104" s="1538"/>
      <c r="BB104" s="1538"/>
      <c r="BC104" s="1538"/>
      <c r="BD104" s="1538"/>
      <c r="BE104" s="1538"/>
      <c r="BF104" s="1538"/>
      <c r="BG104" s="1538"/>
      <c r="BH104" s="1538"/>
      <c r="BI104" s="1538"/>
      <c r="BJ104" s="1538"/>
      <c r="BK104" s="1538"/>
      <c r="BL104" s="1538"/>
      <c r="BM104" s="1538"/>
      <c r="BN104" s="1538"/>
      <c r="BO104" s="1538"/>
      <c r="BP104" s="1538"/>
      <c r="BQ104" s="1538"/>
      <c r="BR104" s="1538"/>
      <c r="BS104" s="1538"/>
      <c r="BT104" s="1538"/>
      <c r="BU104" s="1538"/>
      <c r="BV104" s="1538"/>
      <c r="BW104" s="1538"/>
      <c r="BX104" s="1538"/>
      <c r="BY104" s="1538"/>
      <c r="BZ104" s="1538"/>
      <c r="CA104" s="1538"/>
      <c r="CB104" s="1538"/>
      <c r="CC104" s="1538"/>
      <c r="CD104" s="1538"/>
      <c r="CE104" s="1538"/>
      <c r="CF104" s="1538"/>
      <c r="CG104" s="1538"/>
      <c r="CH104" s="1538"/>
      <c r="CI104" s="1538"/>
      <c r="CJ104" s="1538"/>
      <c r="CK104" s="1538"/>
      <c r="CL104" s="1538"/>
      <c r="CM104" s="1538"/>
      <c r="CN104" s="1538"/>
      <c r="CO104" s="1538"/>
      <c r="CP104" s="1538"/>
      <c r="CQ104" s="1538"/>
      <c r="CR104" s="1538"/>
      <c r="CS104" s="1538"/>
      <c r="CT104" s="1538"/>
      <c r="CU104" s="1538"/>
      <c r="CV104" s="1538"/>
      <c r="CW104" s="1538"/>
      <c r="CX104" s="1538"/>
      <c r="CY104" s="1538"/>
      <c r="CZ104" s="1538"/>
      <c r="DA104" s="1538"/>
      <c r="DB104" s="1538"/>
      <c r="DC104" s="1538"/>
      <c r="DD104" s="1538"/>
      <c r="DE104" s="1538"/>
      <c r="DF104" s="1538"/>
      <c r="DG104" s="1538"/>
      <c r="DH104" s="1538"/>
      <c r="DI104" s="1538"/>
      <c r="DJ104" s="1538"/>
      <c r="DK104" s="1538"/>
      <c r="DL104" s="1538"/>
      <c r="DM104" s="1538"/>
      <c r="DN104" s="1538"/>
      <c r="DO104" s="1538"/>
      <c r="DP104" s="1538"/>
      <c r="DQ104" s="1538"/>
      <c r="DR104" s="1538"/>
      <c r="DS104" s="1538"/>
      <c r="DT104" s="1538"/>
      <c r="DU104" s="1538"/>
      <c r="DV104" s="1538"/>
      <c r="DW104" s="1538"/>
      <c r="DX104" s="1538"/>
      <c r="DY104" s="1538"/>
      <c r="DZ104" s="1538"/>
      <c r="EA104" s="1538"/>
      <c r="EB104" s="1538"/>
      <c r="EC104" s="1538"/>
      <c r="ED104" s="1538"/>
      <c r="EE104" s="1538"/>
      <c r="EF104" s="1538"/>
      <c r="EG104" s="1538"/>
      <c r="EH104" s="1538"/>
      <c r="EI104" s="1538"/>
      <c r="EJ104" s="1538"/>
      <c r="EK104" s="1538"/>
      <c r="EL104" s="1538"/>
      <c r="EM104" s="1538"/>
      <c r="EN104" s="1538"/>
      <c r="EO104" s="1538"/>
      <c r="EP104" s="1538"/>
      <c r="EQ104" s="1538"/>
      <c r="ER104" s="1538"/>
      <c r="ES104" s="1538"/>
      <c r="ET104" s="1538"/>
      <c r="EU104" s="1538"/>
      <c r="EV104" s="1538"/>
      <c r="EW104" s="1538"/>
      <c r="EX104" s="1538"/>
      <c r="EY104" s="1538"/>
      <c r="EZ104" s="1538"/>
      <c r="FA104" s="1538"/>
      <c r="FB104" s="1538"/>
      <c r="FC104" s="1538"/>
      <c r="FD104" s="1538"/>
      <c r="FE104" s="1538"/>
      <c r="FF104" s="1538"/>
      <c r="FG104" s="1538"/>
      <c r="FH104" s="1538"/>
      <c r="FI104" s="1538"/>
      <c r="FJ104" s="1538"/>
      <c r="FK104" s="1538"/>
      <c r="FL104" s="1538"/>
      <c r="FM104" s="1538"/>
      <c r="FN104" s="1538"/>
      <c r="FO104" s="1538"/>
      <c r="FP104" s="1538"/>
      <c r="FQ104" s="1538"/>
      <c r="FR104" s="1538"/>
      <c r="FS104" s="1538"/>
      <c r="FT104" s="1538"/>
      <c r="FU104" s="1538"/>
      <c r="FV104" s="1538"/>
      <c r="FW104" s="1538"/>
      <c r="FX104" s="1538"/>
      <c r="FY104" s="1538"/>
      <c r="FZ104" s="1538"/>
      <c r="GA104" s="1538"/>
      <c r="GB104" s="1538"/>
      <c r="GC104" s="1538"/>
      <c r="GD104" s="1538"/>
      <c r="GE104" s="1538"/>
      <c r="GF104" s="1538"/>
      <c r="GG104" s="1538"/>
      <c r="GH104" s="1538"/>
      <c r="GI104" s="1538"/>
      <c r="GJ104" s="1538"/>
      <c r="GK104" s="1538"/>
      <c r="GL104" s="1538"/>
      <c r="GM104" s="1538"/>
      <c r="GN104" s="1538"/>
      <c r="GO104" s="1538"/>
      <c r="GP104" s="1538"/>
      <c r="GQ104" s="1538"/>
      <c r="GR104" s="1538"/>
      <c r="GS104" s="1538"/>
      <c r="GT104" s="1538"/>
      <c r="GU104" s="1538"/>
      <c r="GV104" s="1538"/>
      <c r="GW104" s="1538"/>
      <c r="GX104" s="1538"/>
      <c r="GY104" s="1538"/>
      <c r="GZ104" s="1538"/>
      <c r="HA104" s="1538"/>
      <c r="HB104" s="1538"/>
      <c r="HC104" s="1538"/>
      <c r="HD104" s="1538"/>
      <c r="HE104" s="1538"/>
      <c r="HF104" s="1538"/>
      <c r="HG104" s="1538"/>
      <c r="HH104" s="1538"/>
      <c r="HI104" s="1538"/>
      <c r="HJ104" s="1538"/>
      <c r="HK104" s="1538"/>
      <c r="HL104" s="1538"/>
      <c r="HM104" s="1538"/>
      <c r="HN104" s="1538"/>
      <c r="HO104" s="1538"/>
      <c r="HP104" s="1538"/>
      <c r="HQ104" s="1538"/>
      <c r="HR104" s="1538"/>
      <c r="HS104" s="1538"/>
      <c r="HT104" s="1538"/>
      <c r="HU104" s="1538"/>
      <c r="HV104" s="1538"/>
      <c r="HW104" s="1538"/>
      <c r="HX104" s="1538"/>
      <c r="HY104" s="1538"/>
      <c r="HZ104" s="1538"/>
      <c r="IA104" s="1538"/>
      <c r="IB104" s="1538"/>
      <c r="IC104" s="1538"/>
      <c r="ID104" s="1538"/>
      <c r="IE104" s="1538"/>
      <c r="IF104" s="1538"/>
      <c r="IG104" s="1538"/>
      <c r="IH104" s="1538"/>
      <c r="II104" s="1538"/>
      <c r="IJ104" s="1538"/>
      <c r="IK104" s="1538"/>
      <c r="IL104" s="1538"/>
      <c r="IM104" s="1538"/>
      <c r="IN104" s="1538"/>
      <c r="IO104" s="1538"/>
      <c r="IP104" s="1538"/>
      <c r="IQ104" s="1538"/>
      <c r="IR104" s="1538"/>
      <c r="IS104" s="1538"/>
      <c r="IT104" s="1538"/>
      <c r="IU104" s="1538"/>
    </row>
    <row r="105" spans="1:255">
      <c r="A105" s="2149">
        <v>33</v>
      </c>
      <c r="B105" s="1520"/>
      <c r="C105" s="1520"/>
      <c r="D105" s="1520"/>
      <c r="E105" s="1889"/>
      <c r="F105" s="1519"/>
      <c r="G105" s="1520"/>
      <c r="H105" s="1520"/>
      <c r="I105" s="1520"/>
      <c r="J105" s="1520"/>
      <c r="K105" s="1860"/>
      <c r="L105" s="1860"/>
      <c r="M105" s="1900">
        <v>33</v>
      </c>
      <c r="N105" s="1519"/>
      <c r="O105" s="1860"/>
      <c r="P105" s="1860"/>
      <c r="Q105" s="1860"/>
      <c r="R105" s="1860">
        <f t="shared" si="1"/>
        <v>0</v>
      </c>
      <c r="S105" s="1900">
        <v>33</v>
      </c>
      <c r="T105" s="1538"/>
      <c r="U105" s="1538"/>
      <c r="V105" s="1538"/>
      <c r="W105" s="1538"/>
      <c r="X105" s="1538"/>
      <c r="Y105" s="1538"/>
      <c r="Z105" s="1538"/>
      <c r="AA105" s="1538"/>
      <c r="AB105" s="1538"/>
      <c r="AC105" s="1538"/>
      <c r="AD105" s="1538"/>
      <c r="AE105" s="1538"/>
      <c r="AF105" s="1538"/>
      <c r="AG105" s="1538"/>
      <c r="AH105" s="1538"/>
      <c r="AI105" s="1538"/>
      <c r="AJ105" s="1538"/>
      <c r="AK105" s="1538"/>
      <c r="AL105" s="1538"/>
      <c r="AM105" s="1538"/>
      <c r="AN105" s="1538"/>
      <c r="AO105" s="1538"/>
      <c r="AP105" s="1538"/>
      <c r="AQ105" s="1538"/>
      <c r="AR105" s="1538"/>
      <c r="AS105" s="1538"/>
      <c r="AT105" s="1538"/>
      <c r="AU105" s="1538"/>
      <c r="AV105" s="1538"/>
      <c r="AW105" s="1538"/>
      <c r="AX105" s="1538"/>
      <c r="AY105" s="1538"/>
      <c r="AZ105" s="1538"/>
      <c r="BA105" s="1538"/>
      <c r="BB105" s="1538"/>
      <c r="BC105" s="1538"/>
      <c r="BD105" s="1538"/>
      <c r="BE105" s="1538"/>
      <c r="BF105" s="1538"/>
      <c r="BG105" s="1538"/>
      <c r="BH105" s="1538"/>
      <c r="BI105" s="1538"/>
      <c r="BJ105" s="1538"/>
      <c r="BK105" s="1538"/>
      <c r="BL105" s="1538"/>
      <c r="BM105" s="1538"/>
      <c r="BN105" s="1538"/>
      <c r="BO105" s="1538"/>
      <c r="BP105" s="1538"/>
      <c r="BQ105" s="1538"/>
      <c r="BR105" s="1538"/>
      <c r="BS105" s="1538"/>
      <c r="BT105" s="1538"/>
      <c r="BU105" s="1538"/>
      <c r="BV105" s="1538"/>
      <c r="BW105" s="1538"/>
      <c r="BX105" s="1538"/>
      <c r="BY105" s="1538"/>
      <c r="BZ105" s="1538"/>
      <c r="CA105" s="1538"/>
      <c r="CB105" s="1538"/>
      <c r="CC105" s="1538"/>
      <c r="CD105" s="1538"/>
      <c r="CE105" s="1538"/>
      <c r="CF105" s="1538"/>
      <c r="CG105" s="1538"/>
      <c r="CH105" s="1538"/>
      <c r="CI105" s="1538"/>
      <c r="CJ105" s="1538"/>
      <c r="CK105" s="1538"/>
      <c r="CL105" s="1538"/>
      <c r="CM105" s="1538"/>
      <c r="CN105" s="1538"/>
      <c r="CO105" s="1538"/>
      <c r="CP105" s="1538"/>
      <c r="CQ105" s="1538"/>
      <c r="CR105" s="1538"/>
      <c r="CS105" s="1538"/>
      <c r="CT105" s="1538"/>
      <c r="CU105" s="1538"/>
      <c r="CV105" s="1538"/>
      <c r="CW105" s="1538"/>
      <c r="CX105" s="1538"/>
      <c r="CY105" s="1538"/>
      <c r="CZ105" s="1538"/>
      <c r="DA105" s="1538"/>
      <c r="DB105" s="1538"/>
      <c r="DC105" s="1538"/>
      <c r="DD105" s="1538"/>
      <c r="DE105" s="1538"/>
      <c r="DF105" s="1538"/>
      <c r="DG105" s="1538"/>
      <c r="DH105" s="1538"/>
      <c r="DI105" s="1538"/>
      <c r="DJ105" s="1538"/>
      <c r="DK105" s="1538"/>
      <c r="DL105" s="1538"/>
      <c r="DM105" s="1538"/>
      <c r="DN105" s="1538"/>
      <c r="DO105" s="1538"/>
      <c r="DP105" s="1538"/>
      <c r="DQ105" s="1538"/>
      <c r="DR105" s="1538"/>
      <c r="DS105" s="1538"/>
      <c r="DT105" s="1538"/>
      <c r="DU105" s="1538"/>
      <c r="DV105" s="1538"/>
      <c r="DW105" s="1538"/>
      <c r="DX105" s="1538"/>
      <c r="DY105" s="1538"/>
      <c r="DZ105" s="1538"/>
      <c r="EA105" s="1538"/>
      <c r="EB105" s="1538"/>
      <c r="EC105" s="1538"/>
      <c r="ED105" s="1538"/>
      <c r="EE105" s="1538"/>
      <c r="EF105" s="1538"/>
      <c r="EG105" s="1538"/>
      <c r="EH105" s="1538"/>
      <c r="EI105" s="1538"/>
      <c r="EJ105" s="1538"/>
      <c r="EK105" s="1538"/>
      <c r="EL105" s="1538"/>
      <c r="EM105" s="1538"/>
      <c r="EN105" s="1538"/>
      <c r="EO105" s="1538"/>
      <c r="EP105" s="1538"/>
      <c r="EQ105" s="1538"/>
      <c r="ER105" s="1538"/>
      <c r="ES105" s="1538"/>
      <c r="ET105" s="1538"/>
      <c r="EU105" s="1538"/>
      <c r="EV105" s="1538"/>
      <c r="EW105" s="1538"/>
      <c r="EX105" s="1538"/>
      <c r="EY105" s="1538"/>
      <c r="EZ105" s="1538"/>
      <c r="FA105" s="1538"/>
      <c r="FB105" s="1538"/>
      <c r="FC105" s="1538"/>
      <c r="FD105" s="1538"/>
      <c r="FE105" s="1538"/>
      <c r="FF105" s="1538"/>
      <c r="FG105" s="1538"/>
      <c r="FH105" s="1538"/>
      <c r="FI105" s="1538"/>
      <c r="FJ105" s="1538"/>
      <c r="FK105" s="1538"/>
      <c r="FL105" s="1538"/>
      <c r="FM105" s="1538"/>
      <c r="FN105" s="1538"/>
      <c r="FO105" s="1538"/>
      <c r="FP105" s="1538"/>
      <c r="FQ105" s="1538"/>
      <c r="FR105" s="1538"/>
      <c r="FS105" s="1538"/>
      <c r="FT105" s="1538"/>
      <c r="FU105" s="1538"/>
      <c r="FV105" s="1538"/>
      <c r="FW105" s="1538"/>
      <c r="FX105" s="1538"/>
      <c r="FY105" s="1538"/>
      <c r="FZ105" s="1538"/>
      <c r="GA105" s="1538"/>
      <c r="GB105" s="1538"/>
      <c r="GC105" s="1538"/>
      <c r="GD105" s="1538"/>
      <c r="GE105" s="1538"/>
      <c r="GF105" s="1538"/>
      <c r="GG105" s="1538"/>
      <c r="GH105" s="1538"/>
      <c r="GI105" s="1538"/>
      <c r="GJ105" s="1538"/>
      <c r="GK105" s="1538"/>
      <c r="GL105" s="1538"/>
      <c r="GM105" s="1538"/>
      <c r="GN105" s="1538"/>
      <c r="GO105" s="1538"/>
      <c r="GP105" s="1538"/>
      <c r="GQ105" s="1538"/>
      <c r="GR105" s="1538"/>
      <c r="GS105" s="1538"/>
      <c r="GT105" s="1538"/>
      <c r="GU105" s="1538"/>
      <c r="GV105" s="1538"/>
      <c r="GW105" s="1538"/>
      <c r="GX105" s="1538"/>
      <c r="GY105" s="1538"/>
      <c r="GZ105" s="1538"/>
      <c r="HA105" s="1538"/>
      <c r="HB105" s="1538"/>
      <c r="HC105" s="1538"/>
      <c r="HD105" s="1538"/>
      <c r="HE105" s="1538"/>
      <c r="HF105" s="1538"/>
      <c r="HG105" s="1538"/>
      <c r="HH105" s="1538"/>
      <c r="HI105" s="1538"/>
      <c r="HJ105" s="1538"/>
      <c r="HK105" s="1538"/>
      <c r="HL105" s="1538"/>
      <c r="HM105" s="1538"/>
      <c r="HN105" s="1538"/>
      <c r="HO105" s="1538"/>
      <c r="HP105" s="1538"/>
      <c r="HQ105" s="1538"/>
      <c r="HR105" s="1538"/>
      <c r="HS105" s="1538"/>
      <c r="HT105" s="1538"/>
      <c r="HU105" s="1538"/>
      <c r="HV105" s="1538"/>
      <c r="HW105" s="1538"/>
      <c r="HX105" s="1538"/>
      <c r="HY105" s="1538"/>
      <c r="HZ105" s="1538"/>
      <c r="IA105" s="1538"/>
      <c r="IB105" s="1538"/>
      <c r="IC105" s="1538"/>
      <c r="ID105" s="1538"/>
      <c r="IE105" s="1538"/>
      <c r="IF105" s="1538"/>
      <c r="IG105" s="1538"/>
      <c r="IH105" s="1538"/>
      <c r="II105" s="1538"/>
      <c r="IJ105" s="1538"/>
      <c r="IK105" s="1538"/>
      <c r="IL105" s="1538"/>
      <c r="IM105" s="1538"/>
      <c r="IN105" s="1538"/>
      <c r="IO105" s="1538"/>
      <c r="IP105" s="1538"/>
      <c r="IQ105" s="1538"/>
      <c r="IR105" s="1538"/>
      <c r="IS105" s="1538"/>
      <c r="IT105" s="1538"/>
      <c r="IU105" s="1538"/>
    </row>
    <row r="106" spans="1:255">
      <c r="A106" s="2149">
        <v>34</v>
      </c>
      <c r="B106" s="1520"/>
      <c r="C106" s="1520"/>
      <c r="D106" s="1520"/>
      <c r="E106" s="1889"/>
      <c r="F106" s="1519"/>
      <c r="G106" s="1520"/>
      <c r="H106" s="1520"/>
      <c r="I106" s="1520"/>
      <c r="J106" s="1520"/>
      <c r="K106" s="1860"/>
      <c r="L106" s="1860"/>
      <c r="M106" s="1900">
        <v>34</v>
      </c>
      <c r="N106" s="1519"/>
      <c r="O106" s="1860"/>
      <c r="P106" s="1860"/>
      <c r="Q106" s="1860"/>
      <c r="R106" s="1860">
        <f t="shared" si="1"/>
        <v>0</v>
      </c>
      <c r="S106" s="1900">
        <v>34</v>
      </c>
      <c r="T106" s="1538"/>
      <c r="U106" s="1538"/>
      <c r="V106" s="1538"/>
      <c r="W106" s="1538"/>
      <c r="X106" s="1538"/>
      <c r="Y106" s="1538"/>
      <c r="Z106" s="1538"/>
      <c r="AA106" s="1538"/>
      <c r="AB106" s="1538"/>
      <c r="AC106" s="1538"/>
      <c r="AD106" s="1538"/>
      <c r="AE106" s="1538"/>
      <c r="AF106" s="1538"/>
      <c r="AG106" s="1538"/>
      <c r="AH106" s="1538"/>
      <c r="AI106" s="1538"/>
      <c r="AJ106" s="1538"/>
      <c r="AK106" s="1538"/>
      <c r="AL106" s="1538"/>
      <c r="AM106" s="1538"/>
      <c r="AN106" s="1538"/>
      <c r="AO106" s="1538"/>
      <c r="AP106" s="1538"/>
      <c r="AQ106" s="1538"/>
      <c r="AR106" s="1538"/>
      <c r="AS106" s="1538"/>
      <c r="AT106" s="1538"/>
      <c r="AU106" s="1538"/>
      <c r="AV106" s="1538"/>
      <c r="AW106" s="1538"/>
      <c r="AX106" s="1538"/>
      <c r="AY106" s="1538"/>
      <c r="AZ106" s="1538"/>
      <c r="BA106" s="1538"/>
      <c r="BB106" s="1538"/>
      <c r="BC106" s="1538"/>
      <c r="BD106" s="1538"/>
      <c r="BE106" s="1538"/>
      <c r="BF106" s="1538"/>
      <c r="BG106" s="1538"/>
      <c r="BH106" s="1538"/>
      <c r="BI106" s="1538"/>
      <c r="BJ106" s="1538"/>
      <c r="BK106" s="1538"/>
      <c r="BL106" s="1538"/>
      <c r="BM106" s="1538"/>
      <c r="BN106" s="1538"/>
      <c r="BO106" s="1538"/>
      <c r="BP106" s="1538"/>
      <c r="BQ106" s="1538"/>
      <c r="BR106" s="1538"/>
      <c r="BS106" s="1538"/>
      <c r="BT106" s="1538"/>
      <c r="BU106" s="1538"/>
      <c r="BV106" s="1538"/>
      <c r="BW106" s="1538"/>
      <c r="BX106" s="1538"/>
      <c r="BY106" s="1538"/>
      <c r="BZ106" s="1538"/>
      <c r="CA106" s="1538"/>
      <c r="CB106" s="1538"/>
      <c r="CC106" s="1538"/>
      <c r="CD106" s="1538"/>
      <c r="CE106" s="1538"/>
      <c r="CF106" s="1538"/>
      <c r="CG106" s="1538"/>
      <c r="CH106" s="1538"/>
      <c r="CI106" s="1538"/>
      <c r="CJ106" s="1538"/>
      <c r="CK106" s="1538"/>
      <c r="CL106" s="1538"/>
      <c r="CM106" s="1538"/>
      <c r="CN106" s="1538"/>
      <c r="CO106" s="1538"/>
      <c r="CP106" s="1538"/>
      <c r="CQ106" s="1538"/>
      <c r="CR106" s="1538"/>
      <c r="CS106" s="1538"/>
      <c r="CT106" s="1538"/>
      <c r="CU106" s="1538"/>
      <c r="CV106" s="1538"/>
      <c r="CW106" s="1538"/>
      <c r="CX106" s="1538"/>
      <c r="CY106" s="1538"/>
      <c r="CZ106" s="1538"/>
      <c r="DA106" s="1538"/>
      <c r="DB106" s="1538"/>
      <c r="DC106" s="1538"/>
      <c r="DD106" s="1538"/>
      <c r="DE106" s="1538"/>
      <c r="DF106" s="1538"/>
      <c r="DG106" s="1538"/>
      <c r="DH106" s="1538"/>
      <c r="DI106" s="1538"/>
      <c r="DJ106" s="1538"/>
      <c r="DK106" s="1538"/>
      <c r="DL106" s="1538"/>
      <c r="DM106" s="1538"/>
      <c r="DN106" s="1538"/>
      <c r="DO106" s="1538"/>
      <c r="DP106" s="1538"/>
      <c r="DQ106" s="1538"/>
      <c r="DR106" s="1538"/>
      <c r="DS106" s="1538"/>
      <c r="DT106" s="1538"/>
      <c r="DU106" s="1538"/>
      <c r="DV106" s="1538"/>
      <c r="DW106" s="1538"/>
      <c r="DX106" s="1538"/>
      <c r="DY106" s="1538"/>
      <c r="DZ106" s="1538"/>
      <c r="EA106" s="1538"/>
      <c r="EB106" s="1538"/>
      <c r="EC106" s="1538"/>
      <c r="ED106" s="1538"/>
      <c r="EE106" s="1538"/>
      <c r="EF106" s="1538"/>
      <c r="EG106" s="1538"/>
      <c r="EH106" s="1538"/>
      <c r="EI106" s="1538"/>
      <c r="EJ106" s="1538"/>
      <c r="EK106" s="1538"/>
      <c r="EL106" s="1538"/>
      <c r="EM106" s="1538"/>
      <c r="EN106" s="1538"/>
      <c r="EO106" s="1538"/>
      <c r="EP106" s="1538"/>
      <c r="EQ106" s="1538"/>
      <c r="ER106" s="1538"/>
      <c r="ES106" s="1538"/>
      <c r="ET106" s="1538"/>
      <c r="EU106" s="1538"/>
      <c r="EV106" s="1538"/>
      <c r="EW106" s="1538"/>
      <c r="EX106" s="1538"/>
      <c r="EY106" s="1538"/>
      <c r="EZ106" s="1538"/>
      <c r="FA106" s="1538"/>
      <c r="FB106" s="1538"/>
      <c r="FC106" s="1538"/>
      <c r="FD106" s="1538"/>
      <c r="FE106" s="1538"/>
      <c r="FF106" s="1538"/>
      <c r="FG106" s="1538"/>
      <c r="FH106" s="1538"/>
      <c r="FI106" s="1538"/>
      <c r="FJ106" s="1538"/>
      <c r="FK106" s="1538"/>
      <c r="FL106" s="1538"/>
      <c r="FM106" s="1538"/>
      <c r="FN106" s="1538"/>
      <c r="FO106" s="1538"/>
      <c r="FP106" s="1538"/>
      <c r="FQ106" s="1538"/>
      <c r="FR106" s="1538"/>
      <c r="FS106" s="1538"/>
      <c r="FT106" s="1538"/>
      <c r="FU106" s="1538"/>
      <c r="FV106" s="1538"/>
      <c r="FW106" s="1538"/>
      <c r="FX106" s="1538"/>
      <c r="FY106" s="1538"/>
      <c r="FZ106" s="1538"/>
      <c r="GA106" s="1538"/>
      <c r="GB106" s="1538"/>
      <c r="GC106" s="1538"/>
      <c r="GD106" s="1538"/>
      <c r="GE106" s="1538"/>
      <c r="GF106" s="1538"/>
      <c r="GG106" s="1538"/>
      <c r="GH106" s="1538"/>
      <c r="GI106" s="1538"/>
      <c r="GJ106" s="1538"/>
      <c r="GK106" s="1538"/>
      <c r="GL106" s="1538"/>
      <c r="GM106" s="1538"/>
      <c r="GN106" s="1538"/>
      <c r="GO106" s="1538"/>
      <c r="GP106" s="1538"/>
      <c r="GQ106" s="1538"/>
      <c r="GR106" s="1538"/>
      <c r="GS106" s="1538"/>
      <c r="GT106" s="1538"/>
      <c r="GU106" s="1538"/>
      <c r="GV106" s="1538"/>
      <c r="GW106" s="1538"/>
      <c r="GX106" s="1538"/>
      <c r="GY106" s="1538"/>
      <c r="GZ106" s="1538"/>
      <c r="HA106" s="1538"/>
      <c r="HB106" s="1538"/>
      <c r="HC106" s="1538"/>
      <c r="HD106" s="1538"/>
      <c r="HE106" s="1538"/>
      <c r="HF106" s="1538"/>
      <c r="HG106" s="1538"/>
      <c r="HH106" s="1538"/>
      <c r="HI106" s="1538"/>
      <c r="HJ106" s="1538"/>
      <c r="HK106" s="1538"/>
      <c r="HL106" s="1538"/>
      <c r="HM106" s="1538"/>
      <c r="HN106" s="1538"/>
      <c r="HO106" s="1538"/>
      <c r="HP106" s="1538"/>
      <c r="HQ106" s="1538"/>
      <c r="HR106" s="1538"/>
      <c r="HS106" s="1538"/>
      <c r="HT106" s="1538"/>
      <c r="HU106" s="1538"/>
      <c r="HV106" s="1538"/>
      <c r="HW106" s="1538"/>
      <c r="HX106" s="1538"/>
      <c r="HY106" s="1538"/>
      <c r="HZ106" s="1538"/>
      <c r="IA106" s="1538"/>
      <c r="IB106" s="1538"/>
      <c r="IC106" s="1538"/>
      <c r="ID106" s="1538"/>
      <c r="IE106" s="1538"/>
      <c r="IF106" s="1538"/>
      <c r="IG106" s="1538"/>
      <c r="IH106" s="1538"/>
      <c r="II106" s="1538"/>
      <c r="IJ106" s="1538"/>
      <c r="IK106" s="1538"/>
      <c r="IL106" s="1538"/>
      <c r="IM106" s="1538"/>
      <c r="IN106" s="1538"/>
      <c r="IO106" s="1538"/>
      <c r="IP106" s="1538"/>
      <c r="IQ106" s="1538"/>
      <c r="IR106" s="1538"/>
      <c r="IS106" s="1538"/>
      <c r="IT106" s="1538"/>
      <c r="IU106" s="1538"/>
    </row>
    <row r="107" spans="1:255">
      <c r="A107" s="2149">
        <v>35</v>
      </c>
      <c r="B107" s="1520"/>
      <c r="C107" s="1520"/>
      <c r="D107" s="1520"/>
      <c r="E107" s="1889"/>
      <c r="F107" s="1519"/>
      <c r="G107" s="1520"/>
      <c r="H107" s="1520"/>
      <c r="I107" s="1520"/>
      <c r="J107" s="1520"/>
      <c r="K107" s="1860"/>
      <c r="L107" s="1860"/>
      <c r="M107" s="1900">
        <v>35</v>
      </c>
      <c r="N107" s="1519"/>
      <c r="O107" s="1860"/>
      <c r="P107" s="1860"/>
      <c r="Q107" s="1860"/>
      <c r="R107" s="1860">
        <f t="shared" si="1"/>
        <v>0</v>
      </c>
      <c r="S107" s="1900">
        <v>35</v>
      </c>
      <c r="T107" s="1538"/>
      <c r="U107" s="1538"/>
      <c r="V107" s="1538"/>
      <c r="W107" s="1538"/>
      <c r="X107" s="1538"/>
      <c r="Y107" s="1538"/>
      <c r="Z107" s="1538"/>
      <c r="AA107" s="1538"/>
      <c r="AB107" s="1538"/>
      <c r="AC107" s="1538"/>
      <c r="AD107" s="1538"/>
      <c r="AE107" s="1538"/>
      <c r="AF107" s="1538"/>
      <c r="AG107" s="1538"/>
      <c r="AH107" s="1538"/>
      <c r="AI107" s="1538"/>
      <c r="AJ107" s="1538"/>
      <c r="AK107" s="1538"/>
      <c r="AL107" s="1538"/>
      <c r="AM107" s="1538"/>
      <c r="AN107" s="1538"/>
      <c r="AO107" s="1538"/>
      <c r="AP107" s="1538"/>
      <c r="AQ107" s="1538"/>
      <c r="AR107" s="1538"/>
      <c r="AS107" s="1538"/>
      <c r="AT107" s="1538"/>
      <c r="AU107" s="1538"/>
      <c r="AV107" s="1538"/>
      <c r="AW107" s="1538"/>
      <c r="AX107" s="1538"/>
      <c r="AY107" s="1538"/>
      <c r="AZ107" s="1538"/>
      <c r="BA107" s="1538"/>
      <c r="BB107" s="1538"/>
      <c r="BC107" s="1538"/>
      <c r="BD107" s="1538"/>
      <c r="BE107" s="1538"/>
      <c r="BF107" s="1538"/>
      <c r="BG107" s="1538"/>
      <c r="BH107" s="1538"/>
      <c r="BI107" s="1538"/>
      <c r="BJ107" s="1538"/>
      <c r="BK107" s="1538"/>
      <c r="BL107" s="1538"/>
      <c r="BM107" s="1538"/>
      <c r="BN107" s="1538"/>
      <c r="BO107" s="1538"/>
      <c r="BP107" s="1538"/>
      <c r="BQ107" s="1538"/>
      <c r="BR107" s="1538"/>
      <c r="BS107" s="1538"/>
      <c r="BT107" s="1538"/>
      <c r="BU107" s="1538"/>
      <c r="BV107" s="1538"/>
      <c r="BW107" s="1538"/>
      <c r="BX107" s="1538"/>
      <c r="BY107" s="1538"/>
      <c r="BZ107" s="1538"/>
      <c r="CA107" s="1538"/>
      <c r="CB107" s="1538"/>
      <c r="CC107" s="1538"/>
      <c r="CD107" s="1538"/>
      <c r="CE107" s="1538"/>
      <c r="CF107" s="1538"/>
      <c r="CG107" s="1538"/>
      <c r="CH107" s="1538"/>
      <c r="CI107" s="1538"/>
      <c r="CJ107" s="1538"/>
      <c r="CK107" s="1538"/>
      <c r="CL107" s="1538"/>
      <c r="CM107" s="1538"/>
      <c r="CN107" s="1538"/>
      <c r="CO107" s="1538"/>
      <c r="CP107" s="1538"/>
      <c r="CQ107" s="1538"/>
      <c r="CR107" s="1538"/>
      <c r="CS107" s="1538"/>
      <c r="CT107" s="1538"/>
      <c r="CU107" s="1538"/>
      <c r="CV107" s="1538"/>
      <c r="CW107" s="1538"/>
      <c r="CX107" s="1538"/>
      <c r="CY107" s="1538"/>
      <c r="CZ107" s="1538"/>
      <c r="DA107" s="1538"/>
      <c r="DB107" s="1538"/>
      <c r="DC107" s="1538"/>
      <c r="DD107" s="1538"/>
      <c r="DE107" s="1538"/>
      <c r="DF107" s="1538"/>
      <c r="DG107" s="1538"/>
      <c r="DH107" s="1538"/>
      <c r="DI107" s="1538"/>
      <c r="DJ107" s="1538"/>
      <c r="DK107" s="1538"/>
      <c r="DL107" s="1538"/>
      <c r="DM107" s="1538"/>
      <c r="DN107" s="1538"/>
      <c r="DO107" s="1538"/>
      <c r="DP107" s="1538"/>
      <c r="DQ107" s="1538"/>
      <c r="DR107" s="1538"/>
      <c r="DS107" s="1538"/>
      <c r="DT107" s="1538"/>
      <c r="DU107" s="1538"/>
      <c r="DV107" s="1538"/>
      <c r="DW107" s="1538"/>
      <c r="DX107" s="1538"/>
      <c r="DY107" s="1538"/>
      <c r="DZ107" s="1538"/>
      <c r="EA107" s="1538"/>
      <c r="EB107" s="1538"/>
      <c r="EC107" s="1538"/>
      <c r="ED107" s="1538"/>
      <c r="EE107" s="1538"/>
      <c r="EF107" s="1538"/>
      <c r="EG107" s="1538"/>
      <c r="EH107" s="1538"/>
      <c r="EI107" s="1538"/>
      <c r="EJ107" s="1538"/>
      <c r="EK107" s="1538"/>
      <c r="EL107" s="1538"/>
      <c r="EM107" s="1538"/>
      <c r="EN107" s="1538"/>
      <c r="EO107" s="1538"/>
      <c r="EP107" s="1538"/>
      <c r="EQ107" s="1538"/>
      <c r="ER107" s="1538"/>
      <c r="ES107" s="1538"/>
      <c r="ET107" s="1538"/>
      <c r="EU107" s="1538"/>
      <c r="EV107" s="1538"/>
      <c r="EW107" s="1538"/>
      <c r="EX107" s="1538"/>
      <c r="EY107" s="1538"/>
      <c r="EZ107" s="1538"/>
      <c r="FA107" s="1538"/>
      <c r="FB107" s="1538"/>
      <c r="FC107" s="1538"/>
      <c r="FD107" s="1538"/>
      <c r="FE107" s="1538"/>
      <c r="FF107" s="1538"/>
      <c r="FG107" s="1538"/>
      <c r="FH107" s="1538"/>
      <c r="FI107" s="1538"/>
      <c r="FJ107" s="1538"/>
      <c r="FK107" s="1538"/>
      <c r="FL107" s="1538"/>
      <c r="FM107" s="1538"/>
      <c r="FN107" s="1538"/>
      <c r="FO107" s="1538"/>
      <c r="FP107" s="1538"/>
      <c r="FQ107" s="1538"/>
      <c r="FR107" s="1538"/>
      <c r="FS107" s="1538"/>
      <c r="FT107" s="1538"/>
      <c r="FU107" s="1538"/>
      <c r="FV107" s="1538"/>
      <c r="FW107" s="1538"/>
      <c r="FX107" s="1538"/>
      <c r="FY107" s="1538"/>
      <c r="FZ107" s="1538"/>
      <c r="GA107" s="1538"/>
      <c r="GB107" s="1538"/>
      <c r="GC107" s="1538"/>
      <c r="GD107" s="1538"/>
      <c r="GE107" s="1538"/>
      <c r="GF107" s="1538"/>
      <c r="GG107" s="1538"/>
      <c r="GH107" s="1538"/>
      <c r="GI107" s="1538"/>
      <c r="GJ107" s="1538"/>
      <c r="GK107" s="1538"/>
      <c r="GL107" s="1538"/>
      <c r="GM107" s="1538"/>
      <c r="GN107" s="1538"/>
      <c r="GO107" s="1538"/>
      <c r="GP107" s="1538"/>
      <c r="GQ107" s="1538"/>
      <c r="GR107" s="1538"/>
      <c r="GS107" s="1538"/>
      <c r="GT107" s="1538"/>
      <c r="GU107" s="1538"/>
      <c r="GV107" s="1538"/>
      <c r="GW107" s="1538"/>
      <c r="GX107" s="1538"/>
      <c r="GY107" s="1538"/>
      <c r="GZ107" s="1538"/>
      <c r="HA107" s="1538"/>
      <c r="HB107" s="1538"/>
      <c r="HC107" s="1538"/>
      <c r="HD107" s="1538"/>
      <c r="HE107" s="1538"/>
      <c r="HF107" s="1538"/>
      <c r="HG107" s="1538"/>
      <c r="HH107" s="1538"/>
      <c r="HI107" s="1538"/>
      <c r="HJ107" s="1538"/>
      <c r="HK107" s="1538"/>
      <c r="HL107" s="1538"/>
      <c r="HM107" s="1538"/>
      <c r="HN107" s="1538"/>
      <c r="HO107" s="1538"/>
      <c r="HP107" s="1538"/>
      <c r="HQ107" s="1538"/>
      <c r="HR107" s="1538"/>
      <c r="HS107" s="1538"/>
      <c r="HT107" s="1538"/>
      <c r="HU107" s="1538"/>
      <c r="HV107" s="1538"/>
      <c r="HW107" s="1538"/>
      <c r="HX107" s="1538"/>
      <c r="HY107" s="1538"/>
      <c r="HZ107" s="1538"/>
      <c r="IA107" s="1538"/>
      <c r="IB107" s="1538"/>
      <c r="IC107" s="1538"/>
      <c r="ID107" s="1538"/>
      <c r="IE107" s="1538"/>
      <c r="IF107" s="1538"/>
      <c r="IG107" s="1538"/>
      <c r="IH107" s="1538"/>
      <c r="II107" s="1538"/>
      <c r="IJ107" s="1538"/>
      <c r="IK107" s="1538"/>
      <c r="IL107" s="1538"/>
      <c r="IM107" s="1538"/>
      <c r="IN107" s="1538"/>
      <c r="IO107" s="1538"/>
      <c r="IP107" s="1538"/>
      <c r="IQ107" s="1538"/>
      <c r="IR107" s="1538"/>
      <c r="IS107" s="1538"/>
      <c r="IT107" s="1538"/>
      <c r="IU107" s="1538"/>
    </row>
    <row r="108" spans="1:255">
      <c r="A108" s="2149">
        <v>36</v>
      </c>
      <c r="B108" s="1520"/>
      <c r="C108" s="1520"/>
      <c r="D108" s="1520"/>
      <c r="E108" s="1889"/>
      <c r="F108" s="1519"/>
      <c r="G108" s="1520"/>
      <c r="H108" s="1520"/>
      <c r="I108" s="1520"/>
      <c r="J108" s="1520"/>
      <c r="K108" s="1860"/>
      <c r="L108" s="1860"/>
      <c r="M108" s="1900">
        <v>36</v>
      </c>
      <c r="N108" s="1519"/>
      <c r="O108" s="1860"/>
      <c r="P108" s="1860"/>
      <c r="Q108" s="1860"/>
      <c r="R108" s="1860">
        <f t="shared" si="1"/>
        <v>0</v>
      </c>
      <c r="S108" s="1900">
        <v>36</v>
      </c>
      <c r="T108" s="1538"/>
      <c r="U108" s="1538"/>
      <c r="V108" s="1538"/>
      <c r="W108" s="1538"/>
      <c r="X108" s="1538"/>
      <c r="Y108" s="1538"/>
      <c r="Z108" s="1538"/>
      <c r="AA108" s="1538"/>
      <c r="AB108" s="1538"/>
      <c r="AC108" s="1538"/>
      <c r="AD108" s="1538"/>
      <c r="AE108" s="1538"/>
      <c r="AF108" s="1538"/>
      <c r="AG108" s="1538"/>
      <c r="AH108" s="1538"/>
      <c r="AI108" s="1538"/>
      <c r="AJ108" s="1538"/>
      <c r="AK108" s="1538"/>
      <c r="AL108" s="1538"/>
      <c r="AM108" s="1538"/>
      <c r="AN108" s="1538"/>
      <c r="AO108" s="1538"/>
      <c r="AP108" s="1538"/>
      <c r="AQ108" s="1538"/>
      <c r="AR108" s="1538"/>
      <c r="AS108" s="1538"/>
      <c r="AT108" s="1538"/>
      <c r="AU108" s="1538"/>
      <c r="AV108" s="1538"/>
      <c r="AW108" s="1538"/>
      <c r="AX108" s="1538"/>
      <c r="AY108" s="1538"/>
      <c r="AZ108" s="1538"/>
      <c r="BA108" s="1538"/>
      <c r="BB108" s="1538"/>
      <c r="BC108" s="1538"/>
      <c r="BD108" s="1538"/>
      <c r="BE108" s="1538"/>
      <c r="BF108" s="1538"/>
      <c r="BG108" s="1538"/>
      <c r="BH108" s="1538"/>
      <c r="BI108" s="1538"/>
      <c r="BJ108" s="1538"/>
      <c r="BK108" s="1538"/>
      <c r="BL108" s="1538"/>
      <c r="BM108" s="1538"/>
      <c r="BN108" s="1538"/>
      <c r="BO108" s="1538"/>
      <c r="BP108" s="1538"/>
      <c r="BQ108" s="1538"/>
      <c r="BR108" s="1538"/>
      <c r="BS108" s="1538"/>
      <c r="BT108" s="1538"/>
      <c r="BU108" s="1538"/>
      <c r="BV108" s="1538"/>
      <c r="BW108" s="1538"/>
      <c r="BX108" s="1538"/>
      <c r="BY108" s="1538"/>
      <c r="BZ108" s="1538"/>
      <c r="CA108" s="1538"/>
      <c r="CB108" s="1538"/>
      <c r="CC108" s="1538"/>
      <c r="CD108" s="1538"/>
      <c r="CE108" s="1538"/>
      <c r="CF108" s="1538"/>
      <c r="CG108" s="1538"/>
      <c r="CH108" s="1538"/>
      <c r="CI108" s="1538"/>
      <c r="CJ108" s="1538"/>
      <c r="CK108" s="1538"/>
      <c r="CL108" s="1538"/>
      <c r="CM108" s="1538"/>
      <c r="CN108" s="1538"/>
      <c r="CO108" s="1538"/>
      <c r="CP108" s="1538"/>
      <c r="CQ108" s="1538"/>
      <c r="CR108" s="1538"/>
      <c r="CS108" s="1538"/>
      <c r="CT108" s="1538"/>
      <c r="CU108" s="1538"/>
      <c r="CV108" s="1538"/>
      <c r="CW108" s="1538"/>
      <c r="CX108" s="1538"/>
      <c r="CY108" s="1538"/>
      <c r="CZ108" s="1538"/>
      <c r="DA108" s="1538"/>
      <c r="DB108" s="1538"/>
      <c r="DC108" s="1538"/>
      <c r="DD108" s="1538"/>
      <c r="DE108" s="1538"/>
      <c r="DF108" s="1538"/>
      <c r="DG108" s="1538"/>
      <c r="DH108" s="1538"/>
      <c r="DI108" s="1538"/>
      <c r="DJ108" s="1538"/>
      <c r="DK108" s="1538"/>
      <c r="DL108" s="1538"/>
      <c r="DM108" s="1538"/>
      <c r="DN108" s="1538"/>
      <c r="DO108" s="1538"/>
      <c r="DP108" s="1538"/>
      <c r="DQ108" s="1538"/>
      <c r="DR108" s="1538"/>
      <c r="DS108" s="1538"/>
      <c r="DT108" s="1538"/>
      <c r="DU108" s="1538"/>
      <c r="DV108" s="1538"/>
      <c r="DW108" s="1538"/>
      <c r="DX108" s="1538"/>
      <c r="DY108" s="1538"/>
      <c r="DZ108" s="1538"/>
      <c r="EA108" s="1538"/>
      <c r="EB108" s="1538"/>
      <c r="EC108" s="1538"/>
      <c r="ED108" s="1538"/>
      <c r="EE108" s="1538"/>
      <c r="EF108" s="1538"/>
      <c r="EG108" s="1538"/>
      <c r="EH108" s="1538"/>
      <c r="EI108" s="1538"/>
      <c r="EJ108" s="1538"/>
      <c r="EK108" s="1538"/>
      <c r="EL108" s="1538"/>
      <c r="EM108" s="1538"/>
      <c r="EN108" s="1538"/>
      <c r="EO108" s="1538"/>
      <c r="EP108" s="1538"/>
      <c r="EQ108" s="1538"/>
      <c r="ER108" s="1538"/>
      <c r="ES108" s="1538"/>
      <c r="ET108" s="1538"/>
      <c r="EU108" s="1538"/>
      <c r="EV108" s="1538"/>
      <c r="EW108" s="1538"/>
      <c r="EX108" s="1538"/>
      <c r="EY108" s="1538"/>
      <c r="EZ108" s="1538"/>
      <c r="FA108" s="1538"/>
      <c r="FB108" s="1538"/>
      <c r="FC108" s="1538"/>
      <c r="FD108" s="1538"/>
      <c r="FE108" s="1538"/>
      <c r="FF108" s="1538"/>
      <c r="FG108" s="1538"/>
      <c r="FH108" s="1538"/>
      <c r="FI108" s="1538"/>
      <c r="FJ108" s="1538"/>
      <c r="FK108" s="1538"/>
      <c r="FL108" s="1538"/>
      <c r="FM108" s="1538"/>
      <c r="FN108" s="1538"/>
      <c r="FO108" s="1538"/>
      <c r="FP108" s="1538"/>
      <c r="FQ108" s="1538"/>
      <c r="FR108" s="1538"/>
      <c r="FS108" s="1538"/>
      <c r="FT108" s="1538"/>
      <c r="FU108" s="1538"/>
      <c r="FV108" s="1538"/>
      <c r="FW108" s="1538"/>
      <c r="FX108" s="1538"/>
      <c r="FY108" s="1538"/>
      <c r="FZ108" s="1538"/>
      <c r="GA108" s="1538"/>
      <c r="GB108" s="1538"/>
      <c r="GC108" s="1538"/>
      <c r="GD108" s="1538"/>
      <c r="GE108" s="1538"/>
      <c r="GF108" s="1538"/>
      <c r="GG108" s="1538"/>
      <c r="GH108" s="1538"/>
      <c r="GI108" s="1538"/>
      <c r="GJ108" s="1538"/>
      <c r="GK108" s="1538"/>
      <c r="GL108" s="1538"/>
      <c r="GM108" s="1538"/>
      <c r="GN108" s="1538"/>
      <c r="GO108" s="1538"/>
      <c r="GP108" s="1538"/>
      <c r="GQ108" s="1538"/>
      <c r="GR108" s="1538"/>
      <c r="GS108" s="1538"/>
      <c r="GT108" s="1538"/>
      <c r="GU108" s="1538"/>
      <c r="GV108" s="1538"/>
      <c r="GW108" s="1538"/>
      <c r="GX108" s="1538"/>
      <c r="GY108" s="1538"/>
      <c r="GZ108" s="1538"/>
      <c r="HA108" s="1538"/>
      <c r="HB108" s="1538"/>
      <c r="HC108" s="1538"/>
      <c r="HD108" s="1538"/>
      <c r="HE108" s="1538"/>
      <c r="HF108" s="1538"/>
      <c r="HG108" s="1538"/>
      <c r="HH108" s="1538"/>
      <c r="HI108" s="1538"/>
      <c r="HJ108" s="1538"/>
      <c r="HK108" s="1538"/>
      <c r="HL108" s="1538"/>
      <c r="HM108" s="1538"/>
      <c r="HN108" s="1538"/>
      <c r="HO108" s="1538"/>
      <c r="HP108" s="1538"/>
      <c r="HQ108" s="1538"/>
      <c r="HR108" s="1538"/>
      <c r="HS108" s="1538"/>
      <c r="HT108" s="1538"/>
      <c r="HU108" s="1538"/>
      <c r="HV108" s="1538"/>
      <c r="HW108" s="1538"/>
      <c r="HX108" s="1538"/>
      <c r="HY108" s="1538"/>
      <c r="HZ108" s="1538"/>
      <c r="IA108" s="1538"/>
      <c r="IB108" s="1538"/>
      <c r="IC108" s="1538"/>
      <c r="ID108" s="1538"/>
      <c r="IE108" s="1538"/>
      <c r="IF108" s="1538"/>
      <c r="IG108" s="1538"/>
      <c r="IH108" s="1538"/>
      <c r="II108" s="1538"/>
      <c r="IJ108" s="1538"/>
      <c r="IK108" s="1538"/>
      <c r="IL108" s="1538"/>
      <c r="IM108" s="1538"/>
      <c r="IN108" s="1538"/>
      <c r="IO108" s="1538"/>
      <c r="IP108" s="1538"/>
      <c r="IQ108" s="1538"/>
      <c r="IR108" s="1538"/>
      <c r="IS108" s="1538"/>
      <c r="IT108" s="1538"/>
      <c r="IU108" s="1538"/>
    </row>
    <row r="109" spans="1:255">
      <c r="A109" s="2149">
        <v>37</v>
      </c>
      <c r="B109" s="1520"/>
      <c r="C109" s="1520"/>
      <c r="D109" s="1520"/>
      <c r="E109" s="1889"/>
      <c r="F109" s="1519"/>
      <c r="G109" s="1520"/>
      <c r="H109" s="1520"/>
      <c r="I109" s="1520"/>
      <c r="J109" s="1520"/>
      <c r="K109" s="1860"/>
      <c r="L109" s="1860"/>
      <c r="M109" s="1900">
        <v>37</v>
      </c>
      <c r="N109" s="1519"/>
      <c r="O109" s="1860"/>
      <c r="P109" s="1860"/>
      <c r="Q109" s="1860"/>
      <c r="R109" s="1860">
        <f t="shared" si="1"/>
        <v>0</v>
      </c>
      <c r="S109" s="1900">
        <v>37</v>
      </c>
      <c r="T109" s="1538"/>
      <c r="U109" s="1538"/>
      <c r="V109" s="1538"/>
      <c r="W109" s="1538"/>
      <c r="X109" s="1538"/>
      <c r="Y109" s="1538"/>
      <c r="Z109" s="1538"/>
      <c r="AA109" s="1538"/>
      <c r="AB109" s="1538"/>
      <c r="AC109" s="1538"/>
      <c r="AD109" s="1538"/>
      <c r="AE109" s="1538"/>
      <c r="AF109" s="1538"/>
      <c r="AG109" s="1538"/>
      <c r="AH109" s="1538"/>
      <c r="AI109" s="1538"/>
      <c r="AJ109" s="1538"/>
      <c r="AK109" s="1538"/>
      <c r="AL109" s="1538"/>
      <c r="AM109" s="1538"/>
      <c r="AN109" s="1538"/>
      <c r="AO109" s="1538"/>
      <c r="AP109" s="1538"/>
      <c r="AQ109" s="1538"/>
      <c r="AR109" s="1538"/>
      <c r="AS109" s="1538"/>
      <c r="AT109" s="1538"/>
      <c r="AU109" s="1538"/>
      <c r="AV109" s="1538"/>
      <c r="AW109" s="1538"/>
      <c r="AX109" s="1538"/>
      <c r="AY109" s="1538"/>
      <c r="AZ109" s="1538"/>
      <c r="BA109" s="1538"/>
      <c r="BB109" s="1538"/>
      <c r="BC109" s="1538"/>
      <c r="BD109" s="1538"/>
      <c r="BE109" s="1538"/>
      <c r="BF109" s="1538"/>
      <c r="BG109" s="1538"/>
      <c r="BH109" s="1538"/>
      <c r="BI109" s="1538"/>
      <c r="BJ109" s="1538"/>
      <c r="BK109" s="1538"/>
      <c r="BL109" s="1538"/>
      <c r="BM109" s="1538"/>
      <c r="BN109" s="1538"/>
      <c r="BO109" s="1538"/>
      <c r="BP109" s="1538"/>
      <c r="BQ109" s="1538"/>
      <c r="BR109" s="1538"/>
      <c r="BS109" s="1538"/>
      <c r="BT109" s="1538"/>
      <c r="BU109" s="1538"/>
      <c r="BV109" s="1538"/>
      <c r="BW109" s="1538"/>
      <c r="BX109" s="1538"/>
      <c r="BY109" s="1538"/>
      <c r="BZ109" s="1538"/>
      <c r="CA109" s="1538"/>
      <c r="CB109" s="1538"/>
      <c r="CC109" s="1538"/>
      <c r="CD109" s="1538"/>
      <c r="CE109" s="1538"/>
      <c r="CF109" s="1538"/>
      <c r="CG109" s="1538"/>
      <c r="CH109" s="1538"/>
      <c r="CI109" s="1538"/>
      <c r="CJ109" s="1538"/>
      <c r="CK109" s="1538"/>
      <c r="CL109" s="1538"/>
      <c r="CM109" s="1538"/>
      <c r="CN109" s="1538"/>
      <c r="CO109" s="1538"/>
      <c r="CP109" s="1538"/>
      <c r="CQ109" s="1538"/>
      <c r="CR109" s="1538"/>
      <c r="CS109" s="1538"/>
      <c r="CT109" s="1538"/>
      <c r="CU109" s="1538"/>
      <c r="CV109" s="1538"/>
      <c r="CW109" s="1538"/>
      <c r="CX109" s="1538"/>
      <c r="CY109" s="1538"/>
      <c r="CZ109" s="1538"/>
      <c r="DA109" s="1538"/>
      <c r="DB109" s="1538"/>
      <c r="DC109" s="1538"/>
      <c r="DD109" s="1538"/>
      <c r="DE109" s="1538"/>
      <c r="DF109" s="1538"/>
      <c r="DG109" s="1538"/>
      <c r="DH109" s="1538"/>
      <c r="DI109" s="1538"/>
      <c r="DJ109" s="1538"/>
      <c r="DK109" s="1538"/>
      <c r="DL109" s="1538"/>
      <c r="DM109" s="1538"/>
      <c r="DN109" s="1538"/>
      <c r="DO109" s="1538"/>
      <c r="DP109" s="1538"/>
      <c r="DQ109" s="1538"/>
      <c r="DR109" s="1538"/>
      <c r="DS109" s="1538"/>
      <c r="DT109" s="1538"/>
      <c r="DU109" s="1538"/>
      <c r="DV109" s="1538"/>
      <c r="DW109" s="1538"/>
      <c r="DX109" s="1538"/>
      <c r="DY109" s="1538"/>
      <c r="DZ109" s="1538"/>
      <c r="EA109" s="1538"/>
      <c r="EB109" s="1538"/>
      <c r="EC109" s="1538"/>
      <c r="ED109" s="1538"/>
      <c r="EE109" s="1538"/>
      <c r="EF109" s="1538"/>
      <c r="EG109" s="1538"/>
      <c r="EH109" s="1538"/>
      <c r="EI109" s="1538"/>
      <c r="EJ109" s="1538"/>
      <c r="EK109" s="1538"/>
      <c r="EL109" s="1538"/>
      <c r="EM109" s="1538"/>
      <c r="EN109" s="1538"/>
      <c r="EO109" s="1538"/>
      <c r="EP109" s="1538"/>
      <c r="EQ109" s="1538"/>
      <c r="ER109" s="1538"/>
      <c r="ES109" s="1538"/>
      <c r="ET109" s="1538"/>
      <c r="EU109" s="1538"/>
      <c r="EV109" s="1538"/>
      <c r="EW109" s="1538"/>
      <c r="EX109" s="1538"/>
      <c r="EY109" s="1538"/>
      <c r="EZ109" s="1538"/>
      <c r="FA109" s="1538"/>
      <c r="FB109" s="1538"/>
      <c r="FC109" s="1538"/>
      <c r="FD109" s="1538"/>
      <c r="FE109" s="1538"/>
      <c r="FF109" s="1538"/>
      <c r="FG109" s="1538"/>
      <c r="FH109" s="1538"/>
      <c r="FI109" s="1538"/>
      <c r="FJ109" s="1538"/>
      <c r="FK109" s="1538"/>
      <c r="FL109" s="1538"/>
      <c r="FM109" s="1538"/>
      <c r="FN109" s="1538"/>
      <c r="FO109" s="1538"/>
      <c r="FP109" s="1538"/>
      <c r="FQ109" s="1538"/>
      <c r="FR109" s="1538"/>
      <c r="FS109" s="1538"/>
      <c r="FT109" s="1538"/>
      <c r="FU109" s="1538"/>
      <c r="FV109" s="1538"/>
      <c r="FW109" s="1538"/>
      <c r="FX109" s="1538"/>
      <c r="FY109" s="1538"/>
      <c r="FZ109" s="1538"/>
      <c r="GA109" s="1538"/>
      <c r="GB109" s="1538"/>
      <c r="GC109" s="1538"/>
      <c r="GD109" s="1538"/>
      <c r="GE109" s="1538"/>
      <c r="GF109" s="1538"/>
      <c r="GG109" s="1538"/>
      <c r="GH109" s="1538"/>
      <c r="GI109" s="1538"/>
      <c r="GJ109" s="1538"/>
      <c r="GK109" s="1538"/>
      <c r="GL109" s="1538"/>
      <c r="GM109" s="1538"/>
      <c r="GN109" s="1538"/>
      <c r="GO109" s="1538"/>
      <c r="GP109" s="1538"/>
      <c r="GQ109" s="1538"/>
      <c r="GR109" s="1538"/>
      <c r="GS109" s="1538"/>
      <c r="GT109" s="1538"/>
      <c r="GU109" s="1538"/>
      <c r="GV109" s="1538"/>
      <c r="GW109" s="1538"/>
      <c r="GX109" s="1538"/>
      <c r="GY109" s="1538"/>
      <c r="GZ109" s="1538"/>
      <c r="HA109" s="1538"/>
      <c r="HB109" s="1538"/>
      <c r="HC109" s="1538"/>
      <c r="HD109" s="1538"/>
      <c r="HE109" s="1538"/>
      <c r="HF109" s="1538"/>
      <c r="HG109" s="1538"/>
      <c r="HH109" s="1538"/>
      <c r="HI109" s="1538"/>
      <c r="HJ109" s="1538"/>
      <c r="HK109" s="1538"/>
      <c r="HL109" s="1538"/>
      <c r="HM109" s="1538"/>
      <c r="HN109" s="1538"/>
      <c r="HO109" s="1538"/>
      <c r="HP109" s="1538"/>
      <c r="HQ109" s="1538"/>
      <c r="HR109" s="1538"/>
      <c r="HS109" s="1538"/>
      <c r="HT109" s="1538"/>
      <c r="HU109" s="1538"/>
      <c r="HV109" s="1538"/>
      <c r="HW109" s="1538"/>
      <c r="HX109" s="1538"/>
      <c r="HY109" s="1538"/>
      <c r="HZ109" s="1538"/>
      <c r="IA109" s="1538"/>
      <c r="IB109" s="1538"/>
      <c r="IC109" s="1538"/>
      <c r="ID109" s="1538"/>
      <c r="IE109" s="1538"/>
      <c r="IF109" s="1538"/>
      <c r="IG109" s="1538"/>
      <c r="IH109" s="1538"/>
      <c r="II109" s="1538"/>
      <c r="IJ109" s="1538"/>
      <c r="IK109" s="1538"/>
      <c r="IL109" s="1538"/>
      <c r="IM109" s="1538"/>
      <c r="IN109" s="1538"/>
      <c r="IO109" s="1538"/>
      <c r="IP109" s="1538"/>
      <c r="IQ109" s="1538"/>
      <c r="IR109" s="1538"/>
      <c r="IS109" s="1538"/>
      <c r="IT109" s="1538"/>
      <c r="IU109" s="1538"/>
    </row>
    <row r="110" spans="1:255">
      <c r="A110" s="2149">
        <v>38</v>
      </c>
      <c r="B110" s="1520"/>
      <c r="C110" s="1520"/>
      <c r="D110" s="1520"/>
      <c r="E110" s="1889"/>
      <c r="F110" s="1519"/>
      <c r="G110" s="1520"/>
      <c r="H110" s="1520"/>
      <c r="I110" s="1520"/>
      <c r="J110" s="1520"/>
      <c r="K110" s="1860"/>
      <c r="L110" s="1860"/>
      <c r="M110" s="1900">
        <v>38</v>
      </c>
      <c r="N110" s="1519"/>
      <c r="O110" s="1860"/>
      <c r="P110" s="1860"/>
      <c r="Q110" s="1860"/>
      <c r="R110" s="1860">
        <f t="shared" si="1"/>
        <v>0</v>
      </c>
      <c r="S110" s="1900">
        <v>38</v>
      </c>
      <c r="T110" s="1538"/>
      <c r="U110" s="1538"/>
      <c r="V110" s="1538"/>
      <c r="W110" s="1538"/>
      <c r="X110" s="1538"/>
      <c r="Y110" s="1538"/>
      <c r="Z110" s="1538"/>
      <c r="AA110" s="1538"/>
      <c r="AB110" s="1538"/>
      <c r="AC110" s="1538"/>
      <c r="AD110" s="1538"/>
      <c r="AE110" s="1538"/>
      <c r="AF110" s="1538"/>
      <c r="AG110" s="1538"/>
      <c r="AH110" s="1538"/>
      <c r="AI110" s="1538"/>
      <c r="AJ110" s="1538"/>
      <c r="AK110" s="1538"/>
      <c r="AL110" s="1538"/>
      <c r="AM110" s="1538"/>
      <c r="AN110" s="1538"/>
      <c r="AO110" s="1538"/>
      <c r="AP110" s="1538"/>
      <c r="AQ110" s="1538"/>
      <c r="AR110" s="1538"/>
      <c r="AS110" s="1538"/>
      <c r="AT110" s="1538"/>
      <c r="AU110" s="1538"/>
      <c r="AV110" s="1538"/>
      <c r="AW110" s="1538"/>
      <c r="AX110" s="1538"/>
      <c r="AY110" s="1538"/>
      <c r="AZ110" s="1538"/>
      <c r="BA110" s="1538"/>
      <c r="BB110" s="1538"/>
      <c r="BC110" s="1538"/>
      <c r="BD110" s="1538"/>
      <c r="BE110" s="1538"/>
      <c r="BF110" s="1538"/>
      <c r="BG110" s="1538"/>
      <c r="BH110" s="1538"/>
      <c r="BI110" s="1538"/>
      <c r="BJ110" s="1538"/>
      <c r="BK110" s="1538"/>
      <c r="BL110" s="1538"/>
      <c r="BM110" s="1538"/>
      <c r="BN110" s="1538"/>
      <c r="BO110" s="1538"/>
      <c r="BP110" s="1538"/>
      <c r="BQ110" s="1538"/>
      <c r="BR110" s="1538"/>
      <c r="BS110" s="1538"/>
      <c r="BT110" s="1538"/>
      <c r="BU110" s="1538"/>
      <c r="BV110" s="1538"/>
      <c r="BW110" s="1538"/>
      <c r="BX110" s="1538"/>
      <c r="BY110" s="1538"/>
      <c r="BZ110" s="1538"/>
      <c r="CA110" s="1538"/>
      <c r="CB110" s="1538"/>
      <c r="CC110" s="1538"/>
      <c r="CD110" s="1538"/>
      <c r="CE110" s="1538"/>
      <c r="CF110" s="1538"/>
      <c r="CG110" s="1538"/>
      <c r="CH110" s="1538"/>
      <c r="CI110" s="1538"/>
      <c r="CJ110" s="1538"/>
      <c r="CK110" s="1538"/>
      <c r="CL110" s="1538"/>
      <c r="CM110" s="1538"/>
      <c r="CN110" s="1538"/>
      <c r="CO110" s="1538"/>
      <c r="CP110" s="1538"/>
      <c r="CQ110" s="1538"/>
      <c r="CR110" s="1538"/>
      <c r="CS110" s="1538"/>
      <c r="CT110" s="1538"/>
      <c r="CU110" s="1538"/>
      <c r="CV110" s="1538"/>
      <c r="CW110" s="1538"/>
      <c r="CX110" s="1538"/>
      <c r="CY110" s="1538"/>
      <c r="CZ110" s="1538"/>
      <c r="DA110" s="1538"/>
      <c r="DB110" s="1538"/>
      <c r="DC110" s="1538"/>
      <c r="DD110" s="1538"/>
      <c r="DE110" s="1538"/>
      <c r="DF110" s="1538"/>
      <c r="DG110" s="1538"/>
      <c r="DH110" s="1538"/>
      <c r="DI110" s="1538"/>
      <c r="DJ110" s="1538"/>
      <c r="DK110" s="1538"/>
      <c r="DL110" s="1538"/>
      <c r="DM110" s="1538"/>
      <c r="DN110" s="1538"/>
      <c r="DO110" s="1538"/>
      <c r="DP110" s="1538"/>
      <c r="DQ110" s="1538"/>
      <c r="DR110" s="1538"/>
      <c r="DS110" s="1538"/>
      <c r="DT110" s="1538"/>
      <c r="DU110" s="1538"/>
      <c r="DV110" s="1538"/>
      <c r="DW110" s="1538"/>
      <c r="DX110" s="1538"/>
      <c r="DY110" s="1538"/>
      <c r="DZ110" s="1538"/>
      <c r="EA110" s="1538"/>
      <c r="EB110" s="1538"/>
      <c r="EC110" s="1538"/>
      <c r="ED110" s="1538"/>
      <c r="EE110" s="1538"/>
      <c r="EF110" s="1538"/>
      <c r="EG110" s="1538"/>
      <c r="EH110" s="1538"/>
      <c r="EI110" s="1538"/>
      <c r="EJ110" s="1538"/>
      <c r="EK110" s="1538"/>
      <c r="EL110" s="1538"/>
      <c r="EM110" s="1538"/>
      <c r="EN110" s="1538"/>
      <c r="EO110" s="1538"/>
      <c r="EP110" s="1538"/>
      <c r="EQ110" s="1538"/>
      <c r="ER110" s="1538"/>
      <c r="ES110" s="1538"/>
      <c r="ET110" s="1538"/>
      <c r="EU110" s="1538"/>
      <c r="EV110" s="1538"/>
      <c r="EW110" s="1538"/>
      <c r="EX110" s="1538"/>
      <c r="EY110" s="1538"/>
      <c r="EZ110" s="1538"/>
      <c r="FA110" s="1538"/>
      <c r="FB110" s="1538"/>
      <c r="FC110" s="1538"/>
      <c r="FD110" s="1538"/>
      <c r="FE110" s="1538"/>
      <c r="FF110" s="1538"/>
      <c r="FG110" s="1538"/>
      <c r="FH110" s="1538"/>
      <c r="FI110" s="1538"/>
      <c r="FJ110" s="1538"/>
      <c r="FK110" s="1538"/>
      <c r="FL110" s="1538"/>
      <c r="FM110" s="1538"/>
      <c r="FN110" s="1538"/>
      <c r="FO110" s="1538"/>
      <c r="FP110" s="1538"/>
      <c r="FQ110" s="1538"/>
      <c r="FR110" s="1538"/>
      <c r="FS110" s="1538"/>
      <c r="FT110" s="1538"/>
      <c r="FU110" s="1538"/>
      <c r="FV110" s="1538"/>
      <c r="FW110" s="1538"/>
      <c r="FX110" s="1538"/>
      <c r="FY110" s="1538"/>
      <c r="FZ110" s="1538"/>
      <c r="GA110" s="1538"/>
      <c r="GB110" s="1538"/>
      <c r="GC110" s="1538"/>
      <c r="GD110" s="1538"/>
      <c r="GE110" s="1538"/>
      <c r="GF110" s="1538"/>
      <c r="GG110" s="1538"/>
      <c r="GH110" s="1538"/>
      <c r="GI110" s="1538"/>
      <c r="GJ110" s="1538"/>
      <c r="GK110" s="1538"/>
      <c r="GL110" s="1538"/>
      <c r="GM110" s="1538"/>
      <c r="GN110" s="1538"/>
      <c r="GO110" s="1538"/>
      <c r="GP110" s="1538"/>
      <c r="GQ110" s="1538"/>
      <c r="GR110" s="1538"/>
      <c r="GS110" s="1538"/>
      <c r="GT110" s="1538"/>
      <c r="GU110" s="1538"/>
      <c r="GV110" s="1538"/>
      <c r="GW110" s="1538"/>
      <c r="GX110" s="1538"/>
      <c r="GY110" s="1538"/>
      <c r="GZ110" s="1538"/>
      <c r="HA110" s="1538"/>
      <c r="HB110" s="1538"/>
      <c r="HC110" s="1538"/>
      <c r="HD110" s="1538"/>
      <c r="HE110" s="1538"/>
      <c r="HF110" s="1538"/>
      <c r="HG110" s="1538"/>
      <c r="HH110" s="1538"/>
      <c r="HI110" s="1538"/>
      <c r="HJ110" s="1538"/>
      <c r="HK110" s="1538"/>
      <c r="HL110" s="1538"/>
      <c r="HM110" s="1538"/>
      <c r="HN110" s="1538"/>
      <c r="HO110" s="1538"/>
      <c r="HP110" s="1538"/>
      <c r="HQ110" s="1538"/>
      <c r="HR110" s="1538"/>
      <c r="HS110" s="1538"/>
      <c r="HT110" s="1538"/>
      <c r="HU110" s="1538"/>
      <c r="HV110" s="1538"/>
      <c r="HW110" s="1538"/>
      <c r="HX110" s="1538"/>
      <c r="HY110" s="1538"/>
      <c r="HZ110" s="1538"/>
      <c r="IA110" s="1538"/>
      <c r="IB110" s="1538"/>
      <c r="IC110" s="1538"/>
      <c r="ID110" s="1538"/>
      <c r="IE110" s="1538"/>
      <c r="IF110" s="1538"/>
      <c r="IG110" s="1538"/>
      <c r="IH110" s="1538"/>
      <c r="II110" s="1538"/>
      <c r="IJ110" s="1538"/>
      <c r="IK110" s="1538"/>
      <c r="IL110" s="1538"/>
      <c r="IM110" s="1538"/>
      <c r="IN110" s="1538"/>
      <c r="IO110" s="1538"/>
      <c r="IP110" s="1538"/>
      <c r="IQ110" s="1538"/>
      <c r="IR110" s="1538"/>
      <c r="IS110" s="1538"/>
      <c r="IT110" s="1538"/>
      <c r="IU110" s="1538"/>
    </row>
    <row r="111" spans="1:255">
      <c r="A111" s="2149">
        <v>39</v>
      </c>
      <c r="B111" s="1520"/>
      <c r="C111" s="1520"/>
      <c r="D111" s="1520"/>
      <c r="E111" s="1889"/>
      <c r="F111" s="1519"/>
      <c r="G111" s="1520"/>
      <c r="H111" s="1520"/>
      <c r="I111" s="1520"/>
      <c r="J111" s="1520"/>
      <c r="K111" s="1860"/>
      <c r="L111" s="1860"/>
      <c r="M111" s="1900">
        <v>39</v>
      </c>
      <c r="N111" s="1519"/>
      <c r="O111" s="1860"/>
      <c r="P111" s="1860"/>
      <c r="Q111" s="1860"/>
      <c r="R111" s="1860">
        <f t="shared" si="1"/>
        <v>0</v>
      </c>
      <c r="S111" s="1900">
        <v>39</v>
      </c>
      <c r="T111" s="1538"/>
      <c r="U111" s="1538"/>
      <c r="V111" s="1538"/>
      <c r="W111" s="1538"/>
      <c r="X111" s="1538"/>
      <c r="Y111" s="1538"/>
      <c r="Z111" s="1538"/>
      <c r="AA111" s="1538"/>
      <c r="AB111" s="1538"/>
      <c r="AC111" s="1538"/>
      <c r="AD111" s="1538"/>
      <c r="AE111" s="1538"/>
      <c r="AF111" s="1538"/>
      <c r="AG111" s="1538"/>
      <c r="AH111" s="1538"/>
      <c r="AI111" s="1538"/>
      <c r="AJ111" s="1538"/>
      <c r="AK111" s="1538"/>
      <c r="AL111" s="1538"/>
      <c r="AM111" s="1538"/>
      <c r="AN111" s="1538"/>
      <c r="AO111" s="1538"/>
      <c r="AP111" s="1538"/>
      <c r="AQ111" s="1538"/>
      <c r="AR111" s="1538"/>
      <c r="AS111" s="1538"/>
      <c r="AT111" s="1538"/>
      <c r="AU111" s="1538"/>
      <c r="AV111" s="1538"/>
      <c r="AW111" s="1538"/>
      <c r="AX111" s="1538"/>
      <c r="AY111" s="1538"/>
      <c r="AZ111" s="1538"/>
      <c r="BA111" s="1538"/>
      <c r="BB111" s="1538"/>
      <c r="BC111" s="1538"/>
      <c r="BD111" s="1538"/>
      <c r="BE111" s="1538"/>
      <c r="BF111" s="1538"/>
      <c r="BG111" s="1538"/>
      <c r="BH111" s="1538"/>
      <c r="BI111" s="1538"/>
      <c r="BJ111" s="1538"/>
      <c r="BK111" s="1538"/>
      <c r="BL111" s="1538"/>
      <c r="BM111" s="1538"/>
      <c r="BN111" s="1538"/>
      <c r="BO111" s="1538"/>
      <c r="BP111" s="1538"/>
      <c r="BQ111" s="1538"/>
      <c r="BR111" s="1538"/>
      <c r="BS111" s="1538"/>
      <c r="BT111" s="1538"/>
      <c r="BU111" s="1538"/>
      <c r="BV111" s="1538"/>
      <c r="BW111" s="1538"/>
      <c r="BX111" s="1538"/>
      <c r="BY111" s="1538"/>
      <c r="BZ111" s="1538"/>
      <c r="CA111" s="1538"/>
      <c r="CB111" s="1538"/>
      <c r="CC111" s="1538"/>
      <c r="CD111" s="1538"/>
      <c r="CE111" s="1538"/>
      <c r="CF111" s="1538"/>
      <c r="CG111" s="1538"/>
      <c r="CH111" s="1538"/>
      <c r="CI111" s="1538"/>
      <c r="CJ111" s="1538"/>
      <c r="CK111" s="1538"/>
      <c r="CL111" s="1538"/>
      <c r="CM111" s="1538"/>
      <c r="CN111" s="1538"/>
      <c r="CO111" s="1538"/>
      <c r="CP111" s="1538"/>
      <c r="CQ111" s="1538"/>
      <c r="CR111" s="1538"/>
      <c r="CS111" s="1538"/>
      <c r="CT111" s="1538"/>
      <c r="CU111" s="1538"/>
      <c r="CV111" s="1538"/>
      <c r="CW111" s="1538"/>
      <c r="CX111" s="1538"/>
      <c r="CY111" s="1538"/>
      <c r="CZ111" s="1538"/>
      <c r="DA111" s="1538"/>
      <c r="DB111" s="1538"/>
      <c r="DC111" s="1538"/>
      <c r="DD111" s="1538"/>
      <c r="DE111" s="1538"/>
      <c r="DF111" s="1538"/>
      <c r="DG111" s="1538"/>
      <c r="DH111" s="1538"/>
      <c r="DI111" s="1538"/>
      <c r="DJ111" s="1538"/>
      <c r="DK111" s="1538"/>
      <c r="DL111" s="1538"/>
      <c r="DM111" s="1538"/>
      <c r="DN111" s="1538"/>
      <c r="DO111" s="1538"/>
      <c r="DP111" s="1538"/>
      <c r="DQ111" s="1538"/>
      <c r="DR111" s="1538"/>
      <c r="DS111" s="1538"/>
      <c r="DT111" s="1538"/>
      <c r="DU111" s="1538"/>
      <c r="DV111" s="1538"/>
      <c r="DW111" s="1538"/>
      <c r="DX111" s="1538"/>
      <c r="DY111" s="1538"/>
      <c r="DZ111" s="1538"/>
      <c r="EA111" s="1538"/>
      <c r="EB111" s="1538"/>
      <c r="EC111" s="1538"/>
      <c r="ED111" s="1538"/>
      <c r="EE111" s="1538"/>
      <c r="EF111" s="1538"/>
      <c r="EG111" s="1538"/>
      <c r="EH111" s="1538"/>
      <c r="EI111" s="1538"/>
      <c r="EJ111" s="1538"/>
      <c r="EK111" s="1538"/>
      <c r="EL111" s="1538"/>
      <c r="EM111" s="1538"/>
      <c r="EN111" s="1538"/>
      <c r="EO111" s="1538"/>
      <c r="EP111" s="1538"/>
      <c r="EQ111" s="1538"/>
      <c r="ER111" s="1538"/>
      <c r="ES111" s="1538"/>
      <c r="ET111" s="1538"/>
      <c r="EU111" s="1538"/>
      <c r="EV111" s="1538"/>
      <c r="EW111" s="1538"/>
      <c r="EX111" s="1538"/>
      <c r="EY111" s="1538"/>
      <c r="EZ111" s="1538"/>
      <c r="FA111" s="1538"/>
      <c r="FB111" s="1538"/>
      <c r="FC111" s="1538"/>
      <c r="FD111" s="1538"/>
      <c r="FE111" s="1538"/>
      <c r="FF111" s="1538"/>
      <c r="FG111" s="1538"/>
      <c r="FH111" s="1538"/>
      <c r="FI111" s="1538"/>
      <c r="FJ111" s="1538"/>
      <c r="FK111" s="1538"/>
      <c r="FL111" s="1538"/>
      <c r="FM111" s="1538"/>
      <c r="FN111" s="1538"/>
      <c r="FO111" s="1538"/>
      <c r="FP111" s="1538"/>
      <c r="FQ111" s="1538"/>
      <c r="FR111" s="1538"/>
      <c r="FS111" s="1538"/>
      <c r="FT111" s="1538"/>
      <c r="FU111" s="1538"/>
      <c r="FV111" s="1538"/>
      <c r="FW111" s="1538"/>
      <c r="FX111" s="1538"/>
      <c r="FY111" s="1538"/>
      <c r="FZ111" s="1538"/>
      <c r="GA111" s="1538"/>
      <c r="GB111" s="1538"/>
      <c r="GC111" s="1538"/>
      <c r="GD111" s="1538"/>
      <c r="GE111" s="1538"/>
      <c r="GF111" s="1538"/>
      <c r="GG111" s="1538"/>
      <c r="GH111" s="1538"/>
      <c r="GI111" s="1538"/>
      <c r="GJ111" s="1538"/>
      <c r="GK111" s="1538"/>
      <c r="GL111" s="1538"/>
      <c r="GM111" s="1538"/>
      <c r="GN111" s="1538"/>
      <c r="GO111" s="1538"/>
      <c r="GP111" s="1538"/>
      <c r="GQ111" s="1538"/>
      <c r="GR111" s="1538"/>
      <c r="GS111" s="1538"/>
      <c r="GT111" s="1538"/>
      <c r="GU111" s="1538"/>
      <c r="GV111" s="1538"/>
      <c r="GW111" s="1538"/>
      <c r="GX111" s="1538"/>
      <c r="GY111" s="1538"/>
      <c r="GZ111" s="1538"/>
      <c r="HA111" s="1538"/>
      <c r="HB111" s="1538"/>
      <c r="HC111" s="1538"/>
      <c r="HD111" s="1538"/>
      <c r="HE111" s="1538"/>
      <c r="HF111" s="1538"/>
      <c r="HG111" s="1538"/>
      <c r="HH111" s="1538"/>
      <c r="HI111" s="1538"/>
      <c r="HJ111" s="1538"/>
      <c r="HK111" s="1538"/>
      <c r="HL111" s="1538"/>
      <c r="HM111" s="1538"/>
      <c r="HN111" s="1538"/>
      <c r="HO111" s="1538"/>
      <c r="HP111" s="1538"/>
      <c r="HQ111" s="1538"/>
      <c r="HR111" s="1538"/>
      <c r="HS111" s="1538"/>
      <c r="HT111" s="1538"/>
      <c r="HU111" s="1538"/>
      <c r="HV111" s="1538"/>
      <c r="HW111" s="1538"/>
      <c r="HX111" s="1538"/>
      <c r="HY111" s="1538"/>
      <c r="HZ111" s="1538"/>
      <c r="IA111" s="1538"/>
      <c r="IB111" s="1538"/>
      <c r="IC111" s="1538"/>
      <c r="ID111" s="1538"/>
      <c r="IE111" s="1538"/>
      <c r="IF111" s="1538"/>
      <c r="IG111" s="1538"/>
      <c r="IH111" s="1538"/>
      <c r="II111" s="1538"/>
      <c r="IJ111" s="1538"/>
      <c r="IK111" s="1538"/>
      <c r="IL111" s="1538"/>
      <c r="IM111" s="1538"/>
      <c r="IN111" s="1538"/>
      <c r="IO111" s="1538"/>
      <c r="IP111" s="1538"/>
      <c r="IQ111" s="1538"/>
      <c r="IR111" s="1538"/>
      <c r="IS111" s="1538"/>
      <c r="IT111" s="1538"/>
      <c r="IU111" s="1538"/>
    </row>
    <row r="112" spans="1:255">
      <c r="A112" s="2149">
        <v>40</v>
      </c>
      <c r="B112" s="1520"/>
      <c r="C112" s="1520"/>
      <c r="D112" s="1520"/>
      <c r="E112" s="1889"/>
      <c r="F112" s="1519"/>
      <c r="G112" s="1520"/>
      <c r="H112" s="1520"/>
      <c r="I112" s="1520"/>
      <c r="J112" s="1520"/>
      <c r="K112" s="1860"/>
      <c r="L112" s="1860"/>
      <c r="M112" s="1900">
        <v>40</v>
      </c>
      <c r="N112" s="1519"/>
      <c r="O112" s="1860"/>
      <c r="P112" s="1860"/>
      <c r="Q112" s="1860"/>
      <c r="R112" s="1860">
        <f t="shared" si="1"/>
        <v>0</v>
      </c>
      <c r="S112" s="1900">
        <v>40</v>
      </c>
      <c r="T112" s="1538"/>
      <c r="U112" s="1538"/>
      <c r="V112" s="1538"/>
      <c r="W112" s="1538"/>
      <c r="X112" s="1538"/>
      <c r="Y112" s="1538"/>
      <c r="Z112" s="1538"/>
      <c r="AA112" s="1538"/>
      <c r="AB112" s="1538"/>
      <c r="AC112" s="1538"/>
      <c r="AD112" s="1538"/>
      <c r="AE112" s="1538"/>
      <c r="AF112" s="1538"/>
      <c r="AG112" s="1538"/>
      <c r="AH112" s="1538"/>
      <c r="AI112" s="1538"/>
      <c r="AJ112" s="1538"/>
      <c r="AK112" s="1538"/>
      <c r="AL112" s="1538"/>
      <c r="AM112" s="1538"/>
      <c r="AN112" s="1538"/>
      <c r="AO112" s="1538"/>
      <c r="AP112" s="1538"/>
      <c r="AQ112" s="1538"/>
      <c r="AR112" s="1538"/>
      <c r="AS112" s="1538"/>
      <c r="AT112" s="1538"/>
      <c r="AU112" s="1538"/>
      <c r="AV112" s="1538"/>
      <c r="AW112" s="1538"/>
      <c r="AX112" s="1538"/>
      <c r="AY112" s="1538"/>
      <c r="AZ112" s="1538"/>
      <c r="BA112" s="1538"/>
      <c r="BB112" s="1538"/>
      <c r="BC112" s="1538"/>
      <c r="BD112" s="1538"/>
      <c r="BE112" s="1538"/>
      <c r="BF112" s="1538"/>
      <c r="BG112" s="1538"/>
      <c r="BH112" s="1538"/>
      <c r="BI112" s="1538"/>
      <c r="BJ112" s="1538"/>
      <c r="BK112" s="1538"/>
      <c r="BL112" s="1538"/>
      <c r="BM112" s="1538"/>
      <c r="BN112" s="1538"/>
      <c r="BO112" s="1538"/>
      <c r="BP112" s="1538"/>
      <c r="BQ112" s="1538"/>
      <c r="BR112" s="1538"/>
      <c r="BS112" s="1538"/>
      <c r="BT112" s="1538"/>
      <c r="BU112" s="1538"/>
      <c r="BV112" s="1538"/>
      <c r="BW112" s="1538"/>
      <c r="BX112" s="1538"/>
      <c r="BY112" s="1538"/>
      <c r="BZ112" s="1538"/>
      <c r="CA112" s="1538"/>
      <c r="CB112" s="1538"/>
      <c r="CC112" s="1538"/>
      <c r="CD112" s="1538"/>
      <c r="CE112" s="1538"/>
      <c r="CF112" s="1538"/>
      <c r="CG112" s="1538"/>
      <c r="CH112" s="1538"/>
      <c r="CI112" s="1538"/>
      <c r="CJ112" s="1538"/>
      <c r="CK112" s="1538"/>
      <c r="CL112" s="1538"/>
      <c r="CM112" s="1538"/>
      <c r="CN112" s="1538"/>
      <c r="CO112" s="1538"/>
      <c r="CP112" s="1538"/>
      <c r="CQ112" s="1538"/>
      <c r="CR112" s="1538"/>
      <c r="CS112" s="1538"/>
      <c r="CT112" s="1538"/>
      <c r="CU112" s="1538"/>
      <c r="CV112" s="1538"/>
      <c r="CW112" s="1538"/>
      <c r="CX112" s="1538"/>
      <c r="CY112" s="1538"/>
      <c r="CZ112" s="1538"/>
      <c r="DA112" s="1538"/>
      <c r="DB112" s="1538"/>
      <c r="DC112" s="1538"/>
      <c r="DD112" s="1538"/>
      <c r="DE112" s="1538"/>
      <c r="DF112" s="1538"/>
      <c r="DG112" s="1538"/>
      <c r="DH112" s="1538"/>
      <c r="DI112" s="1538"/>
      <c r="DJ112" s="1538"/>
      <c r="DK112" s="1538"/>
      <c r="DL112" s="1538"/>
      <c r="DM112" s="1538"/>
      <c r="DN112" s="1538"/>
      <c r="DO112" s="1538"/>
      <c r="DP112" s="1538"/>
      <c r="DQ112" s="1538"/>
      <c r="DR112" s="1538"/>
      <c r="DS112" s="1538"/>
      <c r="DT112" s="1538"/>
      <c r="DU112" s="1538"/>
      <c r="DV112" s="1538"/>
      <c r="DW112" s="1538"/>
      <c r="DX112" s="1538"/>
      <c r="DY112" s="1538"/>
      <c r="DZ112" s="1538"/>
      <c r="EA112" s="1538"/>
      <c r="EB112" s="1538"/>
      <c r="EC112" s="1538"/>
      <c r="ED112" s="1538"/>
      <c r="EE112" s="1538"/>
      <c r="EF112" s="1538"/>
      <c r="EG112" s="1538"/>
      <c r="EH112" s="1538"/>
      <c r="EI112" s="1538"/>
      <c r="EJ112" s="1538"/>
      <c r="EK112" s="1538"/>
      <c r="EL112" s="1538"/>
      <c r="EM112" s="1538"/>
      <c r="EN112" s="1538"/>
      <c r="EO112" s="1538"/>
      <c r="EP112" s="1538"/>
      <c r="EQ112" s="1538"/>
      <c r="ER112" s="1538"/>
      <c r="ES112" s="1538"/>
      <c r="ET112" s="1538"/>
      <c r="EU112" s="1538"/>
      <c r="EV112" s="1538"/>
      <c r="EW112" s="1538"/>
      <c r="EX112" s="1538"/>
      <c r="EY112" s="1538"/>
      <c r="EZ112" s="1538"/>
      <c r="FA112" s="1538"/>
      <c r="FB112" s="1538"/>
      <c r="FC112" s="1538"/>
      <c r="FD112" s="1538"/>
      <c r="FE112" s="1538"/>
      <c r="FF112" s="1538"/>
      <c r="FG112" s="1538"/>
      <c r="FH112" s="1538"/>
      <c r="FI112" s="1538"/>
      <c r="FJ112" s="1538"/>
      <c r="FK112" s="1538"/>
      <c r="FL112" s="1538"/>
      <c r="FM112" s="1538"/>
      <c r="FN112" s="1538"/>
      <c r="FO112" s="1538"/>
      <c r="FP112" s="1538"/>
      <c r="FQ112" s="1538"/>
      <c r="FR112" s="1538"/>
      <c r="FS112" s="1538"/>
      <c r="FT112" s="1538"/>
      <c r="FU112" s="1538"/>
      <c r="FV112" s="1538"/>
      <c r="FW112" s="1538"/>
      <c r="FX112" s="1538"/>
      <c r="FY112" s="1538"/>
      <c r="FZ112" s="1538"/>
      <c r="GA112" s="1538"/>
      <c r="GB112" s="1538"/>
      <c r="GC112" s="1538"/>
      <c r="GD112" s="1538"/>
      <c r="GE112" s="1538"/>
      <c r="GF112" s="1538"/>
      <c r="GG112" s="1538"/>
      <c r="GH112" s="1538"/>
      <c r="GI112" s="1538"/>
      <c r="GJ112" s="1538"/>
      <c r="GK112" s="1538"/>
      <c r="GL112" s="1538"/>
      <c r="GM112" s="1538"/>
      <c r="GN112" s="1538"/>
      <c r="GO112" s="1538"/>
      <c r="GP112" s="1538"/>
      <c r="GQ112" s="1538"/>
      <c r="GR112" s="1538"/>
      <c r="GS112" s="1538"/>
      <c r="GT112" s="1538"/>
      <c r="GU112" s="1538"/>
      <c r="GV112" s="1538"/>
      <c r="GW112" s="1538"/>
      <c r="GX112" s="1538"/>
      <c r="GY112" s="1538"/>
      <c r="GZ112" s="1538"/>
      <c r="HA112" s="1538"/>
      <c r="HB112" s="1538"/>
      <c r="HC112" s="1538"/>
      <c r="HD112" s="1538"/>
      <c r="HE112" s="1538"/>
      <c r="HF112" s="1538"/>
      <c r="HG112" s="1538"/>
      <c r="HH112" s="1538"/>
      <c r="HI112" s="1538"/>
      <c r="HJ112" s="1538"/>
      <c r="HK112" s="1538"/>
      <c r="HL112" s="1538"/>
      <c r="HM112" s="1538"/>
      <c r="HN112" s="1538"/>
      <c r="HO112" s="1538"/>
      <c r="HP112" s="1538"/>
      <c r="HQ112" s="1538"/>
      <c r="HR112" s="1538"/>
      <c r="HS112" s="1538"/>
      <c r="HT112" s="1538"/>
      <c r="HU112" s="1538"/>
      <c r="HV112" s="1538"/>
      <c r="HW112" s="1538"/>
      <c r="HX112" s="1538"/>
      <c r="HY112" s="1538"/>
      <c r="HZ112" s="1538"/>
      <c r="IA112" s="1538"/>
      <c r="IB112" s="1538"/>
      <c r="IC112" s="1538"/>
      <c r="ID112" s="1538"/>
      <c r="IE112" s="1538"/>
      <c r="IF112" s="1538"/>
      <c r="IG112" s="1538"/>
      <c r="IH112" s="1538"/>
      <c r="II112" s="1538"/>
      <c r="IJ112" s="1538"/>
      <c r="IK112" s="1538"/>
      <c r="IL112" s="1538"/>
      <c r="IM112" s="1538"/>
      <c r="IN112" s="1538"/>
      <c r="IO112" s="1538"/>
      <c r="IP112" s="1538"/>
      <c r="IQ112" s="1538"/>
      <c r="IR112" s="1538"/>
      <c r="IS112" s="1538"/>
      <c r="IT112" s="1538"/>
      <c r="IU112" s="1538"/>
    </row>
    <row r="113" spans="1:255">
      <c r="A113" s="2149">
        <v>41</v>
      </c>
      <c r="B113" s="1520"/>
      <c r="C113" s="1520"/>
      <c r="D113" s="1520"/>
      <c r="E113" s="1889"/>
      <c r="F113" s="1519"/>
      <c r="G113" s="1520"/>
      <c r="H113" s="1520"/>
      <c r="I113" s="1520"/>
      <c r="J113" s="1520"/>
      <c r="K113" s="1860"/>
      <c r="L113" s="1860"/>
      <c r="M113" s="1900">
        <v>41</v>
      </c>
      <c r="N113" s="1519"/>
      <c r="O113" s="1860"/>
      <c r="P113" s="1860"/>
      <c r="Q113" s="1860"/>
      <c r="R113" s="1860">
        <f t="shared" si="1"/>
        <v>0</v>
      </c>
      <c r="S113" s="1900">
        <v>41</v>
      </c>
      <c r="T113" s="1538"/>
      <c r="U113" s="1538"/>
      <c r="V113" s="1538"/>
      <c r="W113" s="1538"/>
      <c r="X113" s="1538"/>
      <c r="Y113" s="1538"/>
      <c r="Z113" s="1538"/>
      <c r="AA113" s="1538"/>
      <c r="AB113" s="1538"/>
      <c r="AC113" s="1538"/>
      <c r="AD113" s="1538"/>
      <c r="AE113" s="1538"/>
      <c r="AF113" s="1538"/>
      <c r="AG113" s="1538"/>
      <c r="AH113" s="1538"/>
      <c r="AI113" s="1538"/>
      <c r="AJ113" s="1538"/>
      <c r="AK113" s="1538"/>
      <c r="AL113" s="1538"/>
      <c r="AM113" s="1538"/>
      <c r="AN113" s="1538"/>
      <c r="AO113" s="1538"/>
      <c r="AP113" s="1538"/>
      <c r="AQ113" s="1538"/>
      <c r="AR113" s="1538"/>
      <c r="AS113" s="1538"/>
      <c r="AT113" s="1538"/>
      <c r="AU113" s="1538"/>
      <c r="AV113" s="1538"/>
      <c r="AW113" s="1538"/>
      <c r="AX113" s="1538"/>
      <c r="AY113" s="1538"/>
      <c r="AZ113" s="1538"/>
      <c r="BA113" s="1538"/>
      <c r="BB113" s="1538"/>
      <c r="BC113" s="1538"/>
      <c r="BD113" s="1538"/>
      <c r="BE113" s="1538"/>
      <c r="BF113" s="1538"/>
      <c r="BG113" s="1538"/>
      <c r="BH113" s="1538"/>
      <c r="BI113" s="1538"/>
      <c r="BJ113" s="1538"/>
      <c r="BK113" s="1538"/>
      <c r="BL113" s="1538"/>
      <c r="BM113" s="1538"/>
      <c r="BN113" s="1538"/>
      <c r="BO113" s="1538"/>
      <c r="BP113" s="1538"/>
      <c r="BQ113" s="1538"/>
      <c r="BR113" s="1538"/>
      <c r="BS113" s="1538"/>
      <c r="BT113" s="1538"/>
      <c r="BU113" s="1538"/>
      <c r="BV113" s="1538"/>
      <c r="BW113" s="1538"/>
      <c r="BX113" s="1538"/>
      <c r="BY113" s="1538"/>
      <c r="BZ113" s="1538"/>
      <c r="CA113" s="1538"/>
      <c r="CB113" s="1538"/>
      <c r="CC113" s="1538"/>
      <c r="CD113" s="1538"/>
      <c r="CE113" s="1538"/>
      <c r="CF113" s="1538"/>
      <c r="CG113" s="1538"/>
      <c r="CH113" s="1538"/>
      <c r="CI113" s="1538"/>
      <c r="CJ113" s="1538"/>
      <c r="CK113" s="1538"/>
      <c r="CL113" s="1538"/>
      <c r="CM113" s="1538"/>
      <c r="CN113" s="1538"/>
      <c r="CO113" s="1538"/>
      <c r="CP113" s="1538"/>
      <c r="CQ113" s="1538"/>
      <c r="CR113" s="1538"/>
      <c r="CS113" s="1538"/>
      <c r="CT113" s="1538"/>
      <c r="CU113" s="1538"/>
      <c r="CV113" s="1538"/>
      <c r="CW113" s="1538"/>
      <c r="CX113" s="1538"/>
      <c r="CY113" s="1538"/>
      <c r="CZ113" s="1538"/>
      <c r="DA113" s="1538"/>
      <c r="DB113" s="1538"/>
      <c r="DC113" s="1538"/>
      <c r="DD113" s="1538"/>
      <c r="DE113" s="1538"/>
      <c r="DF113" s="1538"/>
      <c r="DG113" s="1538"/>
      <c r="DH113" s="1538"/>
      <c r="DI113" s="1538"/>
      <c r="DJ113" s="1538"/>
      <c r="DK113" s="1538"/>
      <c r="DL113" s="1538"/>
      <c r="DM113" s="1538"/>
      <c r="DN113" s="1538"/>
      <c r="DO113" s="1538"/>
      <c r="DP113" s="1538"/>
      <c r="DQ113" s="1538"/>
      <c r="DR113" s="1538"/>
      <c r="DS113" s="1538"/>
      <c r="DT113" s="1538"/>
      <c r="DU113" s="1538"/>
      <c r="DV113" s="1538"/>
      <c r="DW113" s="1538"/>
      <c r="DX113" s="1538"/>
      <c r="DY113" s="1538"/>
      <c r="DZ113" s="1538"/>
      <c r="EA113" s="1538"/>
      <c r="EB113" s="1538"/>
      <c r="EC113" s="1538"/>
      <c r="ED113" s="1538"/>
      <c r="EE113" s="1538"/>
      <c r="EF113" s="1538"/>
      <c r="EG113" s="1538"/>
      <c r="EH113" s="1538"/>
      <c r="EI113" s="1538"/>
      <c r="EJ113" s="1538"/>
      <c r="EK113" s="1538"/>
      <c r="EL113" s="1538"/>
      <c r="EM113" s="1538"/>
      <c r="EN113" s="1538"/>
      <c r="EO113" s="1538"/>
      <c r="EP113" s="1538"/>
      <c r="EQ113" s="1538"/>
      <c r="ER113" s="1538"/>
      <c r="ES113" s="1538"/>
      <c r="ET113" s="1538"/>
      <c r="EU113" s="1538"/>
      <c r="EV113" s="1538"/>
      <c r="EW113" s="1538"/>
      <c r="EX113" s="1538"/>
      <c r="EY113" s="1538"/>
      <c r="EZ113" s="1538"/>
      <c r="FA113" s="1538"/>
      <c r="FB113" s="1538"/>
      <c r="FC113" s="1538"/>
      <c r="FD113" s="1538"/>
      <c r="FE113" s="1538"/>
      <c r="FF113" s="1538"/>
      <c r="FG113" s="1538"/>
      <c r="FH113" s="1538"/>
      <c r="FI113" s="1538"/>
      <c r="FJ113" s="1538"/>
      <c r="FK113" s="1538"/>
      <c r="FL113" s="1538"/>
      <c r="FM113" s="1538"/>
      <c r="FN113" s="1538"/>
      <c r="FO113" s="1538"/>
      <c r="FP113" s="1538"/>
      <c r="FQ113" s="1538"/>
      <c r="FR113" s="1538"/>
      <c r="FS113" s="1538"/>
      <c r="FT113" s="1538"/>
      <c r="FU113" s="1538"/>
      <c r="FV113" s="1538"/>
      <c r="FW113" s="1538"/>
      <c r="FX113" s="1538"/>
      <c r="FY113" s="1538"/>
      <c r="FZ113" s="1538"/>
      <c r="GA113" s="1538"/>
      <c r="GB113" s="1538"/>
      <c r="GC113" s="1538"/>
      <c r="GD113" s="1538"/>
      <c r="GE113" s="1538"/>
      <c r="GF113" s="1538"/>
      <c r="GG113" s="1538"/>
      <c r="GH113" s="1538"/>
      <c r="GI113" s="1538"/>
      <c r="GJ113" s="1538"/>
      <c r="GK113" s="1538"/>
      <c r="GL113" s="1538"/>
      <c r="GM113" s="1538"/>
      <c r="GN113" s="1538"/>
      <c r="GO113" s="1538"/>
      <c r="GP113" s="1538"/>
      <c r="GQ113" s="1538"/>
      <c r="GR113" s="1538"/>
      <c r="GS113" s="1538"/>
      <c r="GT113" s="1538"/>
      <c r="GU113" s="1538"/>
      <c r="GV113" s="1538"/>
      <c r="GW113" s="1538"/>
      <c r="GX113" s="1538"/>
      <c r="GY113" s="1538"/>
      <c r="GZ113" s="1538"/>
      <c r="HA113" s="1538"/>
      <c r="HB113" s="1538"/>
      <c r="HC113" s="1538"/>
      <c r="HD113" s="1538"/>
      <c r="HE113" s="1538"/>
      <c r="HF113" s="1538"/>
      <c r="HG113" s="1538"/>
      <c r="HH113" s="1538"/>
      <c r="HI113" s="1538"/>
      <c r="HJ113" s="1538"/>
      <c r="HK113" s="1538"/>
      <c r="HL113" s="1538"/>
      <c r="HM113" s="1538"/>
      <c r="HN113" s="1538"/>
      <c r="HO113" s="1538"/>
      <c r="HP113" s="1538"/>
      <c r="HQ113" s="1538"/>
      <c r="HR113" s="1538"/>
      <c r="HS113" s="1538"/>
      <c r="HT113" s="1538"/>
      <c r="HU113" s="1538"/>
      <c r="HV113" s="1538"/>
      <c r="HW113" s="1538"/>
      <c r="HX113" s="1538"/>
      <c r="HY113" s="1538"/>
      <c r="HZ113" s="1538"/>
      <c r="IA113" s="1538"/>
      <c r="IB113" s="1538"/>
      <c r="IC113" s="1538"/>
      <c r="ID113" s="1538"/>
      <c r="IE113" s="1538"/>
      <c r="IF113" s="1538"/>
      <c r="IG113" s="1538"/>
      <c r="IH113" s="1538"/>
      <c r="II113" s="1538"/>
      <c r="IJ113" s="1538"/>
      <c r="IK113" s="1538"/>
      <c r="IL113" s="1538"/>
      <c r="IM113" s="1538"/>
      <c r="IN113" s="1538"/>
      <c r="IO113" s="1538"/>
      <c r="IP113" s="1538"/>
      <c r="IQ113" s="1538"/>
      <c r="IR113" s="1538"/>
      <c r="IS113" s="1538"/>
      <c r="IT113" s="1538"/>
      <c r="IU113" s="1538"/>
    </row>
    <row r="114" spans="1:255">
      <c r="A114" s="2149">
        <v>42</v>
      </c>
      <c r="B114" s="1520"/>
      <c r="C114" s="1520"/>
      <c r="D114" s="1520"/>
      <c r="E114" s="1889"/>
      <c r="F114" s="1519"/>
      <c r="G114" s="1520"/>
      <c r="H114" s="1520"/>
      <c r="I114" s="1520"/>
      <c r="J114" s="1520"/>
      <c r="K114" s="1860"/>
      <c r="L114" s="1860"/>
      <c r="M114" s="1900">
        <v>42</v>
      </c>
      <c r="N114" s="1519"/>
      <c r="O114" s="1860"/>
      <c r="P114" s="1860"/>
      <c r="Q114" s="1860"/>
      <c r="R114" s="1860">
        <f t="shared" si="1"/>
        <v>0</v>
      </c>
      <c r="S114" s="1900">
        <v>42</v>
      </c>
      <c r="T114" s="1538"/>
      <c r="U114" s="1538"/>
      <c r="V114" s="1538"/>
      <c r="W114" s="1538"/>
      <c r="X114" s="1538"/>
      <c r="Y114" s="1538"/>
      <c r="Z114" s="1538"/>
      <c r="AA114" s="1538"/>
      <c r="AB114" s="1538"/>
      <c r="AC114" s="1538"/>
      <c r="AD114" s="1538"/>
      <c r="AE114" s="1538"/>
      <c r="AF114" s="1538"/>
      <c r="AG114" s="1538"/>
      <c r="AH114" s="1538"/>
      <c r="AI114" s="1538"/>
      <c r="AJ114" s="1538"/>
      <c r="AK114" s="1538"/>
      <c r="AL114" s="1538"/>
      <c r="AM114" s="1538"/>
      <c r="AN114" s="1538"/>
      <c r="AO114" s="1538"/>
      <c r="AP114" s="1538"/>
      <c r="AQ114" s="1538"/>
      <c r="AR114" s="1538"/>
      <c r="AS114" s="1538"/>
      <c r="AT114" s="1538"/>
      <c r="AU114" s="1538"/>
      <c r="AV114" s="1538"/>
      <c r="AW114" s="1538"/>
      <c r="AX114" s="1538"/>
      <c r="AY114" s="1538"/>
      <c r="AZ114" s="1538"/>
      <c r="BA114" s="1538"/>
      <c r="BB114" s="1538"/>
      <c r="BC114" s="1538"/>
      <c r="BD114" s="1538"/>
      <c r="BE114" s="1538"/>
      <c r="BF114" s="1538"/>
      <c r="BG114" s="1538"/>
      <c r="BH114" s="1538"/>
      <c r="BI114" s="1538"/>
      <c r="BJ114" s="1538"/>
      <c r="BK114" s="1538"/>
      <c r="BL114" s="1538"/>
      <c r="BM114" s="1538"/>
      <c r="BN114" s="1538"/>
      <c r="BO114" s="1538"/>
      <c r="BP114" s="1538"/>
      <c r="BQ114" s="1538"/>
      <c r="BR114" s="1538"/>
      <c r="BS114" s="1538"/>
      <c r="BT114" s="1538"/>
      <c r="BU114" s="1538"/>
      <c r="BV114" s="1538"/>
      <c r="BW114" s="1538"/>
      <c r="BX114" s="1538"/>
      <c r="BY114" s="1538"/>
      <c r="BZ114" s="1538"/>
      <c r="CA114" s="1538"/>
      <c r="CB114" s="1538"/>
      <c r="CC114" s="1538"/>
      <c r="CD114" s="1538"/>
      <c r="CE114" s="1538"/>
      <c r="CF114" s="1538"/>
      <c r="CG114" s="1538"/>
      <c r="CH114" s="1538"/>
      <c r="CI114" s="1538"/>
      <c r="CJ114" s="1538"/>
      <c r="CK114" s="1538"/>
      <c r="CL114" s="1538"/>
      <c r="CM114" s="1538"/>
      <c r="CN114" s="1538"/>
      <c r="CO114" s="1538"/>
      <c r="CP114" s="1538"/>
      <c r="CQ114" s="1538"/>
      <c r="CR114" s="1538"/>
      <c r="CS114" s="1538"/>
      <c r="CT114" s="1538"/>
      <c r="CU114" s="1538"/>
      <c r="CV114" s="1538"/>
      <c r="CW114" s="1538"/>
      <c r="CX114" s="1538"/>
      <c r="CY114" s="1538"/>
      <c r="CZ114" s="1538"/>
      <c r="DA114" s="1538"/>
      <c r="DB114" s="1538"/>
      <c r="DC114" s="1538"/>
      <c r="DD114" s="1538"/>
      <c r="DE114" s="1538"/>
      <c r="DF114" s="1538"/>
      <c r="DG114" s="1538"/>
      <c r="DH114" s="1538"/>
      <c r="DI114" s="1538"/>
      <c r="DJ114" s="1538"/>
      <c r="DK114" s="1538"/>
      <c r="DL114" s="1538"/>
      <c r="DM114" s="1538"/>
      <c r="DN114" s="1538"/>
      <c r="DO114" s="1538"/>
      <c r="DP114" s="1538"/>
      <c r="DQ114" s="1538"/>
      <c r="DR114" s="1538"/>
      <c r="DS114" s="1538"/>
      <c r="DT114" s="1538"/>
      <c r="DU114" s="1538"/>
      <c r="DV114" s="1538"/>
      <c r="DW114" s="1538"/>
      <c r="DX114" s="1538"/>
      <c r="DY114" s="1538"/>
      <c r="DZ114" s="1538"/>
      <c r="EA114" s="1538"/>
      <c r="EB114" s="1538"/>
      <c r="EC114" s="1538"/>
      <c r="ED114" s="1538"/>
      <c r="EE114" s="1538"/>
      <c r="EF114" s="1538"/>
      <c r="EG114" s="1538"/>
      <c r="EH114" s="1538"/>
      <c r="EI114" s="1538"/>
      <c r="EJ114" s="1538"/>
      <c r="EK114" s="1538"/>
      <c r="EL114" s="1538"/>
      <c r="EM114" s="1538"/>
      <c r="EN114" s="1538"/>
      <c r="EO114" s="1538"/>
      <c r="EP114" s="1538"/>
      <c r="EQ114" s="1538"/>
      <c r="ER114" s="1538"/>
      <c r="ES114" s="1538"/>
      <c r="ET114" s="1538"/>
      <c r="EU114" s="1538"/>
      <c r="EV114" s="1538"/>
      <c r="EW114" s="1538"/>
      <c r="EX114" s="1538"/>
      <c r="EY114" s="1538"/>
      <c r="EZ114" s="1538"/>
      <c r="FA114" s="1538"/>
      <c r="FB114" s="1538"/>
      <c r="FC114" s="1538"/>
      <c r="FD114" s="1538"/>
      <c r="FE114" s="1538"/>
      <c r="FF114" s="1538"/>
      <c r="FG114" s="1538"/>
      <c r="FH114" s="1538"/>
      <c r="FI114" s="1538"/>
      <c r="FJ114" s="1538"/>
      <c r="FK114" s="1538"/>
      <c r="FL114" s="1538"/>
      <c r="FM114" s="1538"/>
      <c r="FN114" s="1538"/>
      <c r="FO114" s="1538"/>
      <c r="FP114" s="1538"/>
      <c r="FQ114" s="1538"/>
      <c r="FR114" s="1538"/>
      <c r="FS114" s="1538"/>
      <c r="FT114" s="1538"/>
      <c r="FU114" s="1538"/>
      <c r="FV114" s="1538"/>
      <c r="FW114" s="1538"/>
      <c r="FX114" s="1538"/>
      <c r="FY114" s="1538"/>
      <c r="FZ114" s="1538"/>
      <c r="GA114" s="1538"/>
      <c r="GB114" s="1538"/>
      <c r="GC114" s="1538"/>
      <c r="GD114" s="1538"/>
      <c r="GE114" s="1538"/>
      <c r="GF114" s="1538"/>
      <c r="GG114" s="1538"/>
      <c r="GH114" s="1538"/>
      <c r="GI114" s="1538"/>
      <c r="GJ114" s="1538"/>
      <c r="GK114" s="1538"/>
      <c r="GL114" s="1538"/>
      <c r="GM114" s="1538"/>
      <c r="GN114" s="1538"/>
      <c r="GO114" s="1538"/>
      <c r="GP114" s="1538"/>
      <c r="GQ114" s="1538"/>
      <c r="GR114" s="1538"/>
      <c r="GS114" s="1538"/>
      <c r="GT114" s="1538"/>
      <c r="GU114" s="1538"/>
      <c r="GV114" s="1538"/>
      <c r="GW114" s="1538"/>
      <c r="GX114" s="1538"/>
      <c r="GY114" s="1538"/>
      <c r="GZ114" s="1538"/>
      <c r="HA114" s="1538"/>
      <c r="HB114" s="1538"/>
      <c r="HC114" s="1538"/>
      <c r="HD114" s="1538"/>
      <c r="HE114" s="1538"/>
      <c r="HF114" s="1538"/>
      <c r="HG114" s="1538"/>
      <c r="HH114" s="1538"/>
      <c r="HI114" s="1538"/>
      <c r="HJ114" s="1538"/>
      <c r="HK114" s="1538"/>
      <c r="HL114" s="1538"/>
      <c r="HM114" s="1538"/>
      <c r="HN114" s="1538"/>
      <c r="HO114" s="1538"/>
      <c r="HP114" s="1538"/>
      <c r="HQ114" s="1538"/>
      <c r="HR114" s="1538"/>
      <c r="HS114" s="1538"/>
      <c r="HT114" s="1538"/>
      <c r="HU114" s="1538"/>
      <c r="HV114" s="1538"/>
      <c r="HW114" s="1538"/>
      <c r="HX114" s="1538"/>
      <c r="HY114" s="1538"/>
      <c r="HZ114" s="1538"/>
      <c r="IA114" s="1538"/>
      <c r="IB114" s="1538"/>
      <c r="IC114" s="1538"/>
      <c r="ID114" s="1538"/>
      <c r="IE114" s="1538"/>
      <c r="IF114" s="1538"/>
      <c r="IG114" s="1538"/>
      <c r="IH114" s="1538"/>
      <c r="II114" s="1538"/>
      <c r="IJ114" s="1538"/>
      <c r="IK114" s="1538"/>
      <c r="IL114" s="1538"/>
      <c r="IM114" s="1538"/>
      <c r="IN114" s="1538"/>
      <c r="IO114" s="1538"/>
      <c r="IP114" s="1538"/>
      <c r="IQ114" s="1538"/>
      <c r="IR114" s="1538"/>
      <c r="IS114" s="1538"/>
      <c r="IT114" s="1538"/>
      <c r="IU114" s="1538"/>
    </row>
    <row r="115" spans="1:255">
      <c r="A115" s="2149">
        <v>43</v>
      </c>
      <c r="B115" s="1520"/>
      <c r="C115" s="1520"/>
      <c r="D115" s="1520"/>
      <c r="E115" s="1889"/>
      <c r="F115" s="1519"/>
      <c r="G115" s="1520"/>
      <c r="H115" s="1520"/>
      <c r="I115" s="1520"/>
      <c r="J115" s="1520"/>
      <c r="K115" s="1860"/>
      <c r="L115" s="1860"/>
      <c r="M115" s="1900">
        <v>43</v>
      </c>
      <c r="N115" s="1519"/>
      <c r="O115" s="1860"/>
      <c r="P115" s="1860"/>
      <c r="Q115" s="1860"/>
      <c r="R115" s="1860">
        <f t="shared" si="1"/>
        <v>0</v>
      </c>
      <c r="S115" s="1900">
        <v>43</v>
      </c>
      <c r="T115" s="1538"/>
      <c r="U115" s="1538"/>
      <c r="V115" s="1538"/>
      <c r="W115" s="1538"/>
      <c r="X115" s="1538"/>
      <c r="Y115" s="1538"/>
      <c r="Z115" s="1538"/>
      <c r="AA115" s="1538"/>
      <c r="AB115" s="1538"/>
      <c r="AC115" s="1538"/>
      <c r="AD115" s="1538"/>
      <c r="AE115" s="1538"/>
      <c r="AF115" s="1538"/>
      <c r="AG115" s="1538"/>
      <c r="AH115" s="1538"/>
      <c r="AI115" s="1538"/>
      <c r="AJ115" s="1538"/>
      <c r="AK115" s="1538"/>
      <c r="AL115" s="1538"/>
      <c r="AM115" s="1538"/>
      <c r="AN115" s="1538"/>
      <c r="AO115" s="1538"/>
      <c r="AP115" s="1538"/>
      <c r="AQ115" s="1538"/>
      <c r="AR115" s="1538"/>
      <c r="AS115" s="1538"/>
      <c r="AT115" s="1538"/>
      <c r="AU115" s="1538"/>
      <c r="AV115" s="1538"/>
      <c r="AW115" s="1538"/>
      <c r="AX115" s="1538"/>
      <c r="AY115" s="1538"/>
      <c r="AZ115" s="1538"/>
      <c r="BA115" s="1538"/>
      <c r="BB115" s="1538"/>
      <c r="BC115" s="1538"/>
      <c r="BD115" s="1538"/>
      <c r="BE115" s="1538"/>
      <c r="BF115" s="1538"/>
      <c r="BG115" s="1538"/>
      <c r="BH115" s="1538"/>
      <c r="BI115" s="1538"/>
      <c r="BJ115" s="1538"/>
      <c r="BK115" s="1538"/>
      <c r="BL115" s="1538"/>
      <c r="BM115" s="1538"/>
      <c r="BN115" s="1538"/>
      <c r="BO115" s="1538"/>
      <c r="BP115" s="1538"/>
      <c r="BQ115" s="1538"/>
      <c r="BR115" s="1538"/>
      <c r="BS115" s="1538"/>
      <c r="BT115" s="1538"/>
      <c r="BU115" s="1538"/>
      <c r="BV115" s="1538"/>
      <c r="BW115" s="1538"/>
      <c r="BX115" s="1538"/>
      <c r="BY115" s="1538"/>
      <c r="BZ115" s="1538"/>
      <c r="CA115" s="1538"/>
      <c r="CB115" s="1538"/>
      <c r="CC115" s="1538"/>
      <c r="CD115" s="1538"/>
      <c r="CE115" s="1538"/>
      <c r="CF115" s="1538"/>
      <c r="CG115" s="1538"/>
      <c r="CH115" s="1538"/>
      <c r="CI115" s="1538"/>
      <c r="CJ115" s="1538"/>
      <c r="CK115" s="1538"/>
      <c r="CL115" s="1538"/>
      <c r="CM115" s="1538"/>
      <c r="CN115" s="1538"/>
      <c r="CO115" s="1538"/>
      <c r="CP115" s="1538"/>
      <c r="CQ115" s="1538"/>
      <c r="CR115" s="1538"/>
      <c r="CS115" s="1538"/>
      <c r="CT115" s="1538"/>
      <c r="CU115" s="1538"/>
      <c r="CV115" s="1538"/>
      <c r="CW115" s="1538"/>
      <c r="CX115" s="1538"/>
      <c r="CY115" s="1538"/>
      <c r="CZ115" s="1538"/>
      <c r="DA115" s="1538"/>
      <c r="DB115" s="1538"/>
      <c r="DC115" s="1538"/>
      <c r="DD115" s="1538"/>
      <c r="DE115" s="1538"/>
      <c r="DF115" s="1538"/>
      <c r="DG115" s="1538"/>
      <c r="DH115" s="1538"/>
      <c r="DI115" s="1538"/>
      <c r="DJ115" s="1538"/>
      <c r="DK115" s="1538"/>
      <c r="DL115" s="1538"/>
      <c r="DM115" s="1538"/>
      <c r="DN115" s="1538"/>
      <c r="DO115" s="1538"/>
      <c r="DP115" s="1538"/>
      <c r="DQ115" s="1538"/>
      <c r="DR115" s="1538"/>
      <c r="DS115" s="1538"/>
      <c r="DT115" s="1538"/>
      <c r="DU115" s="1538"/>
      <c r="DV115" s="1538"/>
      <c r="DW115" s="1538"/>
      <c r="DX115" s="1538"/>
      <c r="DY115" s="1538"/>
      <c r="DZ115" s="1538"/>
      <c r="EA115" s="1538"/>
      <c r="EB115" s="1538"/>
      <c r="EC115" s="1538"/>
      <c r="ED115" s="1538"/>
      <c r="EE115" s="1538"/>
      <c r="EF115" s="1538"/>
      <c r="EG115" s="1538"/>
      <c r="EH115" s="1538"/>
      <c r="EI115" s="1538"/>
      <c r="EJ115" s="1538"/>
      <c r="EK115" s="1538"/>
      <c r="EL115" s="1538"/>
      <c r="EM115" s="1538"/>
      <c r="EN115" s="1538"/>
      <c r="EO115" s="1538"/>
      <c r="EP115" s="1538"/>
      <c r="EQ115" s="1538"/>
      <c r="ER115" s="1538"/>
      <c r="ES115" s="1538"/>
      <c r="ET115" s="1538"/>
      <c r="EU115" s="1538"/>
      <c r="EV115" s="1538"/>
      <c r="EW115" s="1538"/>
      <c r="EX115" s="1538"/>
      <c r="EY115" s="1538"/>
      <c r="EZ115" s="1538"/>
      <c r="FA115" s="1538"/>
      <c r="FB115" s="1538"/>
      <c r="FC115" s="1538"/>
      <c r="FD115" s="1538"/>
      <c r="FE115" s="1538"/>
      <c r="FF115" s="1538"/>
      <c r="FG115" s="1538"/>
      <c r="FH115" s="1538"/>
      <c r="FI115" s="1538"/>
      <c r="FJ115" s="1538"/>
      <c r="FK115" s="1538"/>
      <c r="FL115" s="1538"/>
      <c r="FM115" s="1538"/>
      <c r="FN115" s="1538"/>
      <c r="FO115" s="1538"/>
      <c r="FP115" s="1538"/>
      <c r="FQ115" s="1538"/>
      <c r="FR115" s="1538"/>
      <c r="FS115" s="1538"/>
      <c r="FT115" s="1538"/>
      <c r="FU115" s="1538"/>
      <c r="FV115" s="1538"/>
      <c r="FW115" s="1538"/>
      <c r="FX115" s="1538"/>
      <c r="FY115" s="1538"/>
      <c r="FZ115" s="1538"/>
      <c r="GA115" s="1538"/>
      <c r="GB115" s="1538"/>
      <c r="GC115" s="1538"/>
      <c r="GD115" s="1538"/>
      <c r="GE115" s="1538"/>
      <c r="GF115" s="1538"/>
      <c r="GG115" s="1538"/>
      <c r="GH115" s="1538"/>
      <c r="GI115" s="1538"/>
      <c r="GJ115" s="1538"/>
      <c r="GK115" s="1538"/>
      <c r="GL115" s="1538"/>
      <c r="GM115" s="1538"/>
      <c r="GN115" s="1538"/>
      <c r="GO115" s="1538"/>
      <c r="GP115" s="1538"/>
      <c r="GQ115" s="1538"/>
      <c r="GR115" s="1538"/>
      <c r="GS115" s="1538"/>
      <c r="GT115" s="1538"/>
      <c r="GU115" s="1538"/>
      <c r="GV115" s="1538"/>
      <c r="GW115" s="1538"/>
      <c r="GX115" s="1538"/>
      <c r="GY115" s="1538"/>
      <c r="GZ115" s="1538"/>
      <c r="HA115" s="1538"/>
      <c r="HB115" s="1538"/>
      <c r="HC115" s="1538"/>
      <c r="HD115" s="1538"/>
      <c r="HE115" s="1538"/>
      <c r="HF115" s="1538"/>
      <c r="HG115" s="1538"/>
      <c r="HH115" s="1538"/>
      <c r="HI115" s="1538"/>
      <c r="HJ115" s="1538"/>
      <c r="HK115" s="1538"/>
      <c r="HL115" s="1538"/>
      <c r="HM115" s="1538"/>
      <c r="HN115" s="1538"/>
      <c r="HO115" s="1538"/>
      <c r="HP115" s="1538"/>
      <c r="HQ115" s="1538"/>
      <c r="HR115" s="1538"/>
      <c r="HS115" s="1538"/>
      <c r="HT115" s="1538"/>
      <c r="HU115" s="1538"/>
      <c r="HV115" s="1538"/>
      <c r="HW115" s="1538"/>
      <c r="HX115" s="1538"/>
      <c r="HY115" s="1538"/>
      <c r="HZ115" s="1538"/>
      <c r="IA115" s="1538"/>
      <c r="IB115" s="1538"/>
      <c r="IC115" s="1538"/>
      <c r="ID115" s="1538"/>
      <c r="IE115" s="1538"/>
      <c r="IF115" s="1538"/>
      <c r="IG115" s="1538"/>
      <c r="IH115" s="1538"/>
      <c r="II115" s="1538"/>
      <c r="IJ115" s="1538"/>
      <c r="IK115" s="1538"/>
      <c r="IL115" s="1538"/>
      <c r="IM115" s="1538"/>
      <c r="IN115" s="1538"/>
      <c r="IO115" s="1538"/>
      <c r="IP115" s="1538"/>
      <c r="IQ115" s="1538"/>
      <c r="IR115" s="1538"/>
      <c r="IS115" s="1538"/>
      <c r="IT115" s="1538"/>
      <c r="IU115" s="1538"/>
    </row>
    <row r="116" spans="1:255">
      <c r="A116" s="2149">
        <v>44</v>
      </c>
      <c r="B116" s="1520"/>
      <c r="C116" s="1520"/>
      <c r="D116" s="1520"/>
      <c r="E116" s="1889"/>
      <c r="F116" s="1519"/>
      <c r="G116" s="1520"/>
      <c r="H116" s="1520"/>
      <c r="I116" s="1520"/>
      <c r="J116" s="1520"/>
      <c r="K116" s="1860"/>
      <c r="L116" s="1860"/>
      <c r="M116" s="1900">
        <v>44</v>
      </c>
      <c r="N116" s="1519"/>
      <c r="O116" s="1860"/>
      <c r="P116" s="1860"/>
      <c r="Q116" s="1860"/>
      <c r="R116" s="1860">
        <f t="shared" si="1"/>
        <v>0</v>
      </c>
      <c r="S116" s="1900">
        <v>44</v>
      </c>
      <c r="T116" s="1538"/>
      <c r="U116" s="1538"/>
      <c r="V116" s="1538"/>
      <c r="W116" s="1538"/>
      <c r="X116" s="1538"/>
      <c r="Y116" s="1538"/>
      <c r="Z116" s="1538"/>
      <c r="AA116" s="1538"/>
      <c r="AB116" s="1538"/>
      <c r="AC116" s="1538"/>
      <c r="AD116" s="1538"/>
      <c r="AE116" s="1538"/>
      <c r="AF116" s="1538"/>
      <c r="AG116" s="1538"/>
      <c r="AH116" s="1538"/>
      <c r="AI116" s="1538"/>
      <c r="AJ116" s="1538"/>
      <c r="AK116" s="1538"/>
      <c r="AL116" s="1538"/>
      <c r="AM116" s="1538"/>
      <c r="AN116" s="1538"/>
      <c r="AO116" s="1538"/>
      <c r="AP116" s="1538"/>
      <c r="AQ116" s="1538"/>
      <c r="AR116" s="1538"/>
      <c r="AS116" s="1538"/>
      <c r="AT116" s="1538"/>
      <c r="AU116" s="1538"/>
      <c r="AV116" s="1538"/>
      <c r="AW116" s="1538"/>
      <c r="AX116" s="1538"/>
      <c r="AY116" s="1538"/>
      <c r="AZ116" s="1538"/>
      <c r="BA116" s="1538"/>
      <c r="BB116" s="1538"/>
      <c r="BC116" s="1538"/>
      <c r="BD116" s="1538"/>
      <c r="BE116" s="1538"/>
      <c r="BF116" s="1538"/>
      <c r="BG116" s="1538"/>
      <c r="BH116" s="1538"/>
      <c r="BI116" s="1538"/>
      <c r="BJ116" s="1538"/>
      <c r="BK116" s="1538"/>
      <c r="BL116" s="1538"/>
      <c r="BM116" s="1538"/>
      <c r="BN116" s="1538"/>
      <c r="BO116" s="1538"/>
      <c r="BP116" s="1538"/>
      <c r="BQ116" s="1538"/>
      <c r="BR116" s="1538"/>
      <c r="BS116" s="1538"/>
      <c r="BT116" s="1538"/>
      <c r="BU116" s="1538"/>
      <c r="BV116" s="1538"/>
      <c r="BW116" s="1538"/>
      <c r="BX116" s="1538"/>
      <c r="BY116" s="1538"/>
      <c r="BZ116" s="1538"/>
      <c r="CA116" s="1538"/>
      <c r="CB116" s="1538"/>
      <c r="CC116" s="1538"/>
      <c r="CD116" s="1538"/>
      <c r="CE116" s="1538"/>
      <c r="CF116" s="1538"/>
      <c r="CG116" s="1538"/>
      <c r="CH116" s="1538"/>
      <c r="CI116" s="1538"/>
      <c r="CJ116" s="1538"/>
      <c r="CK116" s="1538"/>
      <c r="CL116" s="1538"/>
      <c r="CM116" s="1538"/>
      <c r="CN116" s="1538"/>
      <c r="CO116" s="1538"/>
      <c r="CP116" s="1538"/>
      <c r="CQ116" s="1538"/>
      <c r="CR116" s="1538"/>
      <c r="CS116" s="1538"/>
      <c r="CT116" s="1538"/>
      <c r="CU116" s="1538"/>
      <c r="CV116" s="1538"/>
      <c r="CW116" s="1538"/>
      <c r="CX116" s="1538"/>
      <c r="CY116" s="1538"/>
      <c r="CZ116" s="1538"/>
      <c r="DA116" s="1538"/>
      <c r="DB116" s="1538"/>
      <c r="DC116" s="1538"/>
      <c r="DD116" s="1538"/>
      <c r="DE116" s="1538"/>
      <c r="DF116" s="1538"/>
      <c r="DG116" s="1538"/>
      <c r="DH116" s="1538"/>
      <c r="DI116" s="1538"/>
      <c r="DJ116" s="1538"/>
      <c r="DK116" s="1538"/>
      <c r="DL116" s="1538"/>
      <c r="DM116" s="1538"/>
      <c r="DN116" s="1538"/>
      <c r="DO116" s="1538"/>
      <c r="DP116" s="1538"/>
      <c r="DQ116" s="1538"/>
      <c r="DR116" s="1538"/>
      <c r="DS116" s="1538"/>
      <c r="DT116" s="1538"/>
      <c r="DU116" s="1538"/>
      <c r="DV116" s="1538"/>
      <c r="DW116" s="1538"/>
      <c r="DX116" s="1538"/>
      <c r="DY116" s="1538"/>
      <c r="DZ116" s="1538"/>
      <c r="EA116" s="1538"/>
      <c r="EB116" s="1538"/>
      <c r="EC116" s="1538"/>
      <c r="ED116" s="1538"/>
      <c r="EE116" s="1538"/>
      <c r="EF116" s="1538"/>
      <c r="EG116" s="1538"/>
      <c r="EH116" s="1538"/>
      <c r="EI116" s="1538"/>
      <c r="EJ116" s="1538"/>
      <c r="EK116" s="1538"/>
      <c r="EL116" s="1538"/>
      <c r="EM116" s="1538"/>
      <c r="EN116" s="1538"/>
      <c r="EO116" s="1538"/>
      <c r="EP116" s="1538"/>
      <c r="EQ116" s="1538"/>
      <c r="ER116" s="1538"/>
      <c r="ES116" s="1538"/>
      <c r="ET116" s="1538"/>
      <c r="EU116" s="1538"/>
      <c r="EV116" s="1538"/>
      <c r="EW116" s="1538"/>
      <c r="EX116" s="1538"/>
      <c r="EY116" s="1538"/>
      <c r="EZ116" s="1538"/>
      <c r="FA116" s="1538"/>
      <c r="FB116" s="1538"/>
      <c r="FC116" s="1538"/>
      <c r="FD116" s="1538"/>
      <c r="FE116" s="1538"/>
      <c r="FF116" s="1538"/>
      <c r="FG116" s="1538"/>
      <c r="FH116" s="1538"/>
      <c r="FI116" s="1538"/>
      <c r="FJ116" s="1538"/>
      <c r="FK116" s="1538"/>
      <c r="FL116" s="1538"/>
      <c r="FM116" s="1538"/>
      <c r="FN116" s="1538"/>
      <c r="FO116" s="1538"/>
      <c r="FP116" s="1538"/>
      <c r="FQ116" s="1538"/>
      <c r="FR116" s="1538"/>
      <c r="FS116" s="1538"/>
      <c r="FT116" s="1538"/>
      <c r="FU116" s="1538"/>
      <c r="FV116" s="1538"/>
      <c r="FW116" s="1538"/>
      <c r="FX116" s="1538"/>
      <c r="FY116" s="1538"/>
      <c r="FZ116" s="1538"/>
      <c r="GA116" s="1538"/>
      <c r="GB116" s="1538"/>
      <c r="GC116" s="1538"/>
      <c r="GD116" s="1538"/>
      <c r="GE116" s="1538"/>
      <c r="GF116" s="1538"/>
      <c r="GG116" s="1538"/>
      <c r="GH116" s="1538"/>
      <c r="GI116" s="1538"/>
      <c r="GJ116" s="1538"/>
      <c r="GK116" s="1538"/>
      <c r="GL116" s="1538"/>
      <c r="GM116" s="1538"/>
      <c r="GN116" s="1538"/>
      <c r="GO116" s="1538"/>
      <c r="GP116" s="1538"/>
      <c r="GQ116" s="1538"/>
      <c r="GR116" s="1538"/>
      <c r="GS116" s="1538"/>
      <c r="GT116" s="1538"/>
      <c r="GU116" s="1538"/>
      <c r="GV116" s="1538"/>
      <c r="GW116" s="1538"/>
      <c r="GX116" s="1538"/>
      <c r="GY116" s="1538"/>
      <c r="GZ116" s="1538"/>
      <c r="HA116" s="1538"/>
      <c r="HB116" s="1538"/>
      <c r="HC116" s="1538"/>
      <c r="HD116" s="1538"/>
      <c r="HE116" s="1538"/>
      <c r="HF116" s="1538"/>
      <c r="HG116" s="1538"/>
      <c r="HH116" s="1538"/>
      <c r="HI116" s="1538"/>
      <c r="HJ116" s="1538"/>
      <c r="HK116" s="1538"/>
      <c r="HL116" s="1538"/>
      <c r="HM116" s="1538"/>
      <c r="HN116" s="1538"/>
      <c r="HO116" s="1538"/>
      <c r="HP116" s="1538"/>
      <c r="HQ116" s="1538"/>
      <c r="HR116" s="1538"/>
      <c r="HS116" s="1538"/>
      <c r="HT116" s="1538"/>
      <c r="HU116" s="1538"/>
      <c r="HV116" s="1538"/>
      <c r="HW116" s="1538"/>
      <c r="HX116" s="1538"/>
      <c r="HY116" s="1538"/>
      <c r="HZ116" s="1538"/>
      <c r="IA116" s="1538"/>
      <c r="IB116" s="1538"/>
      <c r="IC116" s="1538"/>
      <c r="ID116" s="1538"/>
      <c r="IE116" s="1538"/>
      <c r="IF116" s="1538"/>
      <c r="IG116" s="1538"/>
      <c r="IH116" s="1538"/>
      <c r="II116" s="1538"/>
      <c r="IJ116" s="1538"/>
      <c r="IK116" s="1538"/>
      <c r="IL116" s="1538"/>
      <c r="IM116" s="1538"/>
      <c r="IN116" s="1538"/>
      <c r="IO116" s="1538"/>
      <c r="IP116" s="1538"/>
      <c r="IQ116" s="1538"/>
      <c r="IR116" s="1538"/>
      <c r="IS116" s="1538"/>
      <c r="IT116" s="1538"/>
      <c r="IU116" s="1538"/>
    </row>
    <row r="117" spans="1:255">
      <c r="A117" s="2149">
        <v>45</v>
      </c>
      <c r="B117" s="1520"/>
      <c r="C117" s="1520"/>
      <c r="D117" s="1520"/>
      <c r="E117" s="1889"/>
      <c r="F117" s="1519"/>
      <c r="G117" s="1520"/>
      <c r="H117" s="1520"/>
      <c r="I117" s="1520"/>
      <c r="J117" s="1520"/>
      <c r="K117" s="1860"/>
      <c r="L117" s="1860"/>
      <c r="M117" s="1900">
        <v>45</v>
      </c>
      <c r="N117" s="1519"/>
      <c r="O117" s="1860"/>
      <c r="P117" s="1860"/>
      <c r="Q117" s="1860"/>
      <c r="R117" s="1860">
        <f t="shared" si="1"/>
        <v>0</v>
      </c>
      <c r="S117" s="1900">
        <v>45</v>
      </c>
      <c r="T117" s="1538"/>
      <c r="U117" s="1538"/>
      <c r="V117" s="1538"/>
      <c r="W117" s="1538"/>
      <c r="X117" s="1538"/>
      <c r="Y117" s="1538"/>
      <c r="Z117" s="1538"/>
      <c r="AA117" s="1538"/>
      <c r="AB117" s="1538"/>
      <c r="AC117" s="1538"/>
      <c r="AD117" s="1538"/>
      <c r="AE117" s="1538"/>
      <c r="AF117" s="1538"/>
      <c r="AG117" s="1538"/>
      <c r="AH117" s="1538"/>
      <c r="AI117" s="1538"/>
      <c r="AJ117" s="1538"/>
      <c r="AK117" s="1538"/>
      <c r="AL117" s="1538"/>
      <c r="AM117" s="1538"/>
      <c r="AN117" s="1538"/>
      <c r="AO117" s="1538"/>
      <c r="AP117" s="1538"/>
      <c r="AQ117" s="1538"/>
      <c r="AR117" s="1538"/>
      <c r="AS117" s="1538"/>
      <c r="AT117" s="1538"/>
      <c r="AU117" s="1538"/>
      <c r="AV117" s="1538"/>
      <c r="AW117" s="1538"/>
      <c r="AX117" s="1538"/>
      <c r="AY117" s="1538"/>
      <c r="AZ117" s="1538"/>
      <c r="BA117" s="1538"/>
      <c r="BB117" s="1538"/>
      <c r="BC117" s="1538"/>
      <c r="BD117" s="1538"/>
      <c r="BE117" s="1538"/>
      <c r="BF117" s="1538"/>
      <c r="BG117" s="1538"/>
      <c r="BH117" s="1538"/>
      <c r="BI117" s="1538"/>
      <c r="BJ117" s="1538"/>
      <c r="BK117" s="1538"/>
      <c r="BL117" s="1538"/>
      <c r="BM117" s="1538"/>
      <c r="BN117" s="1538"/>
      <c r="BO117" s="1538"/>
      <c r="BP117" s="1538"/>
      <c r="BQ117" s="1538"/>
      <c r="BR117" s="1538"/>
      <c r="BS117" s="1538"/>
      <c r="BT117" s="1538"/>
      <c r="BU117" s="1538"/>
      <c r="BV117" s="1538"/>
      <c r="BW117" s="1538"/>
      <c r="BX117" s="1538"/>
      <c r="BY117" s="1538"/>
      <c r="BZ117" s="1538"/>
      <c r="CA117" s="1538"/>
      <c r="CB117" s="1538"/>
      <c r="CC117" s="1538"/>
      <c r="CD117" s="1538"/>
      <c r="CE117" s="1538"/>
      <c r="CF117" s="1538"/>
      <c r="CG117" s="1538"/>
      <c r="CH117" s="1538"/>
      <c r="CI117" s="1538"/>
      <c r="CJ117" s="1538"/>
      <c r="CK117" s="1538"/>
      <c r="CL117" s="1538"/>
      <c r="CM117" s="1538"/>
      <c r="CN117" s="1538"/>
      <c r="CO117" s="1538"/>
      <c r="CP117" s="1538"/>
      <c r="CQ117" s="1538"/>
      <c r="CR117" s="1538"/>
      <c r="CS117" s="1538"/>
      <c r="CT117" s="1538"/>
      <c r="CU117" s="1538"/>
      <c r="CV117" s="1538"/>
      <c r="CW117" s="1538"/>
      <c r="CX117" s="1538"/>
      <c r="CY117" s="1538"/>
      <c r="CZ117" s="1538"/>
      <c r="DA117" s="1538"/>
      <c r="DB117" s="1538"/>
      <c r="DC117" s="1538"/>
      <c r="DD117" s="1538"/>
      <c r="DE117" s="1538"/>
      <c r="DF117" s="1538"/>
      <c r="DG117" s="1538"/>
      <c r="DH117" s="1538"/>
      <c r="DI117" s="1538"/>
      <c r="DJ117" s="1538"/>
      <c r="DK117" s="1538"/>
      <c r="DL117" s="1538"/>
      <c r="DM117" s="1538"/>
      <c r="DN117" s="1538"/>
      <c r="DO117" s="1538"/>
      <c r="DP117" s="1538"/>
      <c r="DQ117" s="1538"/>
      <c r="DR117" s="1538"/>
      <c r="DS117" s="1538"/>
      <c r="DT117" s="1538"/>
      <c r="DU117" s="1538"/>
      <c r="DV117" s="1538"/>
      <c r="DW117" s="1538"/>
      <c r="DX117" s="1538"/>
      <c r="DY117" s="1538"/>
      <c r="DZ117" s="1538"/>
      <c r="EA117" s="1538"/>
      <c r="EB117" s="1538"/>
      <c r="EC117" s="1538"/>
      <c r="ED117" s="1538"/>
      <c r="EE117" s="1538"/>
      <c r="EF117" s="1538"/>
      <c r="EG117" s="1538"/>
      <c r="EH117" s="1538"/>
      <c r="EI117" s="1538"/>
      <c r="EJ117" s="1538"/>
      <c r="EK117" s="1538"/>
      <c r="EL117" s="1538"/>
      <c r="EM117" s="1538"/>
      <c r="EN117" s="1538"/>
      <c r="EO117" s="1538"/>
      <c r="EP117" s="1538"/>
      <c r="EQ117" s="1538"/>
      <c r="ER117" s="1538"/>
      <c r="ES117" s="1538"/>
      <c r="ET117" s="1538"/>
      <c r="EU117" s="1538"/>
      <c r="EV117" s="1538"/>
      <c r="EW117" s="1538"/>
      <c r="EX117" s="1538"/>
      <c r="EY117" s="1538"/>
      <c r="EZ117" s="1538"/>
      <c r="FA117" s="1538"/>
      <c r="FB117" s="1538"/>
      <c r="FC117" s="1538"/>
      <c r="FD117" s="1538"/>
      <c r="FE117" s="1538"/>
      <c r="FF117" s="1538"/>
      <c r="FG117" s="1538"/>
      <c r="FH117" s="1538"/>
      <c r="FI117" s="1538"/>
      <c r="FJ117" s="1538"/>
      <c r="FK117" s="1538"/>
      <c r="FL117" s="1538"/>
      <c r="FM117" s="1538"/>
      <c r="FN117" s="1538"/>
      <c r="FO117" s="1538"/>
      <c r="FP117" s="1538"/>
      <c r="FQ117" s="1538"/>
      <c r="FR117" s="1538"/>
      <c r="FS117" s="1538"/>
      <c r="FT117" s="1538"/>
      <c r="FU117" s="1538"/>
      <c r="FV117" s="1538"/>
      <c r="FW117" s="1538"/>
      <c r="FX117" s="1538"/>
      <c r="FY117" s="1538"/>
      <c r="FZ117" s="1538"/>
      <c r="GA117" s="1538"/>
      <c r="GB117" s="1538"/>
      <c r="GC117" s="1538"/>
      <c r="GD117" s="1538"/>
      <c r="GE117" s="1538"/>
      <c r="GF117" s="1538"/>
      <c r="GG117" s="1538"/>
      <c r="GH117" s="1538"/>
      <c r="GI117" s="1538"/>
      <c r="GJ117" s="1538"/>
      <c r="GK117" s="1538"/>
      <c r="GL117" s="1538"/>
      <c r="GM117" s="1538"/>
      <c r="GN117" s="1538"/>
      <c r="GO117" s="1538"/>
      <c r="GP117" s="1538"/>
      <c r="GQ117" s="1538"/>
      <c r="GR117" s="1538"/>
      <c r="GS117" s="1538"/>
      <c r="GT117" s="1538"/>
      <c r="GU117" s="1538"/>
      <c r="GV117" s="1538"/>
      <c r="GW117" s="1538"/>
      <c r="GX117" s="1538"/>
      <c r="GY117" s="1538"/>
      <c r="GZ117" s="1538"/>
      <c r="HA117" s="1538"/>
      <c r="HB117" s="1538"/>
      <c r="HC117" s="1538"/>
      <c r="HD117" s="1538"/>
      <c r="HE117" s="1538"/>
      <c r="HF117" s="1538"/>
      <c r="HG117" s="1538"/>
      <c r="HH117" s="1538"/>
      <c r="HI117" s="1538"/>
      <c r="HJ117" s="1538"/>
      <c r="HK117" s="1538"/>
      <c r="HL117" s="1538"/>
      <c r="HM117" s="1538"/>
      <c r="HN117" s="1538"/>
      <c r="HO117" s="1538"/>
      <c r="HP117" s="1538"/>
      <c r="HQ117" s="1538"/>
      <c r="HR117" s="1538"/>
      <c r="HS117" s="1538"/>
      <c r="HT117" s="1538"/>
      <c r="HU117" s="1538"/>
      <c r="HV117" s="1538"/>
      <c r="HW117" s="1538"/>
      <c r="HX117" s="1538"/>
      <c r="HY117" s="1538"/>
      <c r="HZ117" s="1538"/>
      <c r="IA117" s="1538"/>
      <c r="IB117" s="1538"/>
      <c r="IC117" s="1538"/>
      <c r="ID117" s="1538"/>
      <c r="IE117" s="1538"/>
      <c r="IF117" s="1538"/>
      <c r="IG117" s="1538"/>
      <c r="IH117" s="1538"/>
      <c r="II117" s="1538"/>
      <c r="IJ117" s="1538"/>
      <c r="IK117" s="1538"/>
      <c r="IL117" s="1538"/>
      <c r="IM117" s="1538"/>
      <c r="IN117" s="1538"/>
      <c r="IO117" s="1538"/>
      <c r="IP117" s="1538"/>
      <c r="IQ117" s="1538"/>
      <c r="IR117" s="1538"/>
      <c r="IS117" s="1538"/>
      <c r="IT117" s="1538"/>
      <c r="IU117" s="1538"/>
    </row>
    <row r="118" spans="1:255">
      <c r="A118" s="2149">
        <v>46</v>
      </c>
      <c r="B118" s="1520"/>
      <c r="C118" s="1520"/>
      <c r="D118" s="1520"/>
      <c r="E118" s="1889"/>
      <c r="F118" s="1519"/>
      <c r="G118" s="1520"/>
      <c r="H118" s="1520"/>
      <c r="I118" s="1520"/>
      <c r="J118" s="1520"/>
      <c r="K118" s="1860"/>
      <c r="L118" s="1860"/>
      <c r="M118" s="1900">
        <v>46</v>
      </c>
      <c r="N118" s="1519"/>
      <c r="O118" s="1860"/>
      <c r="P118" s="1860"/>
      <c r="Q118" s="1860"/>
      <c r="R118" s="1860">
        <f t="shared" si="1"/>
        <v>0</v>
      </c>
      <c r="S118" s="1900">
        <v>46</v>
      </c>
      <c r="T118" s="1538"/>
      <c r="U118" s="1538"/>
      <c r="V118" s="1538"/>
      <c r="W118" s="1538"/>
      <c r="X118" s="1538"/>
      <c r="Y118" s="1538"/>
      <c r="Z118" s="1538"/>
      <c r="AA118" s="1538"/>
      <c r="AB118" s="1538"/>
      <c r="AC118" s="1538"/>
      <c r="AD118" s="1538"/>
      <c r="AE118" s="1538"/>
      <c r="AF118" s="1538"/>
      <c r="AG118" s="1538"/>
      <c r="AH118" s="1538"/>
      <c r="AI118" s="1538"/>
      <c r="AJ118" s="1538"/>
      <c r="AK118" s="1538"/>
      <c r="AL118" s="1538"/>
      <c r="AM118" s="1538"/>
      <c r="AN118" s="1538"/>
      <c r="AO118" s="1538"/>
      <c r="AP118" s="1538"/>
      <c r="AQ118" s="1538"/>
      <c r="AR118" s="1538"/>
      <c r="AS118" s="1538"/>
      <c r="AT118" s="1538"/>
      <c r="AU118" s="1538"/>
      <c r="AV118" s="1538"/>
      <c r="AW118" s="1538"/>
      <c r="AX118" s="1538"/>
      <c r="AY118" s="1538"/>
      <c r="AZ118" s="1538"/>
      <c r="BA118" s="1538"/>
      <c r="BB118" s="1538"/>
      <c r="BC118" s="1538"/>
      <c r="BD118" s="1538"/>
      <c r="BE118" s="1538"/>
      <c r="BF118" s="1538"/>
      <c r="BG118" s="1538"/>
      <c r="BH118" s="1538"/>
      <c r="BI118" s="1538"/>
      <c r="BJ118" s="1538"/>
      <c r="BK118" s="1538"/>
      <c r="BL118" s="1538"/>
      <c r="BM118" s="1538"/>
      <c r="BN118" s="1538"/>
      <c r="BO118" s="1538"/>
      <c r="BP118" s="1538"/>
      <c r="BQ118" s="1538"/>
      <c r="BR118" s="1538"/>
      <c r="BS118" s="1538"/>
      <c r="BT118" s="1538"/>
      <c r="BU118" s="1538"/>
      <c r="BV118" s="1538"/>
      <c r="BW118" s="1538"/>
      <c r="BX118" s="1538"/>
      <c r="BY118" s="1538"/>
      <c r="BZ118" s="1538"/>
      <c r="CA118" s="1538"/>
      <c r="CB118" s="1538"/>
      <c r="CC118" s="1538"/>
      <c r="CD118" s="1538"/>
      <c r="CE118" s="1538"/>
      <c r="CF118" s="1538"/>
      <c r="CG118" s="1538"/>
      <c r="CH118" s="1538"/>
      <c r="CI118" s="1538"/>
      <c r="CJ118" s="1538"/>
      <c r="CK118" s="1538"/>
      <c r="CL118" s="1538"/>
      <c r="CM118" s="1538"/>
      <c r="CN118" s="1538"/>
      <c r="CO118" s="1538"/>
      <c r="CP118" s="1538"/>
      <c r="CQ118" s="1538"/>
      <c r="CR118" s="1538"/>
      <c r="CS118" s="1538"/>
      <c r="CT118" s="1538"/>
      <c r="CU118" s="1538"/>
      <c r="CV118" s="1538"/>
      <c r="CW118" s="1538"/>
      <c r="CX118" s="1538"/>
      <c r="CY118" s="1538"/>
      <c r="CZ118" s="1538"/>
      <c r="DA118" s="1538"/>
      <c r="DB118" s="1538"/>
      <c r="DC118" s="1538"/>
      <c r="DD118" s="1538"/>
      <c r="DE118" s="1538"/>
      <c r="DF118" s="1538"/>
      <c r="DG118" s="1538"/>
      <c r="DH118" s="1538"/>
      <c r="DI118" s="1538"/>
      <c r="DJ118" s="1538"/>
      <c r="DK118" s="1538"/>
      <c r="DL118" s="1538"/>
      <c r="DM118" s="1538"/>
      <c r="DN118" s="1538"/>
      <c r="DO118" s="1538"/>
      <c r="DP118" s="1538"/>
      <c r="DQ118" s="1538"/>
      <c r="DR118" s="1538"/>
      <c r="DS118" s="1538"/>
      <c r="DT118" s="1538"/>
      <c r="DU118" s="1538"/>
      <c r="DV118" s="1538"/>
      <c r="DW118" s="1538"/>
      <c r="DX118" s="1538"/>
      <c r="DY118" s="1538"/>
      <c r="DZ118" s="1538"/>
      <c r="EA118" s="1538"/>
      <c r="EB118" s="1538"/>
      <c r="EC118" s="1538"/>
      <c r="ED118" s="1538"/>
      <c r="EE118" s="1538"/>
      <c r="EF118" s="1538"/>
      <c r="EG118" s="1538"/>
      <c r="EH118" s="1538"/>
      <c r="EI118" s="1538"/>
      <c r="EJ118" s="1538"/>
      <c r="EK118" s="1538"/>
      <c r="EL118" s="1538"/>
      <c r="EM118" s="1538"/>
      <c r="EN118" s="1538"/>
      <c r="EO118" s="1538"/>
      <c r="EP118" s="1538"/>
      <c r="EQ118" s="1538"/>
      <c r="ER118" s="1538"/>
      <c r="ES118" s="1538"/>
      <c r="ET118" s="1538"/>
      <c r="EU118" s="1538"/>
      <c r="EV118" s="1538"/>
      <c r="EW118" s="1538"/>
      <c r="EX118" s="1538"/>
      <c r="EY118" s="1538"/>
      <c r="EZ118" s="1538"/>
      <c r="FA118" s="1538"/>
      <c r="FB118" s="1538"/>
      <c r="FC118" s="1538"/>
      <c r="FD118" s="1538"/>
      <c r="FE118" s="1538"/>
      <c r="FF118" s="1538"/>
      <c r="FG118" s="1538"/>
      <c r="FH118" s="1538"/>
      <c r="FI118" s="1538"/>
      <c r="FJ118" s="1538"/>
      <c r="FK118" s="1538"/>
      <c r="FL118" s="1538"/>
      <c r="FM118" s="1538"/>
      <c r="FN118" s="1538"/>
      <c r="FO118" s="1538"/>
      <c r="FP118" s="1538"/>
      <c r="FQ118" s="1538"/>
      <c r="FR118" s="1538"/>
      <c r="FS118" s="1538"/>
      <c r="FT118" s="1538"/>
      <c r="FU118" s="1538"/>
      <c r="FV118" s="1538"/>
      <c r="FW118" s="1538"/>
      <c r="FX118" s="1538"/>
      <c r="FY118" s="1538"/>
      <c r="FZ118" s="1538"/>
      <c r="GA118" s="1538"/>
      <c r="GB118" s="1538"/>
      <c r="GC118" s="1538"/>
      <c r="GD118" s="1538"/>
      <c r="GE118" s="1538"/>
      <c r="GF118" s="1538"/>
      <c r="GG118" s="1538"/>
      <c r="GH118" s="1538"/>
      <c r="GI118" s="1538"/>
      <c r="GJ118" s="1538"/>
      <c r="GK118" s="1538"/>
      <c r="GL118" s="1538"/>
      <c r="GM118" s="1538"/>
      <c r="GN118" s="1538"/>
      <c r="GO118" s="1538"/>
      <c r="GP118" s="1538"/>
      <c r="GQ118" s="1538"/>
      <c r="GR118" s="1538"/>
      <c r="GS118" s="1538"/>
      <c r="GT118" s="1538"/>
      <c r="GU118" s="1538"/>
      <c r="GV118" s="1538"/>
      <c r="GW118" s="1538"/>
      <c r="GX118" s="1538"/>
      <c r="GY118" s="1538"/>
      <c r="GZ118" s="1538"/>
      <c r="HA118" s="1538"/>
      <c r="HB118" s="1538"/>
      <c r="HC118" s="1538"/>
      <c r="HD118" s="1538"/>
      <c r="HE118" s="1538"/>
      <c r="HF118" s="1538"/>
      <c r="HG118" s="1538"/>
      <c r="HH118" s="1538"/>
      <c r="HI118" s="1538"/>
      <c r="HJ118" s="1538"/>
      <c r="HK118" s="1538"/>
      <c r="HL118" s="1538"/>
      <c r="HM118" s="1538"/>
      <c r="HN118" s="1538"/>
      <c r="HO118" s="1538"/>
      <c r="HP118" s="1538"/>
      <c r="HQ118" s="1538"/>
      <c r="HR118" s="1538"/>
      <c r="HS118" s="1538"/>
      <c r="HT118" s="1538"/>
      <c r="HU118" s="1538"/>
      <c r="HV118" s="1538"/>
      <c r="HW118" s="1538"/>
      <c r="HX118" s="1538"/>
      <c r="HY118" s="1538"/>
      <c r="HZ118" s="1538"/>
      <c r="IA118" s="1538"/>
      <c r="IB118" s="1538"/>
      <c r="IC118" s="1538"/>
      <c r="ID118" s="1538"/>
      <c r="IE118" s="1538"/>
      <c r="IF118" s="1538"/>
      <c r="IG118" s="1538"/>
      <c r="IH118" s="1538"/>
      <c r="II118" s="1538"/>
      <c r="IJ118" s="1538"/>
      <c r="IK118" s="1538"/>
      <c r="IL118" s="1538"/>
      <c r="IM118" s="1538"/>
      <c r="IN118" s="1538"/>
      <c r="IO118" s="1538"/>
      <c r="IP118" s="1538"/>
      <c r="IQ118" s="1538"/>
      <c r="IR118" s="1538"/>
      <c r="IS118" s="1538"/>
      <c r="IT118" s="1538"/>
      <c r="IU118" s="1538"/>
    </row>
    <row r="119" spans="1:255">
      <c r="A119" s="2149">
        <v>47</v>
      </c>
      <c r="B119" s="1520"/>
      <c r="C119" s="1520"/>
      <c r="D119" s="1520"/>
      <c r="E119" s="1889"/>
      <c r="F119" s="1519"/>
      <c r="G119" s="1520"/>
      <c r="H119" s="1520"/>
      <c r="I119" s="1520"/>
      <c r="J119" s="1520"/>
      <c r="K119" s="1860"/>
      <c r="L119" s="1860"/>
      <c r="M119" s="1900">
        <v>47</v>
      </c>
      <c r="N119" s="1519"/>
      <c r="O119" s="1860"/>
      <c r="P119" s="1860"/>
      <c r="Q119" s="1860"/>
      <c r="R119" s="1860">
        <f t="shared" si="1"/>
        <v>0</v>
      </c>
      <c r="S119" s="1900">
        <v>47</v>
      </c>
      <c r="T119" s="1538"/>
      <c r="U119" s="1538"/>
      <c r="V119" s="1538"/>
      <c r="W119" s="1538"/>
      <c r="X119" s="1538"/>
      <c r="Y119" s="1538"/>
      <c r="Z119" s="1538"/>
      <c r="AA119" s="1538"/>
      <c r="AB119" s="1538"/>
      <c r="AC119" s="1538"/>
      <c r="AD119" s="1538"/>
      <c r="AE119" s="1538"/>
      <c r="AF119" s="1538"/>
      <c r="AG119" s="1538"/>
      <c r="AH119" s="1538"/>
      <c r="AI119" s="1538"/>
      <c r="AJ119" s="1538"/>
      <c r="AK119" s="1538"/>
      <c r="AL119" s="1538"/>
      <c r="AM119" s="1538"/>
      <c r="AN119" s="1538"/>
      <c r="AO119" s="1538"/>
      <c r="AP119" s="1538"/>
      <c r="AQ119" s="1538"/>
      <c r="AR119" s="1538"/>
      <c r="AS119" s="1538"/>
      <c r="AT119" s="1538"/>
      <c r="AU119" s="1538"/>
      <c r="AV119" s="1538"/>
      <c r="AW119" s="1538"/>
      <c r="AX119" s="1538"/>
      <c r="AY119" s="1538"/>
      <c r="AZ119" s="1538"/>
      <c r="BA119" s="1538"/>
      <c r="BB119" s="1538"/>
      <c r="BC119" s="1538"/>
      <c r="BD119" s="1538"/>
      <c r="BE119" s="1538"/>
      <c r="BF119" s="1538"/>
      <c r="BG119" s="1538"/>
      <c r="BH119" s="1538"/>
      <c r="BI119" s="1538"/>
      <c r="BJ119" s="1538"/>
      <c r="BK119" s="1538"/>
      <c r="BL119" s="1538"/>
      <c r="BM119" s="1538"/>
      <c r="BN119" s="1538"/>
      <c r="BO119" s="1538"/>
      <c r="BP119" s="1538"/>
      <c r="BQ119" s="1538"/>
      <c r="BR119" s="1538"/>
      <c r="BS119" s="1538"/>
      <c r="BT119" s="1538"/>
      <c r="BU119" s="1538"/>
      <c r="BV119" s="1538"/>
      <c r="BW119" s="1538"/>
      <c r="BX119" s="1538"/>
      <c r="BY119" s="1538"/>
      <c r="BZ119" s="1538"/>
      <c r="CA119" s="1538"/>
      <c r="CB119" s="1538"/>
      <c r="CC119" s="1538"/>
      <c r="CD119" s="1538"/>
      <c r="CE119" s="1538"/>
      <c r="CF119" s="1538"/>
      <c r="CG119" s="1538"/>
      <c r="CH119" s="1538"/>
      <c r="CI119" s="1538"/>
      <c r="CJ119" s="1538"/>
      <c r="CK119" s="1538"/>
      <c r="CL119" s="1538"/>
      <c r="CM119" s="1538"/>
      <c r="CN119" s="1538"/>
      <c r="CO119" s="1538"/>
      <c r="CP119" s="1538"/>
      <c r="CQ119" s="1538"/>
      <c r="CR119" s="1538"/>
      <c r="CS119" s="1538"/>
      <c r="CT119" s="1538"/>
      <c r="CU119" s="1538"/>
      <c r="CV119" s="1538"/>
      <c r="CW119" s="1538"/>
      <c r="CX119" s="1538"/>
      <c r="CY119" s="1538"/>
      <c r="CZ119" s="1538"/>
      <c r="DA119" s="1538"/>
      <c r="DB119" s="1538"/>
      <c r="DC119" s="1538"/>
      <c r="DD119" s="1538"/>
      <c r="DE119" s="1538"/>
      <c r="DF119" s="1538"/>
      <c r="DG119" s="1538"/>
      <c r="DH119" s="1538"/>
      <c r="DI119" s="1538"/>
      <c r="DJ119" s="1538"/>
      <c r="DK119" s="1538"/>
      <c r="DL119" s="1538"/>
      <c r="DM119" s="1538"/>
      <c r="DN119" s="1538"/>
      <c r="DO119" s="1538"/>
      <c r="DP119" s="1538"/>
      <c r="DQ119" s="1538"/>
      <c r="DR119" s="1538"/>
      <c r="DS119" s="1538"/>
      <c r="DT119" s="1538"/>
      <c r="DU119" s="1538"/>
      <c r="DV119" s="1538"/>
      <c r="DW119" s="1538"/>
      <c r="DX119" s="1538"/>
      <c r="DY119" s="1538"/>
      <c r="DZ119" s="1538"/>
      <c r="EA119" s="1538"/>
      <c r="EB119" s="1538"/>
      <c r="EC119" s="1538"/>
      <c r="ED119" s="1538"/>
      <c r="EE119" s="1538"/>
      <c r="EF119" s="1538"/>
      <c r="EG119" s="1538"/>
      <c r="EH119" s="1538"/>
      <c r="EI119" s="1538"/>
      <c r="EJ119" s="1538"/>
      <c r="EK119" s="1538"/>
      <c r="EL119" s="1538"/>
      <c r="EM119" s="1538"/>
      <c r="EN119" s="1538"/>
      <c r="EO119" s="1538"/>
      <c r="EP119" s="1538"/>
      <c r="EQ119" s="1538"/>
      <c r="ER119" s="1538"/>
      <c r="ES119" s="1538"/>
      <c r="ET119" s="1538"/>
      <c r="EU119" s="1538"/>
      <c r="EV119" s="1538"/>
      <c r="EW119" s="1538"/>
      <c r="EX119" s="1538"/>
      <c r="EY119" s="1538"/>
      <c r="EZ119" s="1538"/>
      <c r="FA119" s="1538"/>
      <c r="FB119" s="1538"/>
      <c r="FC119" s="1538"/>
      <c r="FD119" s="1538"/>
      <c r="FE119" s="1538"/>
      <c r="FF119" s="1538"/>
      <c r="FG119" s="1538"/>
      <c r="FH119" s="1538"/>
      <c r="FI119" s="1538"/>
      <c r="FJ119" s="1538"/>
      <c r="FK119" s="1538"/>
      <c r="FL119" s="1538"/>
      <c r="FM119" s="1538"/>
      <c r="FN119" s="1538"/>
      <c r="FO119" s="1538"/>
      <c r="FP119" s="1538"/>
      <c r="FQ119" s="1538"/>
      <c r="FR119" s="1538"/>
      <c r="FS119" s="1538"/>
      <c r="FT119" s="1538"/>
      <c r="FU119" s="1538"/>
      <c r="FV119" s="1538"/>
      <c r="FW119" s="1538"/>
      <c r="FX119" s="1538"/>
      <c r="FY119" s="1538"/>
      <c r="FZ119" s="1538"/>
      <c r="GA119" s="1538"/>
      <c r="GB119" s="1538"/>
      <c r="GC119" s="1538"/>
      <c r="GD119" s="1538"/>
      <c r="GE119" s="1538"/>
      <c r="GF119" s="1538"/>
      <c r="GG119" s="1538"/>
      <c r="GH119" s="1538"/>
      <c r="GI119" s="1538"/>
      <c r="GJ119" s="1538"/>
      <c r="GK119" s="1538"/>
      <c r="GL119" s="1538"/>
      <c r="GM119" s="1538"/>
      <c r="GN119" s="1538"/>
      <c r="GO119" s="1538"/>
      <c r="GP119" s="1538"/>
      <c r="GQ119" s="1538"/>
      <c r="GR119" s="1538"/>
      <c r="GS119" s="1538"/>
      <c r="GT119" s="1538"/>
      <c r="GU119" s="1538"/>
      <c r="GV119" s="1538"/>
      <c r="GW119" s="1538"/>
      <c r="GX119" s="1538"/>
      <c r="GY119" s="1538"/>
      <c r="GZ119" s="1538"/>
      <c r="HA119" s="1538"/>
      <c r="HB119" s="1538"/>
      <c r="HC119" s="1538"/>
      <c r="HD119" s="1538"/>
      <c r="HE119" s="1538"/>
      <c r="HF119" s="1538"/>
      <c r="HG119" s="1538"/>
      <c r="HH119" s="1538"/>
      <c r="HI119" s="1538"/>
      <c r="HJ119" s="1538"/>
      <c r="HK119" s="1538"/>
      <c r="HL119" s="1538"/>
      <c r="HM119" s="1538"/>
      <c r="HN119" s="1538"/>
      <c r="HO119" s="1538"/>
      <c r="HP119" s="1538"/>
      <c r="HQ119" s="1538"/>
      <c r="HR119" s="1538"/>
      <c r="HS119" s="1538"/>
      <c r="HT119" s="1538"/>
      <c r="HU119" s="1538"/>
      <c r="HV119" s="1538"/>
      <c r="HW119" s="1538"/>
      <c r="HX119" s="1538"/>
      <c r="HY119" s="1538"/>
      <c r="HZ119" s="1538"/>
      <c r="IA119" s="1538"/>
      <c r="IB119" s="1538"/>
      <c r="IC119" s="1538"/>
      <c r="ID119" s="1538"/>
      <c r="IE119" s="1538"/>
      <c r="IF119" s="1538"/>
      <c r="IG119" s="1538"/>
      <c r="IH119" s="1538"/>
      <c r="II119" s="1538"/>
      <c r="IJ119" s="1538"/>
      <c r="IK119" s="1538"/>
      <c r="IL119" s="1538"/>
      <c r="IM119" s="1538"/>
      <c r="IN119" s="1538"/>
      <c r="IO119" s="1538"/>
      <c r="IP119" s="1538"/>
      <c r="IQ119" s="1538"/>
      <c r="IR119" s="1538"/>
      <c r="IS119" s="1538"/>
      <c r="IT119" s="1538"/>
      <c r="IU119" s="1538"/>
    </row>
    <row r="120" spans="1:255">
      <c r="A120" s="2149">
        <v>48</v>
      </c>
      <c r="B120" s="1520"/>
      <c r="C120" s="1520"/>
      <c r="D120" s="1520"/>
      <c r="E120" s="1889"/>
      <c r="F120" s="1519"/>
      <c r="G120" s="1520"/>
      <c r="H120" s="1520"/>
      <c r="I120" s="1520"/>
      <c r="J120" s="1520"/>
      <c r="K120" s="1860"/>
      <c r="L120" s="1860"/>
      <c r="M120" s="1900">
        <v>48</v>
      </c>
      <c r="N120" s="1519"/>
      <c r="O120" s="1860"/>
      <c r="P120" s="1860"/>
      <c r="Q120" s="1860"/>
      <c r="R120" s="1860">
        <f t="shared" si="1"/>
        <v>0</v>
      </c>
      <c r="S120" s="1900">
        <v>48</v>
      </c>
      <c r="T120" s="1538"/>
      <c r="U120" s="1538"/>
      <c r="V120" s="1538"/>
      <c r="W120" s="1538"/>
      <c r="X120" s="1538"/>
      <c r="Y120" s="1538"/>
      <c r="Z120" s="1538"/>
      <c r="AA120" s="1538"/>
      <c r="AB120" s="1538"/>
      <c r="AC120" s="1538"/>
      <c r="AD120" s="1538"/>
      <c r="AE120" s="1538"/>
      <c r="AF120" s="1538"/>
      <c r="AG120" s="1538"/>
      <c r="AH120" s="1538"/>
      <c r="AI120" s="1538"/>
      <c r="AJ120" s="1538"/>
      <c r="AK120" s="1538"/>
      <c r="AL120" s="1538"/>
      <c r="AM120" s="1538"/>
      <c r="AN120" s="1538"/>
      <c r="AO120" s="1538"/>
      <c r="AP120" s="1538"/>
      <c r="AQ120" s="1538"/>
      <c r="AR120" s="1538"/>
      <c r="AS120" s="1538"/>
      <c r="AT120" s="1538"/>
      <c r="AU120" s="1538"/>
      <c r="AV120" s="1538"/>
      <c r="AW120" s="1538"/>
      <c r="AX120" s="1538"/>
      <c r="AY120" s="1538"/>
      <c r="AZ120" s="1538"/>
      <c r="BA120" s="1538"/>
      <c r="BB120" s="1538"/>
      <c r="BC120" s="1538"/>
      <c r="BD120" s="1538"/>
      <c r="BE120" s="1538"/>
      <c r="BF120" s="1538"/>
      <c r="BG120" s="1538"/>
      <c r="BH120" s="1538"/>
      <c r="BI120" s="1538"/>
      <c r="BJ120" s="1538"/>
      <c r="BK120" s="1538"/>
      <c r="BL120" s="1538"/>
      <c r="BM120" s="1538"/>
      <c r="BN120" s="1538"/>
      <c r="BO120" s="1538"/>
      <c r="BP120" s="1538"/>
      <c r="BQ120" s="1538"/>
      <c r="BR120" s="1538"/>
      <c r="BS120" s="1538"/>
      <c r="BT120" s="1538"/>
      <c r="BU120" s="1538"/>
      <c r="BV120" s="1538"/>
      <c r="BW120" s="1538"/>
      <c r="BX120" s="1538"/>
      <c r="BY120" s="1538"/>
      <c r="BZ120" s="1538"/>
      <c r="CA120" s="1538"/>
      <c r="CB120" s="1538"/>
      <c r="CC120" s="1538"/>
      <c r="CD120" s="1538"/>
      <c r="CE120" s="1538"/>
      <c r="CF120" s="1538"/>
      <c r="CG120" s="1538"/>
      <c r="CH120" s="1538"/>
      <c r="CI120" s="1538"/>
      <c r="CJ120" s="1538"/>
      <c r="CK120" s="1538"/>
      <c r="CL120" s="1538"/>
      <c r="CM120" s="1538"/>
      <c r="CN120" s="1538"/>
      <c r="CO120" s="1538"/>
      <c r="CP120" s="1538"/>
      <c r="CQ120" s="1538"/>
      <c r="CR120" s="1538"/>
      <c r="CS120" s="1538"/>
      <c r="CT120" s="1538"/>
      <c r="CU120" s="1538"/>
      <c r="CV120" s="1538"/>
      <c r="CW120" s="1538"/>
      <c r="CX120" s="1538"/>
      <c r="CY120" s="1538"/>
      <c r="CZ120" s="1538"/>
      <c r="DA120" s="1538"/>
      <c r="DB120" s="1538"/>
      <c r="DC120" s="1538"/>
      <c r="DD120" s="1538"/>
      <c r="DE120" s="1538"/>
      <c r="DF120" s="1538"/>
      <c r="DG120" s="1538"/>
      <c r="DH120" s="1538"/>
      <c r="DI120" s="1538"/>
      <c r="DJ120" s="1538"/>
      <c r="DK120" s="1538"/>
      <c r="DL120" s="1538"/>
      <c r="DM120" s="1538"/>
      <c r="DN120" s="1538"/>
      <c r="DO120" s="1538"/>
      <c r="DP120" s="1538"/>
      <c r="DQ120" s="1538"/>
      <c r="DR120" s="1538"/>
      <c r="DS120" s="1538"/>
      <c r="DT120" s="1538"/>
      <c r="DU120" s="1538"/>
      <c r="DV120" s="1538"/>
      <c r="DW120" s="1538"/>
      <c r="DX120" s="1538"/>
      <c r="DY120" s="1538"/>
      <c r="DZ120" s="1538"/>
      <c r="EA120" s="1538"/>
      <c r="EB120" s="1538"/>
      <c r="EC120" s="1538"/>
      <c r="ED120" s="1538"/>
      <c r="EE120" s="1538"/>
      <c r="EF120" s="1538"/>
      <c r="EG120" s="1538"/>
      <c r="EH120" s="1538"/>
      <c r="EI120" s="1538"/>
      <c r="EJ120" s="1538"/>
      <c r="EK120" s="1538"/>
      <c r="EL120" s="1538"/>
      <c r="EM120" s="1538"/>
      <c r="EN120" s="1538"/>
      <c r="EO120" s="1538"/>
      <c r="EP120" s="1538"/>
      <c r="EQ120" s="1538"/>
      <c r="ER120" s="1538"/>
      <c r="ES120" s="1538"/>
      <c r="ET120" s="1538"/>
      <c r="EU120" s="1538"/>
      <c r="EV120" s="1538"/>
      <c r="EW120" s="1538"/>
      <c r="EX120" s="1538"/>
      <c r="EY120" s="1538"/>
      <c r="EZ120" s="1538"/>
      <c r="FA120" s="1538"/>
      <c r="FB120" s="1538"/>
      <c r="FC120" s="1538"/>
      <c r="FD120" s="1538"/>
      <c r="FE120" s="1538"/>
      <c r="FF120" s="1538"/>
      <c r="FG120" s="1538"/>
      <c r="FH120" s="1538"/>
      <c r="FI120" s="1538"/>
      <c r="FJ120" s="1538"/>
      <c r="FK120" s="1538"/>
      <c r="FL120" s="1538"/>
      <c r="FM120" s="1538"/>
      <c r="FN120" s="1538"/>
      <c r="FO120" s="1538"/>
      <c r="FP120" s="1538"/>
      <c r="FQ120" s="1538"/>
      <c r="FR120" s="1538"/>
      <c r="FS120" s="1538"/>
      <c r="FT120" s="1538"/>
      <c r="FU120" s="1538"/>
      <c r="FV120" s="1538"/>
      <c r="FW120" s="1538"/>
      <c r="FX120" s="1538"/>
      <c r="FY120" s="1538"/>
      <c r="FZ120" s="1538"/>
      <c r="GA120" s="1538"/>
      <c r="GB120" s="1538"/>
      <c r="GC120" s="1538"/>
      <c r="GD120" s="1538"/>
      <c r="GE120" s="1538"/>
      <c r="GF120" s="1538"/>
      <c r="GG120" s="1538"/>
      <c r="GH120" s="1538"/>
      <c r="GI120" s="1538"/>
      <c r="GJ120" s="1538"/>
      <c r="GK120" s="1538"/>
      <c r="GL120" s="1538"/>
      <c r="GM120" s="1538"/>
      <c r="GN120" s="1538"/>
      <c r="GO120" s="1538"/>
      <c r="GP120" s="1538"/>
      <c r="GQ120" s="1538"/>
      <c r="GR120" s="1538"/>
      <c r="GS120" s="1538"/>
      <c r="GT120" s="1538"/>
      <c r="GU120" s="1538"/>
      <c r="GV120" s="1538"/>
      <c r="GW120" s="1538"/>
      <c r="GX120" s="1538"/>
      <c r="GY120" s="1538"/>
      <c r="GZ120" s="1538"/>
      <c r="HA120" s="1538"/>
      <c r="HB120" s="1538"/>
      <c r="HC120" s="1538"/>
      <c r="HD120" s="1538"/>
      <c r="HE120" s="1538"/>
      <c r="HF120" s="1538"/>
      <c r="HG120" s="1538"/>
      <c r="HH120" s="1538"/>
      <c r="HI120" s="1538"/>
      <c r="HJ120" s="1538"/>
      <c r="HK120" s="1538"/>
      <c r="HL120" s="1538"/>
      <c r="HM120" s="1538"/>
      <c r="HN120" s="1538"/>
      <c r="HO120" s="1538"/>
      <c r="HP120" s="1538"/>
      <c r="HQ120" s="1538"/>
      <c r="HR120" s="1538"/>
      <c r="HS120" s="1538"/>
      <c r="HT120" s="1538"/>
      <c r="HU120" s="1538"/>
      <c r="HV120" s="1538"/>
      <c r="HW120" s="1538"/>
      <c r="HX120" s="1538"/>
      <c r="HY120" s="1538"/>
      <c r="HZ120" s="1538"/>
      <c r="IA120" s="1538"/>
      <c r="IB120" s="1538"/>
      <c r="IC120" s="1538"/>
      <c r="ID120" s="1538"/>
      <c r="IE120" s="1538"/>
      <c r="IF120" s="1538"/>
      <c r="IG120" s="1538"/>
      <c r="IH120" s="1538"/>
      <c r="II120" s="1538"/>
      <c r="IJ120" s="1538"/>
      <c r="IK120" s="1538"/>
      <c r="IL120" s="1538"/>
      <c r="IM120" s="1538"/>
      <c r="IN120" s="1538"/>
      <c r="IO120" s="1538"/>
      <c r="IP120" s="1538"/>
      <c r="IQ120" s="1538"/>
      <c r="IR120" s="1538"/>
      <c r="IS120" s="1538"/>
      <c r="IT120" s="1538"/>
      <c r="IU120" s="1538"/>
    </row>
    <row r="121" spans="1:255">
      <c r="A121" s="2149">
        <v>49</v>
      </c>
      <c r="B121" s="1520"/>
      <c r="C121" s="1520"/>
      <c r="D121" s="1520"/>
      <c r="E121" s="1889"/>
      <c r="F121" s="1519"/>
      <c r="G121" s="1520"/>
      <c r="H121" s="1520"/>
      <c r="I121" s="1520"/>
      <c r="J121" s="1520"/>
      <c r="K121" s="1860"/>
      <c r="L121" s="1860"/>
      <c r="M121" s="1900">
        <v>49</v>
      </c>
      <c r="N121" s="1519"/>
      <c r="O121" s="1860"/>
      <c r="P121" s="1860"/>
      <c r="Q121" s="1860"/>
      <c r="R121" s="1860">
        <f t="shared" si="1"/>
        <v>0</v>
      </c>
      <c r="S121" s="1900">
        <v>49</v>
      </c>
      <c r="T121" s="1538"/>
      <c r="U121" s="1538"/>
      <c r="V121" s="1538"/>
      <c r="W121" s="1538"/>
      <c r="X121" s="1538"/>
      <c r="Y121" s="1538"/>
      <c r="Z121" s="1538"/>
      <c r="AA121" s="1538"/>
      <c r="AB121" s="1538"/>
      <c r="AC121" s="1538"/>
      <c r="AD121" s="1538"/>
      <c r="AE121" s="1538"/>
      <c r="AF121" s="1538"/>
      <c r="AG121" s="1538"/>
      <c r="AH121" s="1538"/>
      <c r="AI121" s="1538"/>
      <c r="AJ121" s="1538"/>
      <c r="AK121" s="1538"/>
      <c r="AL121" s="1538"/>
      <c r="AM121" s="1538"/>
      <c r="AN121" s="1538"/>
      <c r="AO121" s="1538"/>
      <c r="AP121" s="1538"/>
      <c r="AQ121" s="1538"/>
      <c r="AR121" s="1538"/>
      <c r="AS121" s="1538"/>
      <c r="AT121" s="1538"/>
      <c r="AU121" s="1538"/>
      <c r="AV121" s="1538"/>
      <c r="AW121" s="1538"/>
      <c r="AX121" s="1538"/>
      <c r="AY121" s="1538"/>
      <c r="AZ121" s="1538"/>
      <c r="BA121" s="1538"/>
      <c r="BB121" s="1538"/>
      <c r="BC121" s="1538"/>
      <c r="BD121" s="1538"/>
      <c r="BE121" s="1538"/>
      <c r="BF121" s="1538"/>
      <c r="BG121" s="1538"/>
      <c r="BH121" s="1538"/>
      <c r="BI121" s="1538"/>
      <c r="BJ121" s="1538"/>
      <c r="BK121" s="1538"/>
      <c r="BL121" s="1538"/>
      <c r="BM121" s="1538"/>
      <c r="BN121" s="1538"/>
      <c r="BO121" s="1538"/>
      <c r="BP121" s="1538"/>
      <c r="BQ121" s="1538"/>
      <c r="BR121" s="1538"/>
      <c r="BS121" s="1538"/>
      <c r="BT121" s="1538"/>
      <c r="BU121" s="1538"/>
      <c r="BV121" s="1538"/>
      <c r="BW121" s="1538"/>
      <c r="BX121" s="1538"/>
      <c r="BY121" s="1538"/>
      <c r="BZ121" s="1538"/>
      <c r="CA121" s="1538"/>
      <c r="CB121" s="1538"/>
      <c r="CC121" s="1538"/>
      <c r="CD121" s="1538"/>
      <c r="CE121" s="1538"/>
      <c r="CF121" s="1538"/>
      <c r="CG121" s="1538"/>
      <c r="CH121" s="1538"/>
      <c r="CI121" s="1538"/>
      <c r="CJ121" s="1538"/>
      <c r="CK121" s="1538"/>
      <c r="CL121" s="1538"/>
      <c r="CM121" s="1538"/>
      <c r="CN121" s="1538"/>
      <c r="CO121" s="1538"/>
      <c r="CP121" s="1538"/>
      <c r="CQ121" s="1538"/>
      <c r="CR121" s="1538"/>
      <c r="CS121" s="1538"/>
      <c r="CT121" s="1538"/>
      <c r="CU121" s="1538"/>
      <c r="CV121" s="1538"/>
      <c r="CW121" s="1538"/>
      <c r="CX121" s="1538"/>
      <c r="CY121" s="1538"/>
      <c r="CZ121" s="1538"/>
      <c r="DA121" s="1538"/>
      <c r="DB121" s="1538"/>
      <c r="DC121" s="1538"/>
      <c r="DD121" s="1538"/>
      <c r="DE121" s="1538"/>
      <c r="DF121" s="1538"/>
      <c r="DG121" s="1538"/>
      <c r="DH121" s="1538"/>
      <c r="DI121" s="1538"/>
      <c r="DJ121" s="1538"/>
      <c r="DK121" s="1538"/>
      <c r="DL121" s="1538"/>
      <c r="DM121" s="1538"/>
      <c r="DN121" s="1538"/>
      <c r="DO121" s="1538"/>
      <c r="DP121" s="1538"/>
      <c r="DQ121" s="1538"/>
      <c r="DR121" s="1538"/>
      <c r="DS121" s="1538"/>
      <c r="DT121" s="1538"/>
      <c r="DU121" s="1538"/>
      <c r="DV121" s="1538"/>
      <c r="DW121" s="1538"/>
      <c r="DX121" s="1538"/>
      <c r="DY121" s="1538"/>
      <c r="DZ121" s="1538"/>
      <c r="EA121" s="1538"/>
      <c r="EB121" s="1538"/>
      <c r="EC121" s="1538"/>
      <c r="ED121" s="1538"/>
      <c r="EE121" s="1538"/>
      <c r="EF121" s="1538"/>
      <c r="EG121" s="1538"/>
      <c r="EH121" s="1538"/>
      <c r="EI121" s="1538"/>
      <c r="EJ121" s="1538"/>
      <c r="EK121" s="1538"/>
      <c r="EL121" s="1538"/>
      <c r="EM121" s="1538"/>
      <c r="EN121" s="1538"/>
      <c r="EO121" s="1538"/>
      <c r="EP121" s="1538"/>
      <c r="EQ121" s="1538"/>
      <c r="ER121" s="1538"/>
      <c r="ES121" s="1538"/>
      <c r="ET121" s="1538"/>
      <c r="EU121" s="1538"/>
      <c r="EV121" s="1538"/>
      <c r="EW121" s="1538"/>
      <c r="EX121" s="1538"/>
      <c r="EY121" s="1538"/>
      <c r="EZ121" s="1538"/>
      <c r="FA121" s="1538"/>
      <c r="FB121" s="1538"/>
      <c r="FC121" s="1538"/>
      <c r="FD121" s="1538"/>
      <c r="FE121" s="1538"/>
      <c r="FF121" s="1538"/>
      <c r="FG121" s="1538"/>
      <c r="FH121" s="1538"/>
      <c r="FI121" s="1538"/>
      <c r="FJ121" s="1538"/>
      <c r="FK121" s="1538"/>
      <c r="FL121" s="1538"/>
      <c r="FM121" s="1538"/>
      <c r="FN121" s="1538"/>
      <c r="FO121" s="1538"/>
      <c r="FP121" s="1538"/>
      <c r="FQ121" s="1538"/>
      <c r="FR121" s="1538"/>
      <c r="FS121" s="1538"/>
      <c r="FT121" s="1538"/>
      <c r="FU121" s="1538"/>
      <c r="FV121" s="1538"/>
      <c r="FW121" s="1538"/>
      <c r="FX121" s="1538"/>
      <c r="FY121" s="1538"/>
      <c r="FZ121" s="1538"/>
      <c r="GA121" s="1538"/>
      <c r="GB121" s="1538"/>
      <c r="GC121" s="1538"/>
      <c r="GD121" s="1538"/>
      <c r="GE121" s="1538"/>
      <c r="GF121" s="1538"/>
      <c r="GG121" s="1538"/>
      <c r="GH121" s="1538"/>
      <c r="GI121" s="1538"/>
      <c r="GJ121" s="1538"/>
      <c r="GK121" s="1538"/>
      <c r="GL121" s="1538"/>
      <c r="GM121" s="1538"/>
      <c r="GN121" s="1538"/>
      <c r="GO121" s="1538"/>
      <c r="GP121" s="1538"/>
      <c r="GQ121" s="1538"/>
      <c r="GR121" s="1538"/>
      <c r="GS121" s="1538"/>
      <c r="GT121" s="1538"/>
      <c r="GU121" s="1538"/>
      <c r="GV121" s="1538"/>
      <c r="GW121" s="1538"/>
      <c r="GX121" s="1538"/>
      <c r="GY121" s="1538"/>
      <c r="GZ121" s="1538"/>
      <c r="HA121" s="1538"/>
      <c r="HB121" s="1538"/>
      <c r="HC121" s="1538"/>
      <c r="HD121" s="1538"/>
      <c r="HE121" s="1538"/>
      <c r="HF121" s="1538"/>
      <c r="HG121" s="1538"/>
      <c r="HH121" s="1538"/>
      <c r="HI121" s="1538"/>
      <c r="HJ121" s="1538"/>
      <c r="HK121" s="1538"/>
      <c r="HL121" s="1538"/>
      <c r="HM121" s="1538"/>
      <c r="HN121" s="1538"/>
      <c r="HO121" s="1538"/>
      <c r="HP121" s="1538"/>
      <c r="HQ121" s="1538"/>
      <c r="HR121" s="1538"/>
      <c r="HS121" s="1538"/>
      <c r="HT121" s="1538"/>
      <c r="HU121" s="1538"/>
      <c r="HV121" s="1538"/>
      <c r="HW121" s="1538"/>
      <c r="HX121" s="1538"/>
      <c r="HY121" s="1538"/>
      <c r="HZ121" s="1538"/>
      <c r="IA121" s="1538"/>
      <c r="IB121" s="1538"/>
      <c r="IC121" s="1538"/>
      <c r="ID121" s="1538"/>
      <c r="IE121" s="1538"/>
      <c r="IF121" s="1538"/>
      <c r="IG121" s="1538"/>
      <c r="IH121" s="1538"/>
      <c r="II121" s="1538"/>
      <c r="IJ121" s="1538"/>
      <c r="IK121" s="1538"/>
      <c r="IL121" s="1538"/>
      <c r="IM121" s="1538"/>
      <c r="IN121" s="1538"/>
      <c r="IO121" s="1538"/>
      <c r="IP121" s="1538"/>
      <c r="IQ121" s="1538"/>
      <c r="IR121" s="1538"/>
      <c r="IS121" s="1538"/>
      <c r="IT121" s="1538"/>
      <c r="IU121" s="1538"/>
    </row>
    <row r="122" spans="1:255">
      <c r="A122" s="2149">
        <v>50</v>
      </c>
      <c r="B122" s="1520"/>
      <c r="C122" s="1520"/>
      <c r="D122" s="1520"/>
      <c r="E122" s="1889"/>
      <c r="F122" s="1519"/>
      <c r="G122" s="1520"/>
      <c r="H122" s="1520"/>
      <c r="I122" s="1520"/>
      <c r="J122" s="1520"/>
      <c r="K122" s="1860"/>
      <c r="L122" s="1860"/>
      <c r="M122" s="1900">
        <v>50</v>
      </c>
      <c r="N122" s="1519"/>
      <c r="O122" s="1860"/>
      <c r="P122" s="1860"/>
      <c r="Q122" s="1860"/>
      <c r="R122" s="1860">
        <f t="shared" si="1"/>
        <v>0</v>
      </c>
      <c r="S122" s="1900">
        <v>50</v>
      </c>
      <c r="T122" s="1538"/>
      <c r="U122" s="1538"/>
      <c r="V122" s="1538"/>
      <c r="W122" s="1538"/>
      <c r="X122" s="1538"/>
      <c r="Y122" s="1538"/>
      <c r="Z122" s="1538"/>
      <c r="AA122" s="1538"/>
      <c r="AB122" s="1538"/>
      <c r="AC122" s="1538"/>
      <c r="AD122" s="1538"/>
      <c r="AE122" s="1538"/>
      <c r="AF122" s="1538"/>
      <c r="AG122" s="1538"/>
      <c r="AH122" s="1538"/>
      <c r="AI122" s="1538"/>
      <c r="AJ122" s="1538"/>
      <c r="AK122" s="1538"/>
      <c r="AL122" s="1538"/>
      <c r="AM122" s="1538"/>
      <c r="AN122" s="1538"/>
      <c r="AO122" s="1538"/>
      <c r="AP122" s="1538"/>
      <c r="AQ122" s="1538"/>
      <c r="AR122" s="1538"/>
      <c r="AS122" s="1538"/>
      <c r="AT122" s="1538"/>
      <c r="AU122" s="1538"/>
      <c r="AV122" s="1538"/>
      <c r="AW122" s="1538"/>
      <c r="AX122" s="1538"/>
      <c r="AY122" s="1538"/>
      <c r="AZ122" s="1538"/>
      <c r="BA122" s="1538"/>
      <c r="BB122" s="1538"/>
      <c r="BC122" s="1538"/>
      <c r="BD122" s="1538"/>
      <c r="BE122" s="1538"/>
      <c r="BF122" s="1538"/>
      <c r="BG122" s="1538"/>
      <c r="BH122" s="1538"/>
      <c r="BI122" s="1538"/>
      <c r="BJ122" s="1538"/>
      <c r="BK122" s="1538"/>
      <c r="BL122" s="1538"/>
      <c r="BM122" s="1538"/>
      <c r="BN122" s="1538"/>
      <c r="BO122" s="1538"/>
      <c r="BP122" s="1538"/>
      <c r="BQ122" s="1538"/>
      <c r="BR122" s="1538"/>
      <c r="BS122" s="1538"/>
      <c r="BT122" s="1538"/>
      <c r="BU122" s="1538"/>
      <c r="BV122" s="1538"/>
      <c r="BW122" s="1538"/>
      <c r="BX122" s="1538"/>
      <c r="BY122" s="1538"/>
      <c r="BZ122" s="1538"/>
      <c r="CA122" s="1538"/>
      <c r="CB122" s="1538"/>
      <c r="CC122" s="1538"/>
      <c r="CD122" s="1538"/>
      <c r="CE122" s="1538"/>
      <c r="CF122" s="1538"/>
      <c r="CG122" s="1538"/>
      <c r="CH122" s="1538"/>
      <c r="CI122" s="1538"/>
      <c r="CJ122" s="1538"/>
      <c r="CK122" s="1538"/>
      <c r="CL122" s="1538"/>
      <c r="CM122" s="1538"/>
      <c r="CN122" s="1538"/>
      <c r="CO122" s="1538"/>
      <c r="CP122" s="1538"/>
      <c r="CQ122" s="1538"/>
      <c r="CR122" s="1538"/>
      <c r="CS122" s="1538"/>
      <c r="CT122" s="1538"/>
      <c r="CU122" s="1538"/>
      <c r="CV122" s="1538"/>
      <c r="CW122" s="1538"/>
      <c r="CX122" s="1538"/>
      <c r="CY122" s="1538"/>
      <c r="CZ122" s="1538"/>
      <c r="DA122" s="1538"/>
      <c r="DB122" s="1538"/>
      <c r="DC122" s="1538"/>
      <c r="DD122" s="1538"/>
      <c r="DE122" s="1538"/>
      <c r="DF122" s="1538"/>
      <c r="DG122" s="1538"/>
      <c r="DH122" s="1538"/>
      <c r="DI122" s="1538"/>
      <c r="DJ122" s="1538"/>
      <c r="DK122" s="1538"/>
      <c r="DL122" s="1538"/>
      <c r="DM122" s="1538"/>
      <c r="DN122" s="1538"/>
      <c r="DO122" s="1538"/>
      <c r="DP122" s="1538"/>
      <c r="DQ122" s="1538"/>
      <c r="DR122" s="1538"/>
      <c r="DS122" s="1538"/>
      <c r="DT122" s="1538"/>
      <c r="DU122" s="1538"/>
      <c r="DV122" s="1538"/>
      <c r="DW122" s="1538"/>
      <c r="DX122" s="1538"/>
      <c r="DY122" s="1538"/>
      <c r="DZ122" s="1538"/>
      <c r="EA122" s="1538"/>
      <c r="EB122" s="1538"/>
      <c r="EC122" s="1538"/>
      <c r="ED122" s="1538"/>
      <c r="EE122" s="1538"/>
      <c r="EF122" s="1538"/>
      <c r="EG122" s="1538"/>
      <c r="EH122" s="1538"/>
      <c r="EI122" s="1538"/>
      <c r="EJ122" s="1538"/>
      <c r="EK122" s="1538"/>
      <c r="EL122" s="1538"/>
      <c r="EM122" s="1538"/>
      <c r="EN122" s="1538"/>
      <c r="EO122" s="1538"/>
      <c r="EP122" s="1538"/>
      <c r="EQ122" s="1538"/>
      <c r="ER122" s="1538"/>
      <c r="ES122" s="1538"/>
      <c r="ET122" s="1538"/>
      <c r="EU122" s="1538"/>
      <c r="EV122" s="1538"/>
      <c r="EW122" s="1538"/>
      <c r="EX122" s="1538"/>
      <c r="EY122" s="1538"/>
      <c r="EZ122" s="1538"/>
      <c r="FA122" s="1538"/>
      <c r="FB122" s="1538"/>
      <c r="FC122" s="1538"/>
      <c r="FD122" s="1538"/>
      <c r="FE122" s="1538"/>
      <c r="FF122" s="1538"/>
      <c r="FG122" s="1538"/>
      <c r="FH122" s="1538"/>
      <c r="FI122" s="1538"/>
      <c r="FJ122" s="1538"/>
      <c r="FK122" s="1538"/>
      <c r="FL122" s="1538"/>
      <c r="FM122" s="1538"/>
      <c r="FN122" s="1538"/>
      <c r="FO122" s="1538"/>
      <c r="FP122" s="1538"/>
      <c r="FQ122" s="1538"/>
      <c r="FR122" s="1538"/>
      <c r="FS122" s="1538"/>
      <c r="FT122" s="1538"/>
      <c r="FU122" s="1538"/>
      <c r="FV122" s="1538"/>
      <c r="FW122" s="1538"/>
      <c r="FX122" s="1538"/>
      <c r="FY122" s="1538"/>
      <c r="FZ122" s="1538"/>
      <c r="GA122" s="1538"/>
      <c r="GB122" s="1538"/>
      <c r="GC122" s="1538"/>
      <c r="GD122" s="1538"/>
      <c r="GE122" s="1538"/>
      <c r="GF122" s="1538"/>
      <c r="GG122" s="1538"/>
      <c r="GH122" s="1538"/>
      <c r="GI122" s="1538"/>
      <c r="GJ122" s="1538"/>
      <c r="GK122" s="1538"/>
      <c r="GL122" s="1538"/>
      <c r="GM122" s="1538"/>
      <c r="GN122" s="1538"/>
      <c r="GO122" s="1538"/>
      <c r="GP122" s="1538"/>
      <c r="GQ122" s="1538"/>
      <c r="GR122" s="1538"/>
      <c r="GS122" s="1538"/>
      <c r="GT122" s="1538"/>
      <c r="GU122" s="1538"/>
      <c r="GV122" s="1538"/>
      <c r="GW122" s="1538"/>
      <c r="GX122" s="1538"/>
      <c r="GY122" s="1538"/>
      <c r="GZ122" s="1538"/>
      <c r="HA122" s="1538"/>
      <c r="HB122" s="1538"/>
      <c r="HC122" s="1538"/>
      <c r="HD122" s="1538"/>
      <c r="HE122" s="1538"/>
      <c r="HF122" s="1538"/>
      <c r="HG122" s="1538"/>
      <c r="HH122" s="1538"/>
      <c r="HI122" s="1538"/>
      <c r="HJ122" s="1538"/>
      <c r="HK122" s="1538"/>
      <c r="HL122" s="1538"/>
      <c r="HM122" s="1538"/>
      <c r="HN122" s="1538"/>
      <c r="HO122" s="1538"/>
      <c r="HP122" s="1538"/>
      <c r="HQ122" s="1538"/>
      <c r="HR122" s="1538"/>
      <c r="HS122" s="1538"/>
      <c r="HT122" s="1538"/>
      <c r="HU122" s="1538"/>
      <c r="HV122" s="1538"/>
      <c r="HW122" s="1538"/>
      <c r="HX122" s="1538"/>
      <c r="HY122" s="1538"/>
      <c r="HZ122" s="1538"/>
      <c r="IA122" s="1538"/>
      <c r="IB122" s="1538"/>
      <c r="IC122" s="1538"/>
      <c r="ID122" s="1538"/>
      <c r="IE122" s="1538"/>
      <c r="IF122" s="1538"/>
      <c r="IG122" s="1538"/>
      <c r="IH122" s="1538"/>
      <c r="II122" s="1538"/>
      <c r="IJ122" s="1538"/>
      <c r="IK122" s="1538"/>
      <c r="IL122" s="1538"/>
      <c r="IM122" s="1538"/>
      <c r="IN122" s="1538"/>
      <c r="IO122" s="1538"/>
      <c r="IP122" s="1538"/>
      <c r="IQ122" s="1538"/>
      <c r="IR122" s="1538"/>
      <c r="IS122" s="1538"/>
      <c r="IT122" s="1538"/>
      <c r="IU122" s="1538"/>
    </row>
    <row r="123" spans="1:255">
      <c r="A123" s="2149">
        <v>51</v>
      </c>
      <c r="B123" s="1520"/>
      <c r="C123" s="1520"/>
      <c r="D123" s="1520"/>
      <c r="E123" s="1889"/>
      <c r="F123" s="1519"/>
      <c r="G123" s="1520"/>
      <c r="H123" s="1520"/>
      <c r="I123" s="1520"/>
      <c r="J123" s="1520"/>
      <c r="K123" s="1860"/>
      <c r="L123" s="1860"/>
      <c r="M123" s="1900">
        <v>51</v>
      </c>
      <c r="N123" s="1519"/>
      <c r="O123" s="1860"/>
      <c r="P123" s="1860"/>
      <c r="Q123" s="1860"/>
      <c r="R123" s="1860">
        <f t="shared" si="1"/>
        <v>0</v>
      </c>
      <c r="S123" s="1900">
        <v>51</v>
      </c>
      <c r="T123" s="1538"/>
      <c r="U123" s="1538"/>
      <c r="V123" s="1538"/>
      <c r="W123" s="1538"/>
      <c r="X123" s="1538"/>
      <c r="Y123" s="1538"/>
      <c r="Z123" s="1538"/>
      <c r="AA123" s="1538"/>
      <c r="AB123" s="1538"/>
      <c r="AC123" s="1538"/>
      <c r="AD123" s="1538"/>
      <c r="AE123" s="1538"/>
      <c r="AF123" s="1538"/>
      <c r="AG123" s="1538"/>
      <c r="AH123" s="1538"/>
      <c r="AI123" s="1538"/>
      <c r="AJ123" s="1538"/>
      <c r="AK123" s="1538"/>
      <c r="AL123" s="1538"/>
      <c r="AM123" s="1538"/>
      <c r="AN123" s="1538"/>
      <c r="AO123" s="1538"/>
      <c r="AP123" s="1538"/>
      <c r="AQ123" s="1538"/>
      <c r="AR123" s="1538"/>
      <c r="AS123" s="1538"/>
      <c r="AT123" s="1538"/>
      <c r="AU123" s="1538"/>
      <c r="AV123" s="1538"/>
      <c r="AW123" s="1538"/>
      <c r="AX123" s="1538"/>
      <c r="AY123" s="1538"/>
      <c r="AZ123" s="1538"/>
      <c r="BA123" s="1538"/>
      <c r="BB123" s="1538"/>
      <c r="BC123" s="1538"/>
      <c r="BD123" s="1538"/>
      <c r="BE123" s="1538"/>
      <c r="BF123" s="1538"/>
      <c r="BG123" s="1538"/>
      <c r="BH123" s="1538"/>
      <c r="BI123" s="1538"/>
      <c r="BJ123" s="1538"/>
      <c r="BK123" s="1538"/>
      <c r="BL123" s="1538"/>
      <c r="BM123" s="1538"/>
      <c r="BN123" s="1538"/>
      <c r="BO123" s="1538"/>
      <c r="BP123" s="1538"/>
      <c r="BQ123" s="1538"/>
      <c r="BR123" s="1538"/>
      <c r="BS123" s="1538"/>
      <c r="BT123" s="1538"/>
      <c r="BU123" s="1538"/>
      <c r="BV123" s="1538"/>
      <c r="BW123" s="1538"/>
      <c r="BX123" s="1538"/>
      <c r="BY123" s="1538"/>
      <c r="BZ123" s="1538"/>
      <c r="CA123" s="1538"/>
      <c r="CB123" s="1538"/>
      <c r="CC123" s="1538"/>
      <c r="CD123" s="1538"/>
      <c r="CE123" s="1538"/>
      <c r="CF123" s="1538"/>
      <c r="CG123" s="1538"/>
      <c r="CH123" s="1538"/>
      <c r="CI123" s="1538"/>
      <c r="CJ123" s="1538"/>
      <c r="CK123" s="1538"/>
      <c r="CL123" s="1538"/>
      <c r="CM123" s="1538"/>
      <c r="CN123" s="1538"/>
      <c r="CO123" s="1538"/>
      <c r="CP123" s="1538"/>
      <c r="CQ123" s="1538"/>
      <c r="CR123" s="1538"/>
      <c r="CS123" s="1538"/>
      <c r="CT123" s="1538"/>
      <c r="CU123" s="1538"/>
      <c r="CV123" s="1538"/>
      <c r="CW123" s="1538"/>
      <c r="CX123" s="1538"/>
      <c r="CY123" s="1538"/>
      <c r="CZ123" s="1538"/>
      <c r="DA123" s="1538"/>
      <c r="DB123" s="1538"/>
      <c r="DC123" s="1538"/>
      <c r="DD123" s="1538"/>
      <c r="DE123" s="1538"/>
      <c r="DF123" s="1538"/>
      <c r="DG123" s="1538"/>
      <c r="DH123" s="1538"/>
      <c r="DI123" s="1538"/>
      <c r="DJ123" s="1538"/>
      <c r="DK123" s="1538"/>
      <c r="DL123" s="1538"/>
      <c r="DM123" s="1538"/>
      <c r="DN123" s="1538"/>
      <c r="DO123" s="1538"/>
      <c r="DP123" s="1538"/>
      <c r="DQ123" s="1538"/>
      <c r="DR123" s="1538"/>
      <c r="DS123" s="1538"/>
      <c r="DT123" s="1538"/>
      <c r="DU123" s="1538"/>
      <c r="DV123" s="1538"/>
      <c r="DW123" s="1538"/>
      <c r="DX123" s="1538"/>
      <c r="DY123" s="1538"/>
      <c r="DZ123" s="1538"/>
      <c r="EA123" s="1538"/>
      <c r="EB123" s="1538"/>
      <c r="EC123" s="1538"/>
      <c r="ED123" s="1538"/>
      <c r="EE123" s="1538"/>
      <c r="EF123" s="1538"/>
      <c r="EG123" s="1538"/>
      <c r="EH123" s="1538"/>
      <c r="EI123" s="1538"/>
      <c r="EJ123" s="1538"/>
      <c r="EK123" s="1538"/>
      <c r="EL123" s="1538"/>
      <c r="EM123" s="1538"/>
      <c r="EN123" s="1538"/>
      <c r="EO123" s="1538"/>
      <c r="EP123" s="1538"/>
      <c r="EQ123" s="1538"/>
      <c r="ER123" s="1538"/>
      <c r="ES123" s="1538"/>
      <c r="ET123" s="1538"/>
      <c r="EU123" s="1538"/>
      <c r="EV123" s="1538"/>
      <c r="EW123" s="1538"/>
      <c r="EX123" s="1538"/>
      <c r="EY123" s="1538"/>
      <c r="EZ123" s="1538"/>
      <c r="FA123" s="1538"/>
      <c r="FB123" s="1538"/>
      <c r="FC123" s="1538"/>
      <c r="FD123" s="1538"/>
      <c r="FE123" s="1538"/>
      <c r="FF123" s="1538"/>
      <c r="FG123" s="1538"/>
      <c r="FH123" s="1538"/>
      <c r="FI123" s="1538"/>
      <c r="FJ123" s="1538"/>
      <c r="FK123" s="1538"/>
      <c r="FL123" s="1538"/>
      <c r="FM123" s="1538"/>
      <c r="FN123" s="1538"/>
      <c r="FO123" s="1538"/>
      <c r="FP123" s="1538"/>
      <c r="FQ123" s="1538"/>
      <c r="FR123" s="1538"/>
      <c r="FS123" s="1538"/>
      <c r="FT123" s="1538"/>
      <c r="FU123" s="1538"/>
      <c r="FV123" s="1538"/>
      <c r="FW123" s="1538"/>
      <c r="FX123" s="1538"/>
      <c r="FY123" s="1538"/>
      <c r="FZ123" s="1538"/>
      <c r="GA123" s="1538"/>
      <c r="GB123" s="1538"/>
      <c r="GC123" s="1538"/>
      <c r="GD123" s="1538"/>
      <c r="GE123" s="1538"/>
      <c r="GF123" s="1538"/>
      <c r="GG123" s="1538"/>
      <c r="GH123" s="1538"/>
      <c r="GI123" s="1538"/>
      <c r="GJ123" s="1538"/>
      <c r="GK123" s="1538"/>
      <c r="GL123" s="1538"/>
      <c r="GM123" s="1538"/>
      <c r="GN123" s="1538"/>
      <c r="GO123" s="1538"/>
      <c r="GP123" s="1538"/>
      <c r="GQ123" s="1538"/>
      <c r="GR123" s="1538"/>
      <c r="GS123" s="1538"/>
      <c r="GT123" s="1538"/>
      <c r="GU123" s="1538"/>
      <c r="GV123" s="1538"/>
      <c r="GW123" s="1538"/>
      <c r="GX123" s="1538"/>
      <c r="GY123" s="1538"/>
      <c r="GZ123" s="1538"/>
      <c r="HA123" s="1538"/>
      <c r="HB123" s="1538"/>
      <c r="HC123" s="1538"/>
      <c r="HD123" s="1538"/>
      <c r="HE123" s="1538"/>
      <c r="HF123" s="1538"/>
      <c r="HG123" s="1538"/>
      <c r="HH123" s="1538"/>
      <c r="HI123" s="1538"/>
      <c r="HJ123" s="1538"/>
      <c r="HK123" s="1538"/>
      <c r="HL123" s="1538"/>
      <c r="HM123" s="1538"/>
      <c r="HN123" s="1538"/>
      <c r="HO123" s="1538"/>
      <c r="HP123" s="1538"/>
      <c r="HQ123" s="1538"/>
      <c r="HR123" s="1538"/>
      <c r="HS123" s="1538"/>
      <c r="HT123" s="1538"/>
      <c r="HU123" s="1538"/>
      <c r="HV123" s="1538"/>
      <c r="HW123" s="1538"/>
      <c r="HX123" s="1538"/>
      <c r="HY123" s="1538"/>
      <c r="HZ123" s="1538"/>
      <c r="IA123" s="1538"/>
      <c r="IB123" s="1538"/>
      <c r="IC123" s="1538"/>
      <c r="ID123" s="1538"/>
      <c r="IE123" s="1538"/>
      <c r="IF123" s="1538"/>
      <c r="IG123" s="1538"/>
      <c r="IH123" s="1538"/>
      <c r="II123" s="1538"/>
      <c r="IJ123" s="1538"/>
      <c r="IK123" s="1538"/>
      <c r="IL123" s="1538"/>
      <c r="IM123" s="1538"/>
      <c r="IN123" s="1538"/>
      <c r="IO123" s="1538"/>
      <c r="IP123" s="1538"/>
      <c r="IQ123" s="1538"/>
      <c r="IR123" s="1538"/>
      <c r="IS123" s="1538"/>
      <c r="IT123" s="1538"/>
      <c r="IU123" s="1538"/>
    </row>
    <row r="124" spans="1:255">
      <c r="A124" s="2149">
        <v>52</v>
      </c>
      <c r="B124" s="1520"/>
      <c r="C124" s="1520"/>
      <c r="D124" s="1520"/>
      <c r="E124" s="1889"/>
      <c r="F124" s="1519"/>
      <c r="G124" s="1520"/>
      <c r="H124" s="1520"/>
      <c r="I124" s="1520"/>
      <c r="J124" s="1520"/>
      <c r="K124" s="1860"/>
      <c r="L124" s="1860"/>
      <c r="M124" s="1900">
        <v>52</v>
      </c>
      <c r="N124" s="1519"/>
      <c r="O124" s="1860"/>
      <c r="P124" s="1860"/>
      <c r="Q124" s="1860"/>
      <c r="R124" s="1860">
        <f t="shared" si="1"/>
        <v>0</v>
      </c>
      <c r="S124" s="1900">
        <v>52</v>
      </c>
      <c r="T124" s="1538"/>
      <c r="U124" s="1538"/>
      <c r="V124" s="1538"/>
      <c r="W124" s="1538"/>
      <c r="X124" s="1538"/>
      <c r="Y124" s="1538"/>
      <c r="Z124" s="1538"/>
      <c r="AA124" s="1538"/>
      <c r="AB124" s="1538"/>
      <c r="AC124" s="1538"/>
      <c r="AD124" s="1538"/>
      <c r="AE124" s="1538"/>
      <c r="AF124" s="1538"/>
      <c r="AG124" s="1538"/>
      <c r="AH124" s="1538"/>
      <c r="AI124" s="1538"/>
      <c r="AJ124" s="1538"/>
      <c r="AK124" s="1538"/>
      <c r="AL124" s="1538"/>
      <c r="AM124" s="1538"/>
      <c r="AN124" s="1538"/>
      <c r="AO124" s="1538"/>
      <c r="AP124" s="1538"/>
      <c r="AQ124" s="1538"/>
      <c r="AR124" s="1538"/>
      <c r="AS124" s="1538"/>
      <c r="AT124" s="1538"/>
      <c r="AU124" s="1538"/>
      <c r="AV124" s="1538"/>
      <c r="AW124" s="1538"/>
      <c r="AX124" s="1538"/>
      <c r="AY124" s="1538"/>
      <c r="AZ124" s="1538"/>
      <c r="BA124" s="1538"/>
      <c r="BB124" s="1538"/>
      <c r="BC124" s="1538"/>
      <c r="BD124" s="1538"/>
      <c r="BE124" s="1538"/>
      <c r="BF124" s="1538"/>
      <c r="BG124" s="1538"/>
      <c r="BH124" s="1538"/>
      <c r="BI124" s="1538"/>
      <c r="BJ124" s="1538"/>
      <c r="BK124" s="1538"/>
      <c r="BL124" s="1538"/>
      <c r="BM124" s="1538"/>
      <c r="BN124" s="1538"/>
      <c r="BO124" s="1538"/>
      <c r="BP124" s="1538"/>
      <c r="BQ124" s="1538"/>
      <c r="BR124" s="1538"/>
      <c r="BS124" s="1538"/>
      <c r="BT124" s="1538"/>
      <c r="BU124" s="1538"/>
      <c r="BV124" s="1538"/>
      <c r="BW124" s="1538"/>
      <c r="BX124" s="1538"/>
      <c r="BY124" s="1538"/>
      <c r="BZ124" s="1538"/>
      <c r="CA124" s="1538"/>
      <c r="CB124" s="1538"/>
      <c r="CC124" s="1538"/>
      <c r="CD124" s="1538"/>
      <c r="CE124" s="1538"/>
      <c r="CF124" s="1538"/>
      <c r="CG124" s="1538"/>
      <c r="CH124" s="1538"/>
      <c r="CI124" s="1538"/>
      <c r="CJ124" s="1538"/>
      <c r="CK124" s="1538"/>
      <c r="CL124" s="1538"/>
      <c r="CM124" s="1538"/>
      <c r="CN124" s="1538"/>
      <c r="CO124" s="1538"/>
      <c r="CP124" s="1538"/>
      <c r="CQ124" s="1538"/>
      <c r="CR124" s="1538"/>
      <c r="CS124" s="1538"/>
      <c r="CT124" s="1538"/>
      <c r="CU124" s="1538"/>
      <c r="CV124" s="1538"/>
      <c r="CW124" s="1538"/>
      <c r="CX124" s="1538"/>
      <c r="CY124" s="1538"/>
      <c r="CZ124" s="1538"/>
      <c r="DA124" s="1538"/>
      <c r="DB124" s="1538"/>
      <c r="DC124" s="1538"/>
      <c r="DD124" s="1538"/>
      <c r="DE124" s="1538"/>
      <c r="DF124" s="1538"/>
      <c r="DG124" s="1538"/>
      <c r="DH124" s="1538"/>
      <c r="DI124" s="1538"/>
      <c r="DJ124" s="1538"/>
      <c r="DK124" s="1538"/>
      <c r="DL124" s="1538"/>
      <c r="DM124" s="1538"/>
      <c r="DN124" s="1538"/>
      <c r="DO124" s="1538"/>
      <c r="DP124" s="1538"/>
      <c r="DQ124" s="1538"/>
      <c r="DR124" s="1538"/>
      <c r="DS124" s="1538"/>
      <c r="DT124" s="1538"/>
      <c r="DU124" s="1538"/>
      <c r="DV124" s="1538"/>
      <c r="DW124" s="1538"/>
      <c r="DX124" s="1538"/>
      <c r="DY124" s="1538"/>
      <c r="DZ124" s="1538"/>
      <c r="EA124" s="1538"/>
      <c r="EB124" s="1538"/>
      <c r="EC124" s="1538"/>
      <c r="ED124" s="1538"/>
      <c r="EE124" s="1538"/>
      <c r="EF124" s="1538"/>
      <c r="EG124" s="1538"/>
      <c r="EH124" s="1538"/>
      <c r="EI124" s="1538"/>
      <c r="EJ124" s="1538"/>
      <c r="EK124" s="1538"/>
      <c r="EL124" s="1538"/>
      <c r="EM124" s="1538"/>
      <c r="EN124" s="1538"/>
      <c r="EO124" s="1538"/>
      <c r="EP124" s="1538"/>
      <c r="EQ124" s="1538"/>
      <c r="ER124" s="1538"/>
      <c r="ES124" s="1538"/>
      <c r="ET124" s="1538"/>
      <c r="EU124" s="1538"/>
      <c r="EV124" s="1538"/>
      <c r="EW124" s="1538"/>
      <c r="EX124" s="1538"/>
      <c r="EY124" s="1538"/>
      <c r="EZ124" s="1538"/>
      <c r="FA124" s="1538"/>
      <c r="FB124" s="1538"/>
      <c r="FC124" s="1538"/>
      <c r="FD124" s="1538"/>
      <c r="FE124" s="1538"/>
      <c r="FF124" s="1538"/>
      <c r="FG124" s="1538"/>
      <c r="FH124" s="1538"/>
      <c r="FI124" s="1538"/>
      <c r="FJ124" s="1538"/>
      <c r="FK124" s="1538"/>
      <c r="FL124" s="1538"/>
      <c r="FM124" s="1538"/>
      <c r="FN124" s="1538"/>
      <c r="FO124" s="1538"/>
      <c r="FP124" s="1538"/>
      <c r="FQ124" s="1538"/>
      <c r="FR124" s="1538"/>
      <c r="FS124" s="1538"/>
      <c r="FT124" s="1538"/>
      <c r="FU124" s="1538"/>
      <c r="FV124" s="1538"/>
      <c r="FW124" s="1538"/>
      <c r="FX124" s="1538"/>
      <c r="FY124" s="1538"/>
      <c r="FZ124" s="1538"/>
      <c r="GA124" s="1538"/>
      <c r="GB124" s="1538"/>
      <c r="GC124" s="1538"/>
      <c r="GD124" s="1538"/>
      <c r="GE124" s="1538"/>
      <c r="GF124" s="1538"/>
      <c r="GG124" s="1538"/>
      <c r="GH124" s="1538"/>
      <c r="GI124" s="1538"/>
      <c r="GJ124" s="1538"/>
      <c r="GK124" s="1538"/>
      <c r="GL124" s="1538"/>
      <c r="GM124" s="1538"/>
      <c r="GN124" s="1538"/>
      <c r="GO124" s="1538"/>
      <c r="GP124" s="1538"/>
      <c r="GQ124" s="1538"/>
      <c r="GR124" s="1538"/>
      <c r="GS124" s="1538"/>
      <c r="GT124" s="1538"/>
      <c r="GU124" s="1538"/>
      <c r="GV124" s="1538"/>
      <c r="GW124" s="1538"/>
      <c r="GX124" s="1538"/>
      <c r="GY124" s="1538"/>
      <c r="GZ124" s="1538"/>
      <c r="HA124" s="1538"/>
      <c r="HB124" s="1538"/>
      <c r="HC124" s="1538"/>
      <c r="HD124" s="1538"/>
      <c r="HE124" s="1538"/>
      <c r="HF124" s="1538"/>
      <c r="HG124" s="1538"/>
      <c r="HH124" s="1538"/>
      <c r="HI124" s="1538"/>
      <c r="HJ124" s="1538"/>
      <c r="HK124" s="1538"/>
      <c r="HL124" s="1538"/>
      <c r="HM124" s="1538"/>
      <c r="HN124" s="1538"/>
      <c r="HO124" s="1538"/>
      <c r="HP124" s="1538"/>
      <c r="HQ124" s="1538"/>
      <c r="HR124" s="1538"/>
      <c r="HS124" s="1538"/>
      <c r="HT124" s="1538"/>
      <c r="HU124" s="1538"/>
      <c r="HV124" s="1538"/>
      <c r="HW124" s="1538"/>
      <c r="HX124" s="1538"/>
      <c r="HY124" s="1538"/>
      <c r="HZ124" s="1538"/>
      <c r="IA124" s="1538"/>
      <c r="IB124" s="1538"/>
      <c r="IC124" s="1538"/>
      <c r="ID124" s="1538"/>
      <c r="IE124" s="1538"/>
      <c r="IF124" s="1538"/>
      <c r="IG124" s="1538"/>
      <c r="IH124" s="1538"/>
      <c r="II124" s="1538"/>
      <c r="IJ124" s="1538"/>
      <c r="IK124" s="1538"/>
      <c r="IL124" s="1538"/>
      <c r="IM124" s="1538"/>
      <c r="IN124" s="1538"/>
      <c r="IO124" s="1538"/>
      <c r="IP124" s="1538"/>
      <c r="IQ124" s="1538"/>
      <c r="IR124" s="1538"/>
      <c r="IS124" s="1538"/>
      <c r="IT124" s="1538"/>
      <c r="IU124" s="1538"/>
    </row>
    <row r="125" spans="1:255">
      <c r="A125" s="2149">
        <v>53</v>
      </c>
      <c r="B125" s="1520"/>
      <c r="C125" s="1520"/>
      <c r="D125" s="1520"/>
      <c r="E125" s="1889"/>
      <c r="F125" s="1519"/>
      <c r="G125" s="1520"/>
      <c r="H125" s="1520"/>
      <c r="I125" s="1520"/>
      <c r="J125" s="1520"/>
      <c r="K125" s="1860"/>
      <c r="L125" s="1860"/>
      <c r="M125" s="1900">
        <v>53</v>
      </c>
      <c r="N125" s="1519"/>
      <c r="O125" s="1860"/>
      <c r="P125" s="1860"/>
      <c r="Q125" s="1860"/>
      <c r="R125" s="1860">
        <f t="shared" si="1"/>
        <v>0</v>
      </c>
      <c r="S125" s="1900">
        <v>53</v>
      </c>
      <c r="T125" s="1538"/>
      <c r="U125" s="1538"/>
      <c r="V125" s="1538"/>
      <c r="W125" s="1538"/>
      <c r="X125" s="1538"/>
      <c r="Y125" s="1538"/>
      <c r="Z125" s="1538"/>
      <c r="AA125" s="1538"/>
      <c r="AB125" s="1538"/>
      <c r="AC125" s="1538"/>
      <c r="AD125" s="1538"/>
      <c r="AE125" s="1538"/>
      <c r="AF125" s="1538"/>
      <c r="AG125" s="1538"/>
      <c r="AH125" s="1538"/>
      <c r="AI125" s="1538"/>
      <c r="AJ125" s="1538"/>
      <c r="AK125" s="1538"/>
      <c r="AL125" s="1538"/>
      <c r="AM125" s="1538"/>
      <c r="AN125" s="1538"/>
      <c r="AO125" s="1538"/>
      <c r="AP125" s="1538"/>
      <c r="AQ125" s="1538"/>
      <c r="AR125" s="1538"/>
      <c r="AS125" s="1538"/>
      <c r="AT125" s="1538"/>
      <c r="AU125" s="1538"/>
      <c r="AV125" s="1538"/>
      <c r="AW125" s="1538"/>
      <c r="AX125" s="1538"/>
      <c r="AY125" s="1538"/>
      <c r="AZ125" s="1538"/>
      <c r="BA125" s="1538"/>
      <c r="BB125" s="1538"/>
      <c r="BC125" s="1538"/>
      <c r="BD125" s="1538"/>
      <c r="BE125" s="1538"/>
      <c r="BF125" s="1538"/>
      <c r="BG125" s="1538"/>
      <c r="BH125" s="1538"/>
      <c r="BI125" s="1538"/>
      <c r="BJ125" s="1538"/>
      <c r="BK125" s="1538"/>
      <c r="BL125" s="1538"/>
      <c r="BM125" s="1538"/>
      <c r="BN125" s="1538"/>
      <c r="BO125" s="1538"/>
      <c r="BP125" s="1538"/>
      <c r="BQ125" s="1538"/>
      <c r="BR125" s="1538"/>
      <c r="BS125" s="1538"/>
      <c r="BT125" s="1538"/>
      <c r="BU125" s="1538"/>
      <c r="BV125" s="1538"/>
      <c r="BW125" s="1538"/>
      <c r="BX125" s="1538"/>
      <c r="BY125" s="1538"/>
      <c r="BZ125" s="1538"/>
      <c r="CA125" s="1538"/>
      <c r="CB125" s="1538"/>
      <c r="CC125" s="1538"/>
      <c r="CD125" s="1538"/>
      <c r="CE125" s="1538"/>
      <c r="CF125" s="1538"/>
      <c r="CG125" s="1538"/>
      <c r="CH125" s="1538"/>
      <c r="CI125" s="1538"/>
      <c r="CJ125" s="1538"/>
      <c r="CK125" s="1538"/>
      <c r="CL125" s="1538"/>
      <c r="CM125" s="1538"/>
      <c r="CN125" s="1538"/>
      <c r="CO125" s="1538"/>
      <c r="CP125" s="1538"/>
      <c r="CQ125" s="1538"/>
      <c r="CR125" s="1538"/>
      <c r="CS125" s="1538"/>
      <c r="CT125" s="1538"/>
      <c r="CU125" s="1538"/>
      <c r="CV125" s="1538"/>
      <c r="CW125" s="1538"/>
      <c r="CX125" s="1538"/>
      <c r="CY125" s="1538"/>
      <c r="CZ125" s="1538"/>
      <c r="DA125" s="1538"/>
      <c r="DB125" s="1538"/>
      <c r="DC125" s="1538"/>
      <c r="DD125" s="1538"/>
      <c r="DE125" s="1538"/>
      <c r="DF125" s="1538"/>
      <c r="DG125" s="1538"/>
      <c r="DH125" s="1538"/>
      <c r="DI125" s="1538"/>
      <c r="DJ125" s="1538"/>
      <c r="DK125" s="1538"/>
      <c r="DL125" s="1538"/>
      <c r="DM125" s="1538"/>
      <c r="DN125" s="1538"/>
      <c r="DO125" s="1538"/>
      <c r="DP125" s="1538"/>
      <c r="DQ125" s="1538"/>
      <c r="DR125" s="1538"/>
      <c r="DS125" s="1538"/>
      <c r="DT125" s="1538"/>
      <c r="DU125" s="1538"/>
      <c r="DV125" s="1538"/>
      <c r="DW125" s="1538"/>
      <c r="DX125" s="1538"/>
      <c r="DY125" s="1538"/>
      <c r="DZ125" s="1538"/>
      <c r="EA125" s="1538"/>
      <c r="EB125" s="1538"/>
      <c r="EC125" s="1538"/>
      <c r="ED125" s="1538"/>
      <c r="EE125" s="1538"/>
      <c r="EF125" s="1538"/>
      <c r="EG125" s="1538"/>
      <c r="EH125" s="1538"/>
      <c r="EI125" s="1538"/>
      <c r="EJ125" s="1538"/>
      <c r="EK125" s="1538"/>
      <c r="EL125" s="1538"/>
      <c r="EM125" s="1538"/>
      <c r="EN125" s="1538"/>
      <c r="EO125" s="1538"/>
      <c r="EP125" s="1538"/>
      <c r="EQ125" s="1538"/>
      <c r="ER125" s="1538"/>
      <c r="ES125" s="1538"/>
      <c r="ET125" s="1538"/>
      <c r="EU125" s="1538"/>
      <c r="EV125" s="1538"/>
      <c r="EW125" s="1538"/>
      <c r="EX125" s="1538"/>
      <c r="EY125" s="1538"/>
      <c r="EZ125" s="1538"/>
      <c r="FA125" s="1538"/>
      <c r="FB125" s="1538"/>
      <c r="FC125" s="1538"/>
      <c r="FD125" s="1538"/>
      <c r="FE125" s="1538"/>
      <c r="FF125" s="1538"/>
      <c r="FG125" s="1538"/>
      <c r="FH125" s="1538"/>
      <c r="FI125" s="1538"/>
      <c r="FJ125" s="1538"/>
      <c r="FK125" s="1538"/>
      <c r="FL125" s="1538"/>
      <c r="FM125" s="1538"/>
      <c r="FN125" s="1538"/>
      <c r="FO125" s="1538"/>
      <c r="FP125" s="1538"/>
      <c r="FQ125" s="1538"/>
      <c r="FR125" s="1538"/>
      <c r="FS125" s="1538"/>
      <c r="FT125" s="1538"/>
      <c r="FU125" s="1538"/>
      <c r="FV125" s="1538"/>
      <c r="FW125" s="1538"/>
      <c r="FX125" s="1538"/>
      <c r="FY125" s="1538"/>
      <c r="FZ125" s="1538"/>
      <c r="GA125" s="1538"/>
      <c r="GB125" s="1538"/>
      <c r="GC125" s="1538"/>
      <c r="GD125" s="1538"/>
      <c r="GE125" s="1538"/>
      <c r="GF125" s="1538"/>
      <c r="GG125" s="1538"/>
      <c r="GH125" s="1538"/>
      <c r="GI125" s="1538"/>
      <c r="GJ125" s="1538"/>
      <c r="GK125" s="1538"/>
      <c r="GL125" s="1538"/>
      <c r="GM125" s="1538"/>
      <c r="GN125" s="1538"/>
      <c r="GO125" s="1538"/>
      <c r="GP125" s="1538"/>
      <c r="GQ125" s="1538"/>
      <c r="GR125" s="1538"/>
      <c r="GS125" s="1538"/>
      <c r="GT125" s="1538"/>
      <c r="GU125" s="1538"/>
      <c r="GV125" s="1538"/>
      <c r="GW125" s="1538"/>
      <c r="GX125" s="1538"/>
      <c r="GY125" s="1538"/>
      <c r="GZ125" s="1538"/>
      <c r="HA125" s="1538"/>
      <c r="HB125" s="1538"/>
      <c r="HC125" s="1538"/>
      <c r="HD125" s="1538"/>
      <c r="HE125" s="1538"/>
      <c r="HF125" s="1538"/>
      <c r="HG125" s="1538"/>
      <c r="HH125" s="1538"/>
      <c r="HI125" s="1538"/>
      <c r="HJ125" s="1538"/>
      <c r="HK125" s="1538"/>
      <c r="HL125" s="1538"/>
      <c r="HM125" s="1538"/>
      <c r="HN125" s="1538"/>
      <c r="HO125" s="1538"/>
      <c r="HP125" s="1538"/>
      <c r="HQ125" s="1538"/>
      <c r="HR125" s="1538"/>
      <c r="HS125" s="1538"/>
      <c r="HT125" s="1538"/>
      <c r="HU125" s="1538"/>
      <c r="HV125" s="1538"/>
      <c r="HW125" s="1538"/>
      <c r="HX125" s="1538"/>
      <c r="HY125" s="1538"/>
      <c r="HZ125" s="1538"/>
      <c r="IA125" s="1538"/>
      <c r="IB125" s="1538"/>
      <c r="IC125" s="1538"/>
      <c r="ID125" s="1538"/>
      <c r="IE125" s="1538"/>
      <c r="IF125" s="1538"/>
      <c r="IG125" s="1538"/>
      <c r="IH125" s="1538"/>
      <c r="II125" s="1538"/>
      <c r="IJ125" s="1538"/>
      <c r="IK125" s="1538"/>
      <c r="IL125" s="1538"/>
      <c r="IM125" s="1538"/>
      <c r="IN125" s="1538"/>
      <c r="IO125" s="1538"/>
      <c r="IP125" s="1538"/>
      <c r="IQ125" s="1538"/>
      <c r="IR125" s="1538"/>
      <c r="IS125" s="1538"/>
      <c r="IT125" s="1538"/>
      <c r="IU125" s="1538"/>
    </row>
    <row r="126" spans="1:255">
      <c r="A126" s="2149">
        <v>54</v>
      </c>
      <c r="B126" s="1520"/>
      <c r="C126" s="1520"/>
      <c r="D126" s="1520"/>
      <c r="E126" s="1889"/>
      <c r="F126" s="1519"/>
      <c r="G126" s="1520"/>
      <c r="H126" s="1520"/>
      <c r="I126" s="1520"/>
      <c r="J126" s="1520"/>
      <c r="K126" s="1860"/>
      <c r="L126" s="1860"/>
      <c r="M126" s="1900">
        <v>54</v>
      </c>
      <c r="N126" s="1519"/>
      <c r="O126" s="1860"/>
      <c r="P126" s="1860"/>
      <c r="Q126" s="1860"/>
      <c r="R126" s="1860">
        <f t="shared" si="1"/>
        <v>0</v>
      </c>
      <c r="S126" s="1900">
        <v>54</v>
      </c>
      <c r="T126" s="1538"/>
      <c r="U126" s="1538"/>
      <c r="V126" s="1538"/>
      <c r="W126" s="1538"/>
      <c r="X126" s="1538"/>
      <c r="Y126" s="1538"/>
      <c r="Z126" s="1538"/>
      <c r="AA126" s="1538"/>
      <c r="AB126" s="1538"/>
      <c r="AC126" s="1538"/>
      <c r="AD126" s="1538"/>
      <c r="AE126" s="1538"/>
      <c r="AF126" s="1538"/>
      <c r="AG126" s="1538"/>
      <c r="AH126" s="1538"/>
      <c r="AI126" s="1538"/>
      <c r="AJ126" s="1538"/>
      <c r="AK126" s="1538"/>
      <c r="AL126" s="1538"/>
      <c r="AM126" s="1538"/>
      <c r="AN126" s="1538"/>
      <c r="AO126" s="1538"/>
      <c r="AP126" s="1538"/>
      <c r="AQ126" s="1538"/>
      <c r="AR126" s="1538"/>
      <c r="AS126" s="1538"/>
      <c r="AT126" s="1538"/>
      <c r="AU126" s="1538"/>
      <c r="AV126" s="1538"/>
      <c r="AW126" s="1538"/>
      <c r="AX126" s="1538"/>
      <c r="AY126" s="1538"/>
      <c r="AZ126" s="1538"/>
      <c r="BA126" s="1538"/>
      <c r="BB126" s="1538"/>
      <c r="BC126" s="1538"/>
      <c r="BD126" s="1538"/>
      <c r="BE126" s="1538"/>
      <c r="BF126" s="1538"/>
      <c r="BG126" s="1538"/>
      <c r="BH126" s="1538"/>
      <c r="BI126" s="1538"/>
      <c r="BJ126" s="1538"/>
      <c r="BK126" s="1538"/>
      <c r="BL126" s="1538"/>
      <c r="BM126" s="1538"/>
      <c r="BN126" s="1538"/>
      <c r="BO126" s="1538"/>
      <c r="BP126" s="1538"/>
      <c r="BQ126" s="1538"/>
      <c r="BR126" s="1538"/>
      <c r="BS126" s="1538"/>
      <c r="BT126" s="1538"/>
      <c r="BU126" s="1538"/>
      <c r="BV126" s="1538"/>
      <c r="BW126" s="1538"/>
      <c r="BX126" s="1538"/>
      <c r="BY126" s="1538"/>
      <c r="BZ126" s="1538"/>
      <c r="CA126" s="1538"/>
      <c r="CB126" s="1538"/>
      <c r="CC126" s="1538"/>
      <c r="CD126" s="1538"/>
      <c r="CE126" s="1538"/>
      <c r="CF126" s="1538"/>
      <c r="CG126" s="1538"/>
      <c r="CH126" s="1538"/>
      <c r="CI126" s="1538"/>
      <c r="CJ126" s="1538"/>
      <c r="CK126" s="1538"/>
      <c r="CL126" s="1538"/>
      <c r="CM126" s="1538"/>
      <c r="CN126" s="1538"/>
      <c r="CO126" s="1538"/>
      <c r="CP126" s="1538"/>
      <c r="CQ126" s="1538"/>
      <c r="CR126" s="1538"/>
      <c r="CS126" s="1538"/>
      <c r="CT126" s="1538"/>
      <c r="CU126" s="1538"/>
      <c r="CV126" s="1538"/>
      <c r="CW126" s="1538"/>
      <c r="CX126" s="1538"/>
      <c r="CY126" s="1538"/>
      <c r="CZ126" s="1538"/>
      <c r="DA126" s="1538"/>
      <c r="DB126" s="1538"/>
      <c r="DC126" s="1538"/>
      <c r="DD126" s="1538"/>
      <c r="DE126" s="1538"/>
      <c r="DF126" s="1538"/>
      <c r="DG126" s="1538"/>
      <c r="DH126" s="1538"/>
      <c r="DI126" s="1538"/>
      <c r="DJ126" s="1538"/>
      <c r="DK126" s="1538"/>
      <c r="DL126" s="1538"/>
      <c r="DM126" s="1538"/>
      <c r="DN126" s="1538"/>
      <c r="DO126" s="1538"/>
      <c r="DP126" s="1538"/>
      <c r="DQ126" s="1538"/>
      <c r="DR126" s="1538"/>
      <c r="DS126" s="1538"/>
      <c r="DT126" s="1538"/>
      <c r="DU126" s="1538"/>
      <c r="DV126" s="1538"/>
      <c r="DW126" s="1538"/>
      <c r="DX126" s="1538"/>
      <c r="DY126" s="1538"/>
      <c r="DZ126" s="1538"/>
      <c r="EA126" s="1538"/>
      <c r="EB126" s="1538"/>
      <c r="EC126" s="1538"/>
      <c r="ED126" s="1538"/>
      <c r="EE126" s="1538"/>
      <c r="EF126" s="1538"/>
      <c r="EG126" s="1538"/>
      <c r="EH126" s="1538"/>
      <c r="EI126" s="1538"/>
      <c r="EJ126" s="1538"/>
      <c r="EK126" s="1538"/>
      <c r="EL126" s="1538"/>
      <c r="EM126" s="1538"/>
      <c r="EN126" s="1538"/>
      <c r="EO126" s="1538"/>
      <c r="EP126" s="1538"/>
      <c r="EQ126" s="1538"/>
      <c r="ER126" s="1538"/>
      <c r="ES126" s="1538"/>
      <c r="ET126" s="1538"/>
      <c r="EU126" s="1538"/>
      <c r="EV126" s="1538"/>
      <c r="EW126" s="1538"/>
      <c r="EX126" s="1538"/>
      <c r="EY126" s="1538"/>
      <c r="EZ126" s="1538"/>
      <c r="FA126" s="1538"/>
      <c r="FB126" s="1538"/>
      <c r="FC126" s="1538"/>
      <c r="FD126" s="1538"/>
      <c r="FE126" s="1538"/>
      <c r="FF126" s="1538"/>
      <c r="FG126" s="1538"/>
      <c r="FH126" s="1538"/>
      <c r="FI126" s="1538"/>
      <c r="FJ126" s="1538"/>
      <c r="FK126" s="1538"/>
      <c r="FL126" s="1538"/>
      <c r="FM126" s="1538"/>
      <c r="FN126" s="1538"/>
      <c r="FO126" s="1538"/>
      <c r="FP126" s="1538"/>
      <c r="FQ126" s="1538"/>
      <c r="FR126" s="1538"/>
      <c r="FS126" s="1538"/>
      <c r="FT126" s="1538"/>
      <c r="FU126" s="1538"/>
      <c r="FV126" s="1538"/>
      <c r="FW126" s="1538"/>
      <c r="FX126" s="1538"/>
      <c r="FY126" s="1538"/>
      <c r="FZ126" s="1538"/>
      <c r="GA126" s="1538"/>
      <c r="GB126" s="1538"/>
      <c r="GC126" s="1538"/>
      <c r="GD126" s="1538"/>
      <c r="GE126" s="1538"/>
      <c r="GF126" s="1538"/>
      <c r="GG126" s="1538"/>
      <c r="GH126" s="1538"/>
      <c r="GI126" s="1538"/>
      <c r="GJ126" s="1538"/>
      <c r="GK126" s="1538"/>
      <c r="GL126" s="1538"/>
      <c r="GM126" s="1538"/>
      <c r="GN126" s="1538"/>
      <c r="GO126" s="1538"/>
      <c r="GP126" s="1538"/>
      <c r="GQ126" s="1538"/>
      <c r="GR126" s="1538"/>
      <c r="GS126" s="1538"/>
      <c r="GT126" s="1538"/>
      <c r="GU126" s="1538"/>
      <c r="GV126" s="1538"/>
      <c r="GW126" s="1538"/>
      <c r="GX126" s="1538"/>
      <c r="GY126" s="1538"/>
      <c r="GZ126" s="1538"/>
      <c r="HA126" s="1538"/>
      <c r="HB126" s="1538"/>
      <c r="HC126" s="1538"/>
      <c r="HD126" s="1538"/>
      <c r="HE126" s="1538"/>
      <c r="HF126" s="1538"/>
      <c r="HG126" s="1538"/>
      <c r="HH126" s="1538"/>
      <c r="HI126" s="1538"/>
      <c r="HJ126" s="1538"/>
      <c r="HK126" s="1538"/>
      <c r="HL126" s="1538"/>
      <c r="HM126" s="1538"/>
      <c r="HN126" s="1538"/>
      <c r="HO126" s="1538"/>
      <c r="HP126" s="1538"/>
      <c r="HQ126" s="1538"/>
      <c r="HR126" s="1538"/>
      <c r="HS126" s="1538"/>
      <c r="HT126" s="1538"/>
      <c r="HU126" s="1538"/>
      <c r="HV126" s="1538"/>
      <c r="HW126" s="1538"/>
      <c r="HX126" s="1538"/>
      <c r="HY126" s="1538"/>
      <c r="HZ126" s="1538"/>
      <c r="IA126" s="1538"/>
      <c r="IB126" s="1538"/>
      <c r="IC126" s="1538"/>
      <c r="ID126" s="1538"/>
      <c r="IE126" s="1538"/>
      <c r="IF126" s="1538"/>
      <c r="IG126" s="1538"/>
      <c r="IH126" s="1538"/>
      <c r="II126" s="1538"/>
      <c r="IJ126" s="1538"/>
      <c r="IK126" s="1538"/>
      <c r="IL126" s="1538"/>
      <c r="IM126" s="1538"/>
      <c r="IN126" s="1538"/>
      <c r="IO126" s="1538"/>
      <c r="IP126" s="1538"/>
      <c r="IQ126" s="1538"/>
      <c r="IR126" s="1538"/>
      <c r="IS126" s="1538"/>
      <c r="IT126" s="1538"/>
      <c r="IU126" s="1538"/>
    </row>
    <row r="127" spans="1:255">
      <c r="A127" s="2149">
        <v>55</v>
      </c>
      <c r="B127" s="1520"/>
      <c r="C127" s="1520"/>
      <c r="D127" s="1520"/>
      <c r="E127" s="1889"/>
      <c r="F127" s="1519"/>
      <c r="G127" s="1520"/>
      <c r="H127" s="1520"/>
      <c r="I127" s="1520"/>
      <c r="J127" s="1520"/>
      <c r="K127" s="1860"/>
      <c r="L127" s="1860"/>
      <c r="M127" s="1900">
        <v>55</v>
      </c>
      <c r="N127" s="1519"/>
      <c r="O127" s="1860"/>
      <c r="P127" s="1860"/>
      <c r="Q127" s="1860"/>
      <c r="R127" s="1860">
        <f t="shared" si="1"/>
        <v>0</v>
      </c>
      <c r="S127" s="1900">
        <v>55</v>
      </c>
      <c r="T127" s="1538"/>
      <c r="U127" s="1538"/>
      <c r="V127" s="1538"/>
      <c r="W127" s="1538"/>
      <c r="X127" s="1538"/>
      <c r="Y127" s="1538"/>
      <c r="Z127" s="1538"/>
      <c r="AA127" s="1538"/>
      <c r="AB127" s="1538"/>
      <c r="AC127" s="1538"/>
      <c r="AD127" s="1538"/>
      <c r="AE127" s="1538"/>
      <c r="AF127" s="1538"/>
      <c r="AG127" s="1538"/>
      <c r="AH127" s="1538"/>
      <c r="AI127" s="1538"/>
      <c r="AJ127" s="1538"/>
      <c r="AK127" s="1538"/>
      <c r="AL127" s="1538"/>
      <c r="AM127" s="1538"/>
      <c r="AN127" s="1538"/>
      <c r="AO127" s="1538"/>
      <c r="AP127" s="1538"/>
      <c r="AQ127" s="1538"/>
      <c r="AR127" s="1538"/>
      <c r="AS127" s="1538"/>
      <c r="AT127" s="1538"/>
      <c r="AU127" s="1538"/>
      <c r="AV127" s="1538"/>
      <c r="AW127" s="1538"/>
      <c r="AX127" s="1538"/>
      <c r="AY127" s="1538"/>
      <c r="AZ127" s="1538"/>
      <c r="BA127" s="1538"/>
      <c r="BB127" s="1538"/>
      <c r="BC127" s="1538"/>
      <c r="BD127" s="1538"/>
      <c r="BE127" s="1538"/>
      <c r="BF127" s="1538"/>
      <c r="BG127" s="1538"/>
      <c r="BH127" s="1538"/>
      <c r="BI127" s="1538"/>
      <c r="BJ127" s="1538"/>
      <c r="BK127" s="1538"/>
      <c r="BL127" s="1538"/>
      <c r="BM127" s="1538"/>
      <c r="BN127" s="1538"/>
      <c r="BO127" s="1538"/>
      <c r="BP127" s="1538"/>
      <c r="BQ127" s="1538"/>
      <c r="BR127" s="1538"/>
      <c r="BS127" s="1538"/>
      <c r="BT127" s="1538"/>
      <c r="BU127" s="1538"/>
      <c r="BV127" s="1538"/>
      <c r="BW127" s="1538"/>
      <c r="BX127" s="1538"/>
      <c r="BY127" s="1538"/>
      <c r="BZ127" s="1538"/>
      <c r="CA127" s="1538"/>
      <c r="CB127" s="1538"/>
      <c r="CC127" s="1538"/>
      <c r="CD127" s="1538"/>
      <c r="CE127" s="1538"/>
      <c r="CF127" s="1538"/>
      <c r="CG127" s="1538"/>
      <c r="CH127" s="1538"/>
      <c r="CI127" s="1538"/>
      <c r="CJ127" s="1538"/>
      <c r="CK127" s="1538"/>
      <c r="CL127" s="1538"/>
      <c r="CM127" s="1538"/>
      <c r="CN127" s="1538"/>
      <c r="CO127" s="1538"/>
      <c r="CP127" s="1538"/>
      <c r="CQ127" s="1538"/>
      <c r="CR127" s="1538"/>
      <c r="CS127" s="1538"/>
      <c r="CT127" s="1538"/>
      <c r="CU127" s="1538"/>
      <c r="CV127" s="1538"/>
      <c r="CW127" s="1538"/>
      <c r="CX127" s="1538"/>
      <c r="CY127" s="1538"/>
      <c r="CZ127" s="1538"/>
      <c r="DA127" s="1538"/>
      <c r="DB127" s="1538"/>
      <c r="DC127" s="1538"/>
      <c r="DD127" s="1538"/>
      <c r="DE127" s="1538"/>
      <c r="DF127" s="1538"/>
      <c r="DG127" s="1538"/>
      <c r="DH127" s="1538"/>
      <c r="DI127" s="1538"/>
      <c r="DJ127" s="1538"/>
      <c r="DK127" s="1538"/>
      <c r="DL127" s="1538"/>
      <c r="DM127" s="1538"/>
      <c r="DN127" s="1538"/>
      <c r="DO127" s="1538"/>
      <c r="DP127" s="1538"/>
      <c r="DQ127" s="1538"/>
      <c r="DR127" s="1538"/>
      <c r="DS127" s="1538"/>
      <c r="DT127" s="1538"/>
      <c r="DU127" s="1538"/>
      <c r="DV127" s="1538"/>
      <c r="DW127" s="1538"/>
      <c r="DX127" s="1538"/>
      <c r="DY127" s="1538"/>
      <c r="DZ127" s="1538"/>
      <c r="EA127" s="1538"/>
      <c r="EB127" s="1538"/>
      <c r="EC127" s="1538"/>
      <c r="ED127" s="1538"/>
      <c r="EE127" s="1538"/>
      <c r="EF127" s="1538"/>
      <c r="EG127" s="1538"/>
      <c r="EH127" s="1538"/>
      <c r="EI127" s="1538"/>
      <c r="EJ127" s="1538"/>
      <c r="EK127" s="1538"/>
      <c r="EL127" s="1538"/>
      <c r="EM127" s="1538"/>
      <c r="EN127" s="1538"/>
      <c r="EO127" s="1538"/>
      <c r="EP127" s="1538"/>
      <c r="EQ127" s="1538"/>
      <c r="ER127" s="1538"/>
      <c r="ES127" s="1538"/>
      <c r="ET127" s="1538"/>
      <c r="EU127" s="1538"/>
      <c r="EV127" s="1538"/>
      <c r="EW127" s="1538"/>
      <c r="EX127" s="1538"/>
      <c r="EY127" s="1538"/>
      <c r="EZ127" s="1538"/>
      <c r="FA127" s="1538"/>
      <c r="FB127" s="1538"/>
      <c r="FC127" s="1538"/>
      <c r="FD127" s="1538"/>
      <c r="FE127" s="1538"/>
      <c r="FF127" s="1538"/>
      <c r="FG127" s="1538"/>
      <c r="FH127" s="1538"/>
      <c r="FI127" s="1538"/>
      <c r="FJ127" s="1538"/>
      <c r="FK127" s="1538"/>
      <c r="FL127" s="1538"/>
      <c r="FM127" s="1538"/>
      <c r="FN127" s="1538"/>
      <c r="FO127" s="1538"/>
      <c r="FP127" s="1538"/>
      <c r="FQ127" s="1538"/>
      <c r="FR127" s="1538"/>
      <c r="FS127" s="1538"/>
      <c r="FT127" s="1538"/>
      <c r="FU127" s="1538"/>
      <c r="FV127" s="1538"/>
      <c r="FW127" s="1538"/>
      <c r="FX127" s="1538"/>
      <c r="FY127" s="1538"/>
      <c r="FZ127" s="1538"/>
      <c r="GA127" s="1538"/>
      <c r="GB127" s="1538"/>
      <c r="GC127" s="1538"/>
      <c r="GD127" s="1538"/>
      <c r="GE127" s="1538"/>
      <c r="GF127" s="1538"/>
      <c r="GG127" s="1538"/>
      <c r="GH127" s="1538"/>
      <c r="GI127" s="1538"/>
      <c r="GJ127" s="1538"/>
      <c r="GK127" s="1538"/>
      <c r="GL127" s="1538"/>
      <c r="GM127" s="1538"/>
      <c r="GN127" s="1538"/>
      <c r="GO127" s="1538"/>
      <c r="GP127" s="1538"/>
      <c r="GQ127" s="1538"/>
      <c r="GR127" s="1538"/>
      <c r="GS127" s="1538"/>
      <c r="GT127" s="1538"/>
      <c r="GU127" s="1538"/>
      <c r="GV127" s="1538"/>
      <c r="GW127" s="1538"/>
      <c r="GX127" s="1538"/>
      <c r="GY127" s="1538"/>
      <c r="GZ127" s="1538"/>
      <c r="HA127" s="1538"/>
      <c r="HB127" s="1538"/>
      <c r="HC127" s="1538"/>
      <c r="HD127" s="1538"/>
      <c r="HE127" s="1538"/>
      <c r="HF127" s="1538"/>
      <c r="HG127" s="1538"/>
      <c r="HH127" s="1538"/>
      <c r="HI127" s="1538"/>
      <c r="HJ127" s="1538"/>
      <c r="HK127" s="1538"/>
      <c r="HL127" s="1538"/>
      <c r="HM127" s="1538"/>
      <c r="HN127" s="1538"/>
      <c r="HO127" s="1538"/>
      <c r="HP127" s="1538"/>
      <c r="HQ127" s="1538"/>
      <c r="HR127" s="1538"/>
      <c r="HS127" s="1538"/>
      <c r="HT127" s="1538"/>
      <c r="HU127" s="1538"/>
      <c r="HV127" s="1538"/>
      <c r="HW127" s="1538"/>
      <c r="HX127" s="1538"/>
      <c r="HY127" s="1538"/>
      <c r="HZ127" s="1538"/>
      <c r="IA127" s="1538"/>
      <c r="IB127" s="1538"/>
      <c r="IC127" s="1538"/>
      <c r="ID127" s="1538"/>
      <c r="IE127" s="1538"/>
      <c r="IF127" s="1538"/>
      <c r="IG127" s="1538"/>
      <c r="IH127" s="1538"/>
      <c r="II127" s="1538"/>
      <c r="IJ127" s="1538"/>
      <c r="IK127" s="1538"/>
      <c r="IL127" s="1538"/>
      <c r="IM127" s="1538"/>
      <c r="IN127" s="1538"/>
      <c r="IO127" s="1538"/>
      <c r="IP127" s="1538"/>
      <c r="IQ127" s="1538"/>
      <c r="IR127" s="1538"/>
      <c r="IS127" s="1538"/>
      <c r="IT127" s="1538"/>
      <c r="IU127" s="1538"/>
    </row>
    <row r="128" spans="1:255">
      <c r="A128" s="2149">
        <v>56</v>
      </c>
      <c r="B128" s="1520"/>
      <c r="C128" s="1520"/>
      <c r="D128" s="1520"/>
      <c r="E128" s="1889"/>
      <c r="F128" s="1519"/>
      <c r="G128" s="1520"/>
      <c r="H128" s="1520"/>
      <c r="I128" s="1520"/>
      <c r="J128" s="1520"/>
      <c r="K128" s="1860"/>
      <c r="L128" s="1860"/>
      <c r="M128" s="1900">
        <v>56</v>
      </c>
      <c r="N128" s="1519"/>
      <c r="O128" s="1860"/>
      <c r="P128" s="1860"/>
      <c r="Q128" s="1860"/>
      <c r="R128" s="1860">
        <f t="shared" si="1"/>
        <v>0</v>
      </c>
      <c r="S128" s="1900">
        <v>56</v>
      </c>
      <c r="T128" s="1538"/>
      <c r="U128" s="1538"/>
      <c r="V128" s="1538"/>
      <c r="W128" s="1538"/>
      <c r="X128" s="1538"/>
      <c r="Y128" s="1538"/>
      <c r="Z128" s="1538"/>
      <c r="AA128" s="1538"/>
      <c r="AB128" s="1538"/>
      <c r="AC128" s="1538"/>
      <c r="AD128" s="1538"/>
      <c r="AE128" s="1538"/>
      <c r="AF128" s="1538"/>
      <c r="AG128" s="1538"/>
      <c r="AH128" s="1538"/>
      <c r="AI128" s="1538"/>
      <c r="AJ128" s="1538"/>
      <c r="AK128" s="1538"/>
      <c r="AL128" s="1538"/>
      <c r="AM128" s="1538"/>
      <c r="AN128" s="1538"/>
      <c r="AO128" s="1538"/>
      <c r="AP128" s="1538"/>
      <c r="AQ128" s="1538"/>
      <c r="AR128" s="1538"/>
      <c r="AS128" s="1538"/>
      <c r="AT128" s="1538"/>
      <c r="AU128" s="1538"/>
      <c r="AV128" s="1538"/>
      <c r="AW128" s="1538"/>
      <c r="AX128" s="1538"/>
      <c r="AY128" s="1538"/>
      <c r="AZ128" s="1538"/>
      <c r="BA128" s="1538"/>
      <c r="BB128" s="1538"/>
      <c r="BC128" s="1538"/>
      <c r="BD128" s="1538"/>
      <c r="BE128" s="1538"/>
      <c r="BF128" s="1538"/>
      <c r="BG128" s="1538"/>
      <c r="BH128" s="1538"/>
      <c r="BI128" s="1538"/>
      <c r="BJ128" s="1538"/>
      <c r="BK128" s="1538"/>
      <c r="BL128" s="1538"/>
      <c r="BM128" s="1538"/>
      <c r="BN128" s="1538"/>
      <c r="BO128" s="1538"/>
      <c r="BP128" s="1538"/>
      <c r="BQ128" s="1538"/>
      <c r="BR128" s="1538"/>
      <c r="BS128" s="1538"/>
      <c r="BT128" s="1538"/>
      <c r="BU128" s="1538"/>
      <c r="BV128" s="1538"/>
      <c r="BW128" s="1538"/>
      <c r="BX128" s="1538"/>
      <c r="BY128" s="1538"/>
      <c r="BZ128" s="1538"/>
      <c r="CA128" s="1538"/>
      <c r="CB128" s="1538"/>
      <c r="CC128" s="1538"/>
      <c r="CD128" s="1538"/>
      <c r="CE128" s="1538"/>
      <c r="CF128" s="1538"/>
      <c r="CG128" s="1538"/>
      <c r="CH128" s="1538"/>
      <c r="CI128" s="1538"/>
      <c r="CJ128" s="1538"/>
      <c r="CK128" s="1538"/>
      <c r="CL128" s="1538"/>
      <c r="CM128" s="1538"/>
      <c r="CN128" s="1538"/>
      <c r="CO128" s="1538"/>
      <c r="CP128" s="1538"/>
      <c r="CQ128" s="1538"/>
      <c r="CR128" s="1538"/>
      <c r="CS128" s="1538"/>
      <c r="CT128" s="1538"/>
      <c r="CU128" s="1538"/>
      <c r="CV128" s="1538"/>
      <c r="CW128" s="1538"/>
      <c r="CX128" s="1538"/>
      <c r="CY128" s="1538"/>
      <c r="CZ128" s="1538"/>
      <c r="DA128" s="1538"/>
      <c r="DB128" s="1538"/>
      <c r="DC128" s="1538"/>
      <c r="DD128" s="1538"/>
      <c r="DE128" s="1538"/>
      <c r="DF128" s="1538"/>
      <c r="DG128" s="1538"/>
      <c r="DH128" s="1538"/>
      <c r="DI128" s="1538"/>
      <c r="DJ128" s="1538"/>
      <c r="DK128" s="1538"/>
      <c r="DL128" s="1538"/>
      <c r="DM128" s="1538"/>
      <c r="DN128" s="1538"/>
      <c r="DO128" s="1538"/>
      <c r="DP128" s="1538"/>
      <c r="DQ128" s="1538"/>
      <c r="DR128" s="1538"/>
      <c r="DS128" s="1538"/>
      <c r="DT128" s="1538"/>
      <c r="DU128" s="1538"/>
      <c r="DV128" s="1538"/>
      <c r="DW128" s="1538"/>
      <c r="DX128" s="1538"/>
      <c r="DY128" s="1538"/>
      <c r="DZ128" s="1538"/>
      <c r="EA128" s="1538"/>
      <c r="EB128" s="1538"/>
      <c r="EC128" s="1538"/>
      <c r="ED128" s="1538"/>
      <c r="EE128" s="1538"/>
      <c r="EF128" s="1538"/>
      <c r="EG128" s="1538"/>
      <c r="EH128" s="1538"/>
      <c r="EI128" s="1538"/>
      <c r="EJ128" s="1538"/>
      <c r="EK128" s="1538"/>
      <c r="EL128" s="1538"/>
      <c r="EM128" s="1538"/>
      <c r="EN128" s="1538"/>
      <c r="EO128" s="1538"/>
      <c r="EP128" s="1538"/>
      <c r="EQ128" s="1538"/>
      <c r="ER128" s="1538"/>
      <c r="ES128" s="1538"/>
      <c r="ET128" s="1538"/>
      <c r="EU128" s="1538"/>
      <c r="EV128" s="1538"/>
      <c r="EW128" s="1538"/>
      <c r="EX128" s="1538"/>
      <c r="EY128" s="1538"/>
      <c r="EZ128" s="1538"/>
      <c r="FA128" s="1538"/>
      <c r="FB128" s="1538"/>
      <c r="FC128" s="1538"/>
      <c r="FD128" s="1538"/>
      <c r="FE128" s="1538"/>
      <c r="FF128" s="1538"/>
      <c r="FG128" s="1538"/>
      <c r="FH128" s="1538"/>
      <c r="FI128" s="1538"/>
      <c r="FJ128" s="1538"/>
      <c r="FK128" s="1538"/>
      <c r="FL128" s="1538"/>
      <c r="FM128" s="1538"/>
      <c r="FN128" s="1538"/>
      <c r="FO128" s="1538"/>
      <c r="FP128" s="1538"/>
      <c r="FQ128" s="1538"/>
      <c r="FR128" s="1538"/>
      <c r="FS128" s="1538"/>
      <c r="FT128" s="1538"/>
      <c r="FU128" s="1538"/>
      <c r="FV128" s="1538"/>
      <c r="FW128" s="1538"/>
      <c r="FX128" s="1538"/>
      <c r="FY128" s="1538"/>
      <c r="FZ128" s="1538"/>
      <c r="GA128" s="1538"/>
      <c r="GB128" s="1538"/>
      <c r="GC128" s="1538"/>
      <c r="GD128" s="1538"/>
      <c r="GE128" s="1538"/>
      <c r="GF128" s="1538"/>
      <c r="GG128" s="1538"/>
      <c r="GH128" s="1538"/>
      <c r="GI128" s="1538"/>
      <c r="GJ128" s="1538"/>
      <c r="GK128" s="1538"/>
      <c r="GL128" s="1538"/>
      <c r="GM128" s="1538"/>
      <c r="GN128" s="1538"/>
      <c r="GO128" s="1538"/>
      <c r="GP128" s="1538"/>
      <c r="GQ128" s="1538"/>
      <c r="GR128" s="1538"/>
      <c r="GS128" s="1538"/>
      <c r="GT128" s="1538"/>
      <c r="GU128" s="1538"/>
      <c r="GV128" s="1538"/>
      <c r="GW128" s="1538"/>
      <c r="GX128" s="1538"/>
      <c r="GY128" s="1538"/>
      <c r="GZ128" s="1538"/>
      <c r="HA128" s="1538"/>
      <c r="HB128" s="1538"/>
      <c r="HC128" s="1538"/>
      <c r="HD128" s="1538"/>
      <c r="HE128" s="1538"/>
      <c r="HF128" s="1538"/>
      <c r="HG128" s="1538"/>
      <c r="HH128" s="1538"/>
      <c r="HI128" s="1538"/>
      <c r="HJ128" s="1538"/>
      <c r="HK128" s="1538"/>
      <c r="HL128" s="1538"/>
      <c r="HM128" s="1538"/>
      <c r="HN128" s="1538"/>
      <c r="HO128" s="1538"/>
      <c r="HP128" s="1538"/>
      <c r="HQ128" s="1538"/>
      <c r="HR128" s="1538"/>
      <c r="HS128" s="1538"/>
      <c r="HT128" s="1538"/>
      <c r="HU128" s="1538"/>
      <c r="HV128" s="1538"/>
      <c r="HW128" s="1538"/>
      <c r="HX128" s="1538"/>
      <c r="HY128" s="1538"/>
      <c r="HZ128" s="1538"/>
      <c r="IA128" s="1538"/>
      <c r="IB128" s="1538"/>
      <c r="IC128" s="1538"/>
      <c r="ID128" s="1538"/>
      <c r="IE128" s="1538"/>
      <c r="IF128" s="1538"/>
      <c r="IG128" s="1538"/>
      <c r="IH128" s="1538"/>
      <c r="II128" s="1538"/>
      <c r="IJ128" s="1538"/>
      <c r="IK128" s="1538"/>
      <c r="IL128" s="1538"/>
      <c r="IM128" s="1538"/>
      <c r="IN128" s="1538"/>
      <c r="IO128" s="1538"/>
      <c r="IP128" s="1538"/>
      <c r="IQ128" s="1538"/>
      <c r="IR128" s="1538"/>
      <c r="IS128" s="1538"/>
      <c r="IT128" s="1538"/>
      <c r="IU128" s="1538"/>
    </row>
    <row r="129" spans="1:255">
      <c r="A129" s="2149">
        <v>57</v>
      </c>
      <c r="B129" s="1520"/>
      <c r="C129" s="1520"/>
      <c r="D129" s="1520"/>
      <c r="E129" s="1889"/>
      <c r="F129" s="1519"/>
      <c r="G129" s="1520"/>
      <c r="H129" s="1520"/>
      <c r="I129" s="1520"/>
      <c r="J129" s="1520"/>
      <c r="K129" s="1860"/>
      <c r="L129" s="1860"/>
      <c r="M129" s="1900">
        <v>57</v>
      </c>
      <c r="N129" s="1519"/>
      <c r="O129" s="1860"/>
      <c r="P129" s="1860"/>
      <c r="Q129" s="1860"/>
      <c r="R129" s="1860">
        <f t="shared" si="1"/>
        <v>0</v>
      </c>
      <c r="S129" s="1900">
        <v>57</v>
      </c>
      <c r="T129" s="1538"/>
      <c r="U129" s="1538"/>
      <c r="V129" s="1538"/>
      <c r="W129" s="1538"/>
      <c r="X129" s="1538"/>
      <c r="Y129" s="1538"/>
      <c r="Z129" s="1538"/>
      <c r="AA129" s="1538"/>
      <c r="AB129" s="1538"/>
      <c r="AC129" s="1538"/>
      <c r="AD129" s="1538"/>
      <c r="AE129" s="1538"/>
      <c r="AF129" s="1538"/>
      <c r="AG129" s="1538"/>
      <c r="AH129" s="1538"/>
      <c r="AI129" s="1538"/>
      <c r="AJ129" s="1538"/>
      <c r="AK129" s="1538"/>
      <c r="AL129" s="1538"/>
      <c r="AM129" s="1538"/>
      <c r="AN129" s="1538"/>
      <c r="AO129" s="1538"/>
      <c r="AP129" s="1538"/>
      <c r="AQ129" s="1538"/>
      <c r="AR129" s="1538"/>
      <c r="AS129" s="1538"/>
      <c r="AT129" s="1538"/>
      <c r="AU129" s="1538"/>
      <c r="AV129" s="1538"/>
      <c r="AW129" s="1538"/>
      <c r="AX129" s="1538"/>
      <c r="AY129" s="1538"/>
      <c r="AZ129" s="1538"/>
      <c r="BA129" s="1538"/>
      <c r="BB129" s="1538"/>
      <c r="BC129" s="1538"/>
      <c r="BD129" s="1538"/>
      <c r="BE129" s="1538"/>
      <c r="BF129" s="1538"/>
      <c r="BG129" s="1538"/>
      <c r="BH129" s="1538"/>
      <c r="BI129" s="1538"/>
      <c r="BJ129" s="1538"/>
      <c r="BK129" s="1538"/>
      <c r="BL129" s="1538"/>
      <c r="BM129" s="1538"/>
      <c r="BN129" s="1538"/>
      <c r="BO129" s="1538"/>
      <c r="BP129" s="1538"/>
      <c r="BQ129" s="1538"/>
      <c r="BR129" s="1538"/>
      <c r="BS129" s="1538"/>
      <c r="BT129" s="1538"/>
      <c r="BU129" s="1538"/>
      <c r="BV129" s="1538"/>
      <c r="BW129" s="1538"/>
      <c r="BX129" s="1538"/>
      <c r="BY129" s="1538"/>
      <c r="BZ129" s="1538"/>
      <c r="CA129" s="1538"/>
      <c r="CB129" s="1538"/>
      <c r="CC129" s="1538"/>
      <c r="CD129" s="1538"/>
      <c r="CE129" s="1538"/>
      <c r="CF129" s="1538"/>
      <c r="CG129" s="1538"/>
      <c r="CH129" s="1538"/>
      <c r="CI129" s="1538"/>
      <c r="CJ129" s="1538"/>
      <c r="CK129" s="1538"/>
      <c r="CL129" s="1538"/>
      <c r="CM129" s="1538"/>
      <c r="CN129" s="1538"/>
      <c r="CO129" s="1538"/>
      <c r="CP129" s="1538"/>
      <c r="CQ129" s="1538"/>
      <c r="CR129" s="1538"/>
      <c r="CS129" s="1538"/>
      <c r="CT129" s="1538"/>
      <c r="CU129" s="1538"/>
      <c r="CV129" s="1538"/>
      <c r="CW129" s="1538"/>
      <c r="CX129" s="1538"/>
      <c r="CY129" s="1538"/>
      <c r="CZ129" s="1538"/>
      <c r="DA129" s="1538"/>
      <c r="DB129" s="1538"/>
      <c r="DC129" s="1538"/>
      <c r="DD129" s="1538"/>
      <c r="DE129" s="1538"/>
      <c r="DF129" s="1538"/>
      <c r="DG129" s="1538"/>
      <c r="DH129" s="1538"/>
      <c r="DI129" s="1538"/>
      <c r="DJ129" s="1538"/>
      <c r="DK129" s="1538"/>
      <c r="DL129" s="1538"/>
      <c r="DM129" s="1538"/>
      <c r="DN129" s="1538"/>
      <c r="DO129" s="1538"/>
      <c r="DP129" s="1538"/>
      <c r="DQ129" s="1538"/>
      <c r="DR129" s="1538"/>
      <c r="DS129" s="1538"/>
      <c r="DT129" s="1538"/>
      <c r="DU129" s="1538"/>
      <c r="DV129" s="1538"/>
      <c r="DW129" s="1538"/>
      <c r="DX129" s="1538"/>
      <c r="DY129" s="1538"/>
      <c r="DZ129" s="1538"/>
      <c r="EA129" s="1538"/>
      <c r="EB129" s="1538"/>
      <c r="EC129" s="1538"/>
      <c r="ED129" s="1538"/>
      <c r="EE129" s="1538"/>
      <c r="EF129" s="1538"/>
      <c r="EG129" s="1538"/>
      <c r="EH129" s="1538"/>
      <c r="EI129" s="1538"/>
      <c r="EJ129" s="1538"/>
      <c r="EK129" s="1538"/>
      <c r="EL129" s="1538"/>
      <c r="EM129" s="1538"/>
      <c r="EN129" s="1538"/>
      <c r="EO129" s="1538"/>
      <c r="EP129" s="1538"/>
      <c r="EQ129" s="1538"/>
      <c r="ER129" s="1538"/>
      <c r="ES129" s="1538"/>
      <c r="ET129" s="1538"/>
      <c r="EU129" s="1538"/>
      <c r="EV129" s="1538"/>
      <c r="EW129" s="1538"/>
      <c r="EX129" s="1538"/>
      <c r="EY129" s="1538"/>
      <c r="EZ129" s="1538"/>
      <c r="FA129" s="1538"/>
      <c r="FB129" s="1538"/>
      <c r="FC129" s="1538"/>
      <c r="FD129" s="1538"/>
      <c r="FE129" s="1538"/>
      <c r="FF129" s="1538"/>
      <c r="FG129" s="1538"/>
      <c r="FH129" s="1538"/>
      <c r="FI129" s="1538"/>
      <c r="FJ129" s="1538"/>
      <c r="FK129" s="1538"/>
      <c r="FL129" s="1538"/>
      <c r="FM129" s="1538"/>
      <c r="FN129" s="1538"/>
      <c r="FO129" s="1538"/>
      <c r="FP129" s="1538"/>
      <c r="FQ129" s="1538"/>
      <c r="FR129" s="1538"/>
      <c r="FS129" s="1538"/>
      <c r="FT129" s="1538"/>
      <c r="FU129" s="1538"/>
      <c r="FV129" s="1538"/>
      <c r="FW129" s="1538"/>
      <c r="FX129" s="1538"/>
      <c r="FY129" s="1538"/>
      <c r="FZ129" s="1538"/>
      <c r="GA129" s="1538"/>
      <c r="GB129" s="1538"/>
      <c r="GC129" s="1538"/>
      <c r="GD129" s="1538"/>
      <c r="GE129" s="1538"/>
      <c r="GF129" s="1538"/>
      <c r="GG129" s="1538"/>
      <c r="GH129" s="1538"/>
      <c r="GI129" s="1538"/>
      <c r="GJ129" s="1538"/>
      <c r="GK129" s="1538"/>
      <c r="GL129" s="1538"/>
      <c r="GM129" s="1538"/>
      <c r="GN129" s="1538"/>
      <c r="GO129" s="1538"/>
      <c r="GP129" s="1538"/>
      <c r="GQ129" s="1538"/>
      <c r="GR129" s="1538"/>
      <c r="GS129" s="1538"/>
      <c r="GT129" s="1538"/>
      <c r="GU129" s="1538"/>
      <c r="GV129" s="1538"/>
      <c r="GW129" s="1538"/>
      <c r="GX129" s="1538"/>
      <c r="GY129" s="1538"/>
      <c r="GZ129" s="1538"/>
      <c r="HA129" s="1538"/>
      <c r="HB129" s="1538"/>
      <c r="HC129" s="1538"/>
      <c r="HD129" s="1538"/>
      <c r="HE129" s="1538"/>
      <c r="HF129" s="1538"/>
      <c r="HG129" s="1538"/>
      <c r="HH129" s="1538"/>
      <c r="HI129" s="1538"/>
      <c r="HJ129" s="1538"/>
      <c r="HK129" s="1538"/>
      <c r="HL129" s="1538"/>
      <c r="HM129" s="1538"/>
      <c r="HN129" s="1538"/>
      <c r="HO129" s="1538"/>
      <c r="HP129" s="1538"/>
      <c r="HQ129" s="1538"/>
      <c r="HR129" s="1538"/>
      <c r="HS129" s="1538"/>
      <c r="HT129" s="1538"/>
      <c r="HU129" s="1538"/>
      <c r="HV129" s="1538"/>
      <c r="HW129" s="1538"/>
      <c r="HX129" s="1538"/>
      <c r="HY129" s="1538"/>
      <c r="HZ129" s="1538"/>
      <c r="IA129" s="1538"/>
      <c r="IB129" s="1538"/>
      <c r="IC129" s="1538"/>
      <c r="ID129" s="1538"/>
      <c r="IE129" s="1538"/>
      <c r="IF129" s="1538"/>
      <c r="IG129" s="1538"/>
      <c r="IH129" s="1538"/>
      <c r="II129" s="1538"/>
      <c r="IJ129" s="1538"/>
      <c r="IK129" s="1538"/>
      <c r="IL129" s="1538"/>
      <c r="IM129" s="1538"/>
      <c r="IN129" s="1538"/>
      <c r="IO129" s="1538"/>
      <c r="IP129" s="1538"/>
      <c r="IQ129" s="1538"/>
      <c r="IR129" s="1538"/>
      <c r="IS129" s="1538"/>
      <c r="IT129" s="1538"/>
      <c r="IU129" s="1538"/>
    </row>
    <row r="130" spans="1:255">
      <c r="A130" s="2149">
        <v>58</v>
      </c>
      <c r="B130" s="1520"/>
      <c r="C130" s="1520"/>
      <c r="D130" s="1520"/>
      <c r="E130" s="1889"/>
      <c r="F130" s="1519"/>
      <c r="G130" s="1520"/>
      <c r="H130" s="1520"/>
      <c r="I130" s="1520"/>
      <c r="J130" s="1520"/>
      <c r="K130" s="1860"/>
      <c r="L130" s="1860"/>
      <c r="M130" s="1900">
        <v>58</v>
      </c>
      <c r="N130" s="1519"/>
      <c r="O130" s="1860"/>
      <c r="P130" s="1860"/>
      <c r="Q130" s="1860"/>
      <c r="R130" s="1860">
        <f t="shared" si="1"/>
        <v>0</v>
      </c>
      <c r="S130" s="1900">
        <v>58</v>
      </c>
      <c r="T130" s="1538"/>
      <c r="U130" s="1538"/>
      <c r="V130" s="1538"/>
      <c r="W130" s="1538"/>
      <c r="X130" s="1538"/>
      <c r="Y130" s="1538"/>
      <c r="Z130" s="1538"/>
      <c r="AA130" s="1538"/>
      <c r="AB130" s="1538"/>
      <c r="AC130" s="1538"/>
      <c r="AD130" s="1538"/>
      <c r="AE130" s="1538"/>
      <c r="AF130" s="1538"/>
      <c r="AG130" s="1538"/>
      <c r="AH130" s="1538"/>
      <c r="AI130" s="1538"/>
      <c r="AJ130" s="1538"/>
      <c r="AK130" s="1538"/>
      <c r="AL130" s="1538"/>
      <c r="AM130" s="1538"/>
      <c r="AN130" s="1538"/>
      <c r="AO130" s="1538"/>
      <c r="AP130" s="1538"/>
      <c r="AQ130" s="1538"/>
      <c r="AR130" s="1538"/>
      <c r="AS130" s="1538"/>
      <c r="AT130" s="1538"/>
      <c r="AU130" s="1538"/>
      <c r="AV130" s="1538"/>
      <c r="AW130" s="1538"/>
      <c r="AX130" s="1538"/>
      <c r="AY130" s="1538"/>
      <c r="AZ130" s="1538"/>
      <c r="BA130" s="1538"/>
      <c r="BB130" s="1538"/>
      <c r="BC130" s="1538"/>
      <c r="BD130" s="1538"/>
      <c r="BE130" s="1538"/>
      <c r="BF130" s="1538"/>
      <c r="BG130" s="1538"/>
      <c r="BH130" s="1538"/>
      <c r="BI130" s="1538"/>
      <c r="BJ130" s="1538"/>
      <c r="BK130" s="1538"/>
      <c r="BL130" s="1538"/>
      <c r="BM130" s="1538"/>
      <c r="BN130" s="1538"/>
      <c r="BO130" s="1538"/>
      <c r="BP130" s="1538"/>
      <c r="BQ130" s="1538"/>
      <c r="BR130" s="1538"/>
      <c r="BS130" s="1538"/>
      <c r="BT130" s="1538"/>
      <c r="BU130" s="1538"/>
      <c r="BV130" s="1538"/>
      <c r="BW130" s="1538"/>
      <c r="BX130" s="1538"/>
      <c r="BY130" s="1538"/>
      <c r="BZ130" s="1538"/>
      <c r="CA130" s="1538"/>
      <c r="CB130" s="1538"/>
      <c r="CC130" s="1538"/>
      <c r="CD130" s="1538"/>
      <c r="CE130" s="1538"/>
      <c r="CF130" s="1538"/>
      <c r="CG130" s="1538"/>
      <c r="CH130" s="1538"/>
      <c r="CI130" s="1538"/>
      <c r="CJ130" s="1538"/>
      <c r="CK130" s="1538"/>
      <c r="CL130" s="1538"/>
      <c r="CM130" s="1538"/>
      <c r="CN130" s="1538"/>
      <c r="CO130" s="1538"/>
      <c r="CP130" s="1538"/>
      <c r="CQ130" s="1538"/>
      <c r="CR130" s="1538"/>
      <c r="CS130" s="1538"/>
      <c r="CT130" s="1538"/>
      <c r="CU130" s="1538"/>
      <c r="CV130" s="1538"/>
      <c r="CW130" s="1538"/>
      <c r="CX130" s="1538"/>
      <c r="CY130" s="1538"/>
      <c r="CZ130" s="1538"/>
      <c r="DA130" s="1538"/>
      <c r="DB130" s="1538"/>
      <c r="DC130" s="1538"/>
      <c r="DD130" s="1538"/>
      <c r="DE130" s="1538"/>
      <c r="DF130" s="1538"/>
      <c r="DG130" s="1538"/>
      <c r="DH130" s="1538"/>
      <c r="DI130" s="1538"/>
      <c r="DJ130" s="1538"/>
      <c r="DK130" s="1538"/>
      <c r="DL130" s="1538"/>
      <c r="DM130" s="1538"/>
      <c r="DN130" s="1538"/>
      <c r="DO130" s="1538"/>
      <c r="DP130" s="1538"/>
      <c r="DQ130" s="1538"/>
      <c r="DR130" s="1538"/>
      <c r="DS130" s="1538"/>
      <c r="DT130" s="1538"/>
      <c r="DU130" s="1538"/>
      <c r="DV130" s="1538"/>
      <c r="DW130" s="1538"/>
      <c r="DX130" s="1538"/>
      <c r="DY130" s="1538"/>
      <c r="DZ130" s="1538"/>
      <c r="EA130" s="1538"/>
      <c r="EB130" s="1538"/>
      <c r="EC130" s="1538"/>
      <c r="ED130" s="1538"/>
      <c r="EE130" s="1538"/>
      <c r="EF130" s="1538"/>
      <c r="EG130" s="1538"/>
      <c r="EH130" s="1538"/>
      <c r="EI130" s="1538"/>
      <c r="EJ130" s="1538"/>
      <c r="EK130" s="1538"/>
      <c r="EL130" s="1538"/>
      <c r="EM130" s="1538"/>
      <c r="EN130" s="1538"/>
      <c r="EO130" s="1538"/>
      <c r="EP130" s="1538"/>
      <c r="EQ130" s="1538"/>
      <c r="ER130" s="1538"/>
      <c r="ES130" s="1538"/>
      <c r="ET130" s="1538"/>
      <c r="EU130" s="1538"/>
      <c r="EV130" s="1538"/>
      <c r="EW130" s="1538"/>
      <c r="EX130" s="1538"/>
      <c r="EY130" s="1538"/>
      <c r="EZ130" s="1538"/>
      <c r="FA130" s="1538"/>
      <c r="FB130" s="1538"/>
      <c r="FC130" s="1538"/>
      <c r="FD130" s="1538"/>
      <c r="FE130" s="1538"/>
      <c r="FF130" s="1538"/>
      <c r="FG130" s="1538"/>
      <c r="FH130" s="1538"/>
      <c r="FI130" s="1538"/>
      <c r="FJ130" s="1538"/>
      <c r="FK130" s="1538"/>
      <c r="FL130" s="1538"/>
      <c r="FM130" s="1538"/>
      <c r="FN130" s="1538"/>
      <c r="FO130" s="1538"/>
      <c r="FP130" s="1538"/>
      <c r="FQ130" s="1538"/>
      <c r="FR130" s="1538"/>
      <c r="FS130" s="1538"/>
      <c r="FT130" s="1538"/>
      <c r="FU130" s="1538"/>
      <c r="FV130" s="1538"/>
      <c r="FW130" s="1538"/>
      <c r="FX130" s="1538"/>
      <c r="FY130" s="1538"/>
      <c r="FZ130" s="1538"/>
      <c r="GA130" s="1538"/>
      <c r="GB130" s="1538"/>
      <c r="GC130" s="1538"/>
      <c r="GD130" s="1538"/>
      <c r="GE130" s="1538"/>
      <c r="GF130" s="1538"/>
      <c r="GG130" s="1538"/>
      <c r="GH130" s="1538"/>
      <c r="GI130" s="1538"/>
      <c r="GJ130" s="1538"/>
      <c r="GK130" s="1538"/>
      <c r="GL130" s="1538"/>
      <c r="GM130" s="1538"/>
      <c r="GN130" s="1538"/>
      <c r="GO130" s="1538"/>
      <c r="GP130" s="1538"/>
      <c r="GQ130" s="1538"/>
      <c r="GR130" s="1538"/>
      <c r="GS130" s="1538"/>
      <c r="GT130" s="1538"/>
      <c r="GU130" s="1538"/>
      <c r="GV130" s="1538"/>
      <c r="GW130" s="1538"/>
      <c r="GX130" s="1538"/>
      <c r="GY130" s="1538"/>
      <c r="GZ130" s="1538"/>
      <c r="HA130" s="1538"/>
      <c r="HB130" s="1538"/>
      <c r="HC130" s="1538"/>
      <c r="HD130" s="1538"/>
      <c r="HE130" s="1538"/>
      <c r="HF130" s="1538"/>
      <c r="HG130" s="1538"/>
      <c r="HH130" s="1538"/>
      <c r="HI130" s="1538"/>
      <c r="HJ130" s="1538"/>
      <c r="HK130" s="1538"/>
      <c r="HL130" s="1538"/>
      <c r="HM130" s="1538"/>
      <c r="HN130" s="1538"/>
      <c r="HO130" s="1538"/>
      <c r="HP130" s="1538"/>
      <c r="HQ130" s="1538"/>
      <c r="HR130" s="1538"/>
      <c r="HS130" s="1538"/>
      <c r="HT130" s="1538"/>
      <c r="HU130" s="1538"/>
      <c r="HV130" s="1538"/>
      <c r="HW130" s="1538"/>
      <c r="HX130" s="1538"/>
      <c r="HY130" s="1538"/>
      <c r="HZ130" s="1538"/>
      <c r="IA130" s="1538"/>
      <c r="IB130" s="1538"/>
      <c r="IC130" s="1538"/>
      <c r="ID130" s="1538"/>
      <c r="IE130" s="1538"/>
      <c r="IF130" s="1538"/>
      <c r="IG130" s="1538"/>
      <c r="IH130" s="1538"/>
      <c r="II130" s="1538"/>
      <c r="IJ130" s="1538"/>
      <c r="IK130" s="1538"/>
      <c r="IL130" s="1538"/>
      <c r="IM130" s="1538"/>
      <c r="IN130" s="1538"/>
      <c r="IO130" s="1538"/>
      <c r="IP130" s="1538"/>
      <c r="IQ130" s="1538"/>
      <c r="IR130" s="1538"/>
      <c r="IS130" s="1538"/>
      <c r="IT130" s="1538"/>
      <c r="IU130" s="1538"/>
    </row>
    <row r="131" spans="1:255">
      <c r="A131" s="2149">
        <v>59</v>
      </c>
      <c r="B131" s="1520"/>
      <c r="C131" s="1520"/>
      <c r="D131" s="1520"/>
      <c r="E131" s="1889"/>
      <c r="F131" s="1519"/>
      <c r="G131" s="1520"/>
      <c r="H131" s="1520"/>
      <c r="I131" s="1520"/>
      <c r="J131" s="1520"/>
      <c r="K131" s="1860"/>
      <c r="L131" s="1860"/>
      <c r="M131" s="1900">
        <v>59</v>
      </c>
      <c r="N131" s="1519"/>
      <c r="O131" s="1860"/>
      <c r="P131" s="1860"/>
      <c r="Q131" s="1860"/>
      <c r="R131" s="1860">
        <f t="shared" si="1"/>
        <v>0</v>
      </c>
      <c r="S131" s="1900">
        <v>59</v>
      </c>
      <c r="T131" s="1538"/>
      <c r="U131" s="1538"/>
      <c r="V131" s="1538"/>
      <c r="W131" s="1538"/>
      <c r="X131" s="1538"/>
      <c r="Y131" s="1538"/>
      <c r="Z131" s="1538"/>
      <c r="AA131" s="1538"/>
      <c r="AB131" s="1538"/>
      <c r="AC131" s="1538"/>
      <c r="AD131" s="1538"/>
      <c r="AE131" s="1538"/>
      <c r="AF131" s="1538"/>
      <c r="AG131" s="1538"/>
      <c r="AH131" s="1538"/>
      <c r="AI131" s="1538"/>
      <c r="AJ131" s="1538"/>
      <c r="AK131" s="1538"/>
      <c r="AL131" s="1538"/>
      <c r="AM131" s="1538"/>
      <c r="AN131" s="1538"/>
      <c r="AO131" s="1538"/>
      <c r="AP131" s="1538"/>
      <c r="AQ131" s="1538"/>
      <c r="AR131" s="1538"/>
      <c r="AS131" s="1538"/>
      <c r="AT131" s="1538"/>
      <c r="AU131" s="1538"/>
      <c r="AV131" s="1538"/>
      <c r="AW131" s="1538"/>
      <c r="AX131" s="1538"/>
      <c r="AY131" s="1538"/>
      <c r="AZ131" s="1538"/>
      <c r="BA131" s="1538"/>
      <c r="BB131" s="1538"/>
      <c r="BC131" s="1538"/>
      <c r="BD131" s="1538"/>
      <c r="BE131" s="1538"/>
      <c r="BF131" s="1538"/>
      <c r="BG131" s="1538"/>
      <c r="BH131" s="1538"/>
      <c r="BI131" s="1538"/>
      <c r="BJ131" s="1538"/>
      <c r="BK131" s="1538"/>
      <c r="BL131" s="1538"/>
      <c r="BM131" s="1538"/>
      <c r="BN131" s="1538"/>
      <c r="BO131" s="1538"/>
      <c r="BP131" s="1538"/>
      <c r="BQ131" s="1538"/>
      <c r="BR131" s="1538"/>
      <c r="BS131" s="1538"/>
      <c r="BT131" s="1538"/>
      <c r="BU131" s="1538"/>
      <c r="BV131" s="1538"/>
      <c r="BW131" s="1538"/>
      <c r="BX131" s="1538"/>
      <c r="BY131" s="1538"/>
      <c r="BZ131" s="1538"/>
      <c r="CA131" s="1538"/>
      <c r="CB131" s="1538"/>
      <c r="CC131" s="1538"/>
      <c r="CD131" s="1538"/>
      <c r="CE131" s="1538"/>
      <c r="CF131" s="1538"/>
      <c r="CG131" s="1538"/>
      <c r="CH131" s="1538"/>
      <c r="CI131" s="1538"/>
      <c r="CJ131" s="1538"/>
      <c r="CK131" s="1538"/>
      <c r="CL131" s="1538"/>
      <c r="CM131" s="1538"/>
      <c r="CN131" s="1538"/>
      <c r="CO131" s="1538"/>
      <c r="CP131" s="1538"/>
      <c r="CQ131" s="1538"/>
      <c r="CR131" s="1538"/>
      <c r="CS131" s="1538"/>
      <c r="CT131" s="1538"/>
      <c r="CU131" s="1538"/>
      <c r="CV131" s="1538"/>
      <c r="CW131" s="1538"/>
      <c r="CX131" s="1538"/>
      <c r="CY131" s="1538"/>
      <c r="CZ131" s="1538"/>
      <c r="DA131" s="1538"/>
      <c r="DB131" s="1538"/>
      <c r="DC131" s="1538"/>
      <c r="DD131" s="1538"/>
      <c r="DE131" s="1538"/>
      <c r="DF131" s="1538"/>
      <c r="DG131" s="1538"/>
      <c r="DH131" s="1538"/>
      <c r="DI131" s="1538"/>
      <c r="DJ131" s="1538"/>
      <c r="DK131" s="1538"/>
      <c r="DL131" s="1538"/>
      <c r="DM131" s="1538"/>
      <c r="DN131" s="1538"/>
      <c r="DO131" s="1538"/>
      <c r="DP131" s="1538"/>
      <c r="DQ131" s="1538"/>
      <c r="DR131" s="1538"/>
      <c r="DS131" s="1538"/>
      <c r="DT131" s="1538"/>
      <c r="DU131" s="1538"/>
      <c r="DV131" s="1538"/>
      <c r="DW131" s="1538"/>
      <c r="DX131" s="1538"/>
      <c r="DY131" s="1538"/>
      <c r="DZ131" s="1538"/>
      <c r="EA131" s="1538"/>
      <c r="EB131" s="1538"/>
      <c r="EC131" s="1538"/>
      <c r="ED131" s="1538"/>
      <c r="EE131" s="1538"/>
      <c r="EF131" s="1538"/>
      <c r="EG131" s="1538"/>
      <c r="EH131" s="1538"/>
      <c r="EI131" s="1538"/>
      <c r="EJ131" s="1538"/>
      <c r="EK131" s="1538"/>
      <c r="EL131" s="1538"/>
      <c r="EM131" s="1538"/>
      <c r="EN131" s="1538"/>
      <c r="EO131" s="1538"/>
      <c r="EP131" s="1538"/>
      <c r="EQ131" s="1538"/>
      <c r="ER131" s="1538"/>
      <c r="ES131" s="1538"/>
      <c r="ET131" s="1538"/>
      <c r="EU131" s="1538"/>
      <c r="EV131" s="1538"/>
      <c r="EW131" s="1538"/>
      <c r="EX131" s="1538"/>
      <c r="EY131" s="1538"/>
      <c r="EZ131" s="1538"/>
      <c r="FA131" s="1538"/>
      <c r="FB131" s="1538"/>
      <c r="FC131" s="1538"/>
      <c r="FD131" s="1538"/>
      <c r="FE131" s="1538"/>
      <c r="FF131" s="1538"/>
      <c r="FG131" s="1538"/>
      <c r="FH131" s="1538"/>
      <c r="FI131" s="1538"/>
      <c r="FJ131" s="1538"/>
      <c r="FK131" s="1538"/>
      <c r="FL131" s="1538"/>
      <c r="FM131" s="1538"/>
      <c r="FN131" s="1538"/>
      <c r="FO131" s="1538"/>
      <c r="FP131" s="1538"/>
      <c r="FQ131" s="1538"/>
      <c r="FR131" s="1538"/>
      <c r="FS131" s="1538"/>
      <c r="FT131" s="1538"/>
      <c r="FU131" s="1538"/>
      <c r="FV131" s="1538"/>
      <c r="FW131" s="1538"/>
      <c r="FX131" s="1538"/>
      <c r="FY131" s="1538"/>
      <c r="FZ131" s="1538"/>
      <c r="GA131" s="1538"/>
      <c r="GB131" s="1538"/>
      <c r="GC131" s="1538"/>
      <c r="GD131" s="1538"/>
      <c r="GE131" s="1538"/>
      <c r="GF131" s="1538"/>
      <c r="GG131" s="1538"/>
      <c r="GH131" s="1538"/>
      <c r="GI131" s="1538"/>
      <c r="GJ131" s="1538"/>
      <c r="GK131" s="1538"/>
      <c r="GL131" s="1538"/>
      <c r="GM131" s="1538"/>
      <c r="GN131" s="1538"/>
      <c r="GO131" s="1538"/>
      <c r="GP131" s="1538"/>
      <c r="GQ131" s="1538"/>
      <c r="GR131" s="1538"/>
      <c r="GS131" s="1538"/>
      <c r="GT131" s="1538"/>
      <c r="GU131" s="1538"/>
      <c r="GV131" s="1538"/>
      <c r="GW131" s="1538"/>
      <c r="GX131" s="1538"/>
      <c r="GY131" s="1538"/>
      <c r="GZ131" s="1538"/>
      <c r="HA131" s="1538"/>
      <c r="HB131" s="1538"/>
      <c r="HC131" s="1538"/>
      <c r="HD131" s="1538"/>
      <c r="HE131" s="1538"/>
      <c r="HF131" s="1538"/>
      <c r="HG131" s="1538"/>
      <c r="HH131" s="1538"/>
      <c r="HI131" s="1538"/>
      <c r="HJ131" s="1538"/>
      <c r="HK131" s="1538"/>
      <c r="HL131" s="1538"/>
      <c r="HM131" s="1538"/>
      <c r="HN131" s="1538"/>
      <c r="HO131" s="1538"/>
      <c r="HP131" s="1538"/>
      <c r="HQ131" s="1538"/>
      <c r="HR131" s="1538"/>
      <c r="HS131" s="1538"/>
      <c r="HT131" s="1538"/>
      <c r="HU131" s="1538"/>
      <c r="HV131" s="1538"/>
      <c r="HW131" s="1538"/>
      <c r="HX131" s="1538"/>
      <c r="HY131" s="1538"/>
      <c r="HZ131" s="1538"/>
      <c r="IA131" s="1538"/>
      <c r="IB131" s="1538"/>
      <c r="IC131" s="1538"/>
      <c r="ID131" s="1538"/>
      <c r="IE131" s="1538"/>
      <c r="IF131" s="1538"/>
      <c r="IG131" s="1538"/>
      <c r="IH131" s="1538"/>
      <c r="II131" s="1538"/>
      <c r="IJ131" s="1538"/>
      <c r="IK131" s="1538"/>
      <c r="IL131" s="1538"/>
      <c r="IM131" s="1538"/>
      <c r="IN131" s="1538"/>
      <c r="IO131" s="1538"/>
      <c r="IP131" s="1538"/>
      <c r="IQ131" s="1538"/>
      <c r="IR131" s="1538"/>
      <c r="IS131" s="1538"/>
      <c r="IT131" s="1538"/>
      <c r="IU131" s="1538"/>
    </row>
    <row r="132" spans="1:255">
      <c r="A132" s="2149">
        <v>60</v>
      </c>
      <c r="B132" s="1520"/>
      <c r="C132" s="1520"/>
      <c r="D132" s="1520"/>
      <c r="E132" s="1889"/>
      <c r="F132" s="1519"/>
      <c r="G132" s="1520"/>
      <c r="H132" s="1520"/>
      <c r="I132" s="1520"/>
      <c r="J132" s="1520"/>
      <c r="K132" s="1860"/>
      <c r="L132" s="1860"/>
      <c r="M132" s="1900">
        <v>60</v>
      </c>
      <c r="N132" s="1519"/>
      <c r="O132" s="1860"/>
      <c r="P132" s="1860"/>
      <c r="Q132" s="1860"/>
      <c r="R132" s="1860">
        <f t="shared" si="1"/>
        <v>0</v>
      </c>
      <c r="S132" s="1900">
        <v>60</v>
      </c>
      <c r="T132" s="1538"/>
      <c r="U132" s="1538"/>
      <c r="V132" s="1538"/>
      <c r="W132" s="1538"/>
      <c r="X132" s="1538"/>
      <c r="Y132" s="1538"/>
      <c r="Z132" s="1538"/>
      <c r="AA132" s="1538"/>
      <c r="AB132" s="1538"/>
      <c r="AC132" s="1538"/>
      <c r="AD132" s="1538"/>
      <c r="AE132" s="1538"/>
      <c r="AF132" s="1538"/>
      <c r="AG132" s="1538"/>
      <c r="AH132" s="1538"/>
      <c r="AI132" s="1538"/>
      <c r="AJ132" s="1538"/>
      <c r="AK132" s="1538"/>
      <c r="AL132" s="1538"/>
      <c r="AM132" s="1538"/>
      <c r="AN132" s="1538"/>
      <c r="AO132" s="1538"/>
      <c r="AP132" s="1538"/>
      <c r="AQ132" s="1538"/>
      <c r="AR132" s="1538"/>
      <c r="AS132" s="1538"/>
      <c r="AT132" s="1538"/>
      <c r="AU132" s="1538"/>
      <c r="AV132" s="1538"/>
      <c r="AW132" s="1538"/>
      <c r="AX132" s="1538"/>
      <c r="AY132" s="1538"/>
      <c r="AZ132" s="1538"/>
      <c r="BA132" s="1538"/>
      <c r="BB132" s="1538"/>
      <c r="BC132" s="1538"/>
      <c r="BD132" s="1538"/>
      <c r="BE132" s="1538"/>
      <c r="BF132" s="1538"/>
      <c r="BG132" s="1538"/>
      <c r="BH132" s="1538"/>
      <c r="BI132" s="1538"/>
      <c r="BJ132" s="1538"/>
      <c r="BK132" s="1538"/>
      <c r="BL132" s="1538"/>
      <c r="BM132" s="1538"/>
      <c r="BN132" s="1538"/>
      <c r="BO132" s="1538"/>
      <c r="BP132" s="1538"/>
      <c r="BQ132" s="1538"/>
      <c r="BR132" s="1538"/>
      <c r="BS132" s="1538"/>
      <c r="BT132" s="1538"/>
      <c r="BU132" s="1538"/>
      <c r="BV132" s="1538"/>
      <c r="BW132" s="1538"/>
      <c r="BX132" s="1538"/>
      <c r="BY132" s="1538"/>
      <c r="BZ132" s="1538"/>
      <c r="CA132" s="1538"/>
      <c r="CB132" s="1538"/>
      <c r="CC132" s="1538"/>
      <c r="CD132" s="1538"/>
      <c r="CE132" s="1538"/>
      <c r="CF132" s="1538"/>
      <c r="CG132" s="1538"/>
      <c r="CH132" s="1538"/>
      <c r="CI132" s="1538"/>
      <c r="CJ132" s="1538"/>
      <c r="CK132" s="1538"/>
      <c r="CL132" s="1538"/>
      <c r="CM132" s="1538"/>
      <c r="CN132" s="1538"/>
      <c r="CO132" s="1538"/>
      <c r="CP132" s="1538"/>
      <c r="CQ132" s="1538"/>
      <c r="CR132" s="1538"/>
      <c r="CS132" s="1538"/>
      <c r="CT132" s="1538"/>
      <c r="CU132" s="1538"/>
      <c r="CV132" s="1538"/>
      <c r="CW132" s="1538"/>
      <c r="CX132" s="1538"/>
      <c r="CY132" s="1538"/>
      <c r="CZ132" s="1538"/>
      <c r="DA132" s="1538"/>
      <c r="DB132" s="1538"/>
      <c r="DC132" s="1538"/>
      <c r="DD132" s="1538"/>
      <c r="DE132" s="1538"/>
      <c r="DF132" s="1538"/>
      <c r="DG132" s="1538"/>
      <c r="DH132" s="1538"/>
      <c r="DI132" s="1538"/>
      <c r="DJ132" s="1538"/>
      <c r="DK132" s="1538"/>
      <c r="DL132" s="1538"/>
      <c r="DM132" s="1538"/>
      <c r="DN132" s="1538"/>
      <c r="DO132" s="1538"/>
      <c r="DP132" s="1538"/>
      <c r="DQ132" s="1538"/>
      <c r="DR132" s="1538"/>
      <c r="DS132" s="1538"/>
      <c r="DT132" s="1538"/>
      <c r="DU132" s="1538"/>
      <c r="DV132" s="1538"/>
      <c r="DW132" s="1538"/>
      <c r="DX132" s="1538"/>
      <c r="DY132" s="1538"/>
      <c r="DZ132" s="1538"/>
      <c r="EA132" s="1538"/>
      <c r="EB132" s="1538"/>
      <c r="EC132" s="1538"/>
      <c r="ED132" s="1538"/>
      <c r="EE132" s="1538"/>
      <c r="EF132" s="1538"/>
      <c r="EG132" s="1538"/>
      <c r="EH132" s="1538"/>
      <c r="EI132" s="1538"/>
      <c r="EJ132" s="1538"/>
      <c r="EK132" s="1538"/>
      <c r="EL132" s="1538"/>
      <c r="EM132" s="1538"/>
      <c r="EN132" s="1538"/>
      <c r="EO132" s="1538"/>
      <c r="EP132" s="1538"/>
      <c r="EQ132" s="1538"/>
      <c r="ER132" s="1538"/>
      <c r="ES132" s="1538"/>
      <c r="ET132" s="1538"/>
      <c r="EU132" s="1538"/>
      <c r="EV132" s="1538"/>
      <c r="EW132" s="1538"/>
      <c r="EX132" s="1538"/>
      <c r="EY132" s="1538"/>
      <c r="EZ132" s="1538"/>
      <c r="FA132" s="1538"/>
      <c r="FB132" s="1538"/>
      <c r="FC132" s="1538"/>
      <c r="FD132" s="1538"/>
      <c r="FE132" s="1538"/>
      <c r="FF132" s="1538"/>
      <c r="FG132" s="1538"/>
      <c r="FH132" s="1538"/>
      <c r="FI132" s="1538"/>
      <c r="FJ132" s="1538"/>
      <c r="FK132" s="1538"/>
      <c r="FL132" s="1538"/>
      <c r="FM132" s="1538"/>
      <c r="FN132" s="1538"/>
      <c r="FO132" s="1538"/>
      <c r="FP132" s="1538"/>
      <c r="FQ132" s="1538"/>
      <c r="FR132" s="1538"/>
      <c r="FS132" s="1538"/>
      <c r="FT132" s="1538"/>
      <c r="FU132" s="1538"/>
      <c r="FV132" s="1538"/>
      <c r="FW132" s="1538"/>
      <c r="FX132" s="1538"/>
      <c r="FY132" s="1538"/>
      <c r="FZ132" s="1538"/>
      <c r="GA132" s="1538"/>
      <c r="GB132" s="1538"/>
      <c r="GC132" s="1538"/>
      <c r="GD132" s="1538"/>
      <c r="GE132" s="1538"/>
      <c r="GF132" s="1538"/>
      <c r="GG132" s="1538"/>
      <c r="GH132" s="1538"/>
      <c r="GI132" s="1538"/>
      <c r="GJ132" s="1538"/>
      <c r="GK132" s="1538"/>
      <c r="GL132" s="1538"/>
      <c r="GM132" s="1538"/>
      <c r="GN132" s="1538"/>
      <c r="GO132" s="1538"/>
      <c r="GP132" s="1538"/>
      <c r="GQ132" s="1538"/>
      <c r="GR132" s="1538"/>
      <c r="GS132" s="1538"/>
      <c r="GT132" s="1538"/>
      <c r="GU132" s="1538"/>
      <c r="GV132" s="1538"/>
      <c r="GW132" s="1538"/>
      <c r="GX132" s="1538"/>
      <c r="GY132" s="1538"/>
      <c r="GZ132" s="1538"/>
      <c r="HA132" s="1538"/>
      <c r="HB132" s="1538"/>
      <c r="HC132" s="1538"/>
      <c r="HD132" s="1538"/>
      <c r="HE132" s="1538"/>
      <c r="HF132" s="1538"/>
      <c r="HG132" s="1538"/>
      <c r="HH132" s="1538"/>
      <c r="HI132" s="1538"/>
      <c r="HJ132" s="1538"/>
      <c r="HK132" s="1538"/>
      <c r="HL132" s="1538"/>
      <c r="HM132" s="1538"/>
      <c r="HN132" s="1538"/>
      <c r="HO132" s="1538"/>
      <c r="HP132" s="1538"/>
      <c r="HQ132" s="1538"/>
      <c r="HR132" s="1538"/>
      <c r="HS132" s="1538"/>
      <c r="HT132" s="1538"/>
      <c r="HU132" s="1538"/>
      <c r="HV132" s="1538"/>
      <c r="HW132" s="1538"/>
      <c r="HX132" s="1538"/>
      <c r="HY132" s="1538"/>
      <c r="HZ132" s="1538"/>
      <c r="IA132" s="1538"/>
      <c r="IB132" s="1538"/>
      <c r="IC132" s="1538"/>
      <c r="ID132" s="1538"/>
      <c r="IE132" s="1538"/>
      <c r="IF132" s="1538"/>
      <c r="IG132" s="1538"/>
      <c r="IH132" s="1538"/>
      <c r="II132" s="1538"/>
      <c r="IJ132" s="1538"/>
      <c r="IK132" s="1538"/>
      <c r="IL132" s="1538"/>
      <c r="IM132" s="1538"/>
      <c r="IN132" s="1538"/>
      <c r="IO132" s="1538"/>
      <c r="IP132" s="1538"/>
      <c r="IQ132" s="1538"/>
      <c r="IR132" s="1538"/>
      <c r="IS132" s="1538"/>
      <c r="IT132" s="1538"/>
      <c r="IU132" s="1538"/>
    </row>
    <row r="133" spans="1:255">
      <c r="A133" s="2149">
        <v>61</v>
      </c>
      <c r="B133" s="1520"/>
      <c r="C133" s="1520"/>
      <c r="D133" s="1520"/>
      <c r="E133" s="1889"/>
      <c r="F133" s="1519"/>
      <c r="G133" s="1520"/>
      <c r="H133" s="1520"/>
      <c r="I133" s="1520"/>
      <c r="J133" s="1520"/>
      <c r="K133" s="1860"/>
      <c r="L133" s="1860"/>
      <c r="M133" s="1900">
        <v>61</v>
      </c>
      <c r="N133" s="1519"/>
      <c r="O133" s="1860"/>
      <c r="P133" s="1860"/>
      <c r="Q133" s="1860"/>
      <c r="R133" s="1860">
        <f t="shared" si="1"/>
        <v>0</v>
      </c>
      <c r="S133" s="1900">
        <v>61</v>
      </c>
      <c r="T133" s="1538"/>
      <c r="U133" s="1538"/>
      <c r="V133" s="1538"/>
      <c r="W133" s="1538"/>
      <c r="X133" s="1538"/>
      <c r="Y133" s="1538"/>
      <c r="Z133" s="1538"/>
      <c r="AA133" s="1538"/>
      <c r="AB133" s="1538"/>
      <c r="AC133" s="1538"/>
      <c r="AD133" s="1538"/>
      <c r="AE133" s="1538"/>
      <c r="AF133" s="1538"/>
      <c r="AG133" s="1538"/>
      <c r="AH133" s="1538"/>
      <c r="AI133" s="1538"/>
      <c r="AJ133" s="1538"/>
      <c r="AK133" s="1538"/>
      <c r="AL133" s="1538"/>
      <c r="AM133" s="1538"/>
      <c r="AN133" s="1538"/>
      <c r="AO133" s="1538"/>
      <c r="AP133" s="1538"/>
      <c r="AQ133" s="1538"/>
      <c r="AR133" s="1538"/>
      <c r="AS133" s="1538"/>
      <c r="AT133" s="1538"/>
      <c r="AU133" s="1538"/>
      <c r="AV133" s="1538"/>
      <c r="AW133" s="1538"/>
      <c r="AX133" s="1538"/>
      <c r="AY133" s="1538"/>
      <c r="AZ133" s="1538"/>
      <c r="BA133" s="1538"/>
      <c r="BB133" s="1538"/>
      <c r="BC133" s="1538"/>
      <c r="BD133" s="1538"/>
      <c r="BE133" s="1538"/>
      <c r="BF133" s="1538"/>
      <c r="BG133" s="1538"/>
      <c r="BH133" s="1538"/>
      <c r="BI133" s="1538"/>
      <c r="BJ133" s="1538"/>
      <c r="BK133" s="1538"/>
      <c r="BL133" s="1538"/>
      <c r="BM133" s="1538"/>
      <c r="BN133" s="1538"/>
      <c r="BO133" s="1538"/>
      <c r="BP133" s="1538"/>
      <c r="BQ133" s="1538"/>
      <c r="BR133" s="1538"/>
      <c r="BS133" s="1538"/>
      <c r="BT133" s="1538"/>
      <c r="BU133" s="1538"/>
      <c r="BV133" s="1538"/>
      <c r="BW133" s="1538"/>
      <c r="BX133" s="1538"/>
      <c r="BY133" s="1538"/>
      <c r="BZ133" s="1538"/>
      <c r="CA133" s="1538"/>
      <c r="CB133" s="1538"/>
      <c r="CC133" s="1538"/>
      <c r="CD133" s="1538"/>
      <c r="CE133" s="1538"/>
      <c r="CF133" s="1538"/>
      <c r="CG133" s="1538"/>
      <c r="CH133" s="1538"/>
      <c r="CI133" s="1538"/>
      <c r="CJ133" s="1538"/>
      <c r="CK133" s="1538"/>
      <c r="CL133" s="1538"/>
      <c r="CM133" s="1538"/>
      <c r="CN133" s="1538"/>
      <c r="CO133" s="1538"/>
      <c r="CP133" s="1538"/>
      <c r="CQ133" s="1538"/>
      <c r="CR133" s="1538"/>
      <c r="CS133" s="1538"/>
      <c r="CT133" s="1538"/>
      <c r="CU133" s="1538"/>
      <c r="CV133" s="1538"/>
      <c r="CW133" s="1538"/>
      <c r="CX133" s="1538"/>
      <c r="CY133" s="1538"/>
      <c r="CZ133" s="1538"/>
      <c r="DA133" s="1538"/>
      <c r="DB133" s="1538"/>
      <c r="DC133" s="1538"/>
      <c r="DD133" s="1538"/>
      <c r="DE133" s="1538"/>
      <c r="DF133" s="1538"/>
      <c r="DG133" s="1538"/>
      <c r="DH133" s="1538"/>
      <c r="DI133" s="1538"/>
      <c r="DJ133" s="1538"/>
      <c r="DK133" s="1538"/>
      <c r="DL133" s="1538"/>
      <c r="DM133" s="1538"/>
      <c r="DN133" s="1538"/>
      <c r="DO133" s="1538"/>
      <c r="DP133" s="1538"/>
      <c r="DQ133" s="1538"/>
      <c r="DR133" s="1538"/>
      <c r="DS133" s="1538"/>
      <c r="DT133" s="1538"/>
      <c r="DU133" s="1538"/>
      <c r="DV133" s="1538"/>
      <c r="DW133" s="1538"/>
      <c r="DX133" s="1538"/>
      <c r="DY133" s="1538"/>
      <c r="DZ133" s="1538"/>
      <c r="EA133" s="1538"/>
      <c r="EB133" s="1538"/>
      <c r="EC133" s="1538"/>
      <c r="ED133" s="1538"/>
      <c r="EE133" s="1538"/>
      <c r="EF133" s="1538"/>
      <c r="EG133" s="1538"/>
      <c r="EH133" s="1538"/>
      <c r="EI133" s="1538"/>
      <c r="EJ133" s="1538"/>
      <c r="EK133" s="1538"/>
      <c r="EL133" s="1538"/>
      <c r="EM133" s="1538"/>
      <c r="EN133" s="1538"/>
      <c r="EO133" s="1538"/>
      <c r="EP133" s="1538"/>
      <c r="EQ133" s="1538"/>
      <c r="ER133" s="1538"/>
      <c r="ES133" s="1538"/>
      <c r="ET133" s="1538"/>
      <c r="EU133" s="1538"/>
      <c r="EV133" s="1538"/>
      <c r="EW133" s="1538"/>
      <c r="EX133" s="1538"/>
      <c r="EY133" s="1538"/>
      <c r="EZ133" s="1538"/>
      <c r="FA133" s="1538"/>
      <c r="FB133" s="1538"/>
      <c r="FC133" s="1538"/>
      <c r="FD133" s="1538"/>
      <c r="FE133" s="1538"/>
      <c r="FF133" s="1538"/>
      <c r="FG133" s="1538"/>
      <c r="FH133" s="1538"/>
      <c r="FI133" s="1538"/>
      <c r="FJ133" s="1538"/>
      <c r="FK133" s="1538"/>
      <c r="FL133" s="1538"/>
      <c r="FM133" s="1538"/>
      <c r="FN133" s="1538"/>
      <c r="FO133" s="1538"/>
      <c r="FP133" s="1538"/>
      <c r="FQ133" s="1538"/>
      <c r="FR133" s="1538"/>
      <c r="FS133" s="1538"/>
      <c r="FT133" s="1538"/>
      <c r="FU133" s="1538"/>
      <c r="FV133" s="1538"/>
      <c r="FW133" s="1538"/>
      <c r="FX133" s="1538"/>
      <c r="FY133" s="1538"/>
      <c r="FZ133" s="1538"/>
      <c r="GA133" s="1538"/>
      <c r="GB133" s="1538"/>
      <c r="GC133" s="1538"/>
      <c r="GD133" s="1538"/>
      <c r="GE133" s="1538"/>
      <c r="GF133" s="1538"/>
      <c r="GG133" s="1538"/>
      <c r="GH133" s="1538"/>
      <c r="GI133" s="1538"/>
      <c r="GJ133" s="1538"/>
      <c r="GK133" s="1538"/>
      <c r="GL133" s="1538"/>
      <c r="GM133" s="1538"/>
      <c r="GN133" s="1538"/>
      <c r="GO133" s="1538"/>
      <c r="GP133" s="1538"/>
      <c r="GQ133" s="1538"/>
      <c r="GR133" s="1538"/>
      <c r="GS133" s="1538"/>
      <c r="GT133" s="1538"/>
      <c r="GU133" s="1538"/>
      <c r="GV133" s="1538"/>
      <c r="GW133" s="1538"/>
      <c r="GX133" s="1538"/>
      <c r="GY133" s="1538"/>
      <c r="GZ133" s="1538"/>
      <c r="HA133" s="1538"/>
      <c r="HB133" s="1538"/>
      <c r="HC133" s="1538"/>
      <c r="HD133" s="1538"/>
      <c r="HE133" s="1538"/>
      <c r="HF133" s="1538"/>
      <c r="HG133" s="1538"/>
      <c r="HH133" s="1538"/>
      <c r="HI133" s="1538"/>
      <c r="HJ133" s="1538"/>
      <c r="HK133" s="1538"/>
      <c r="HL133" s="1538"/>
      <c r="HM133" s="1538"/>
      <c r="HN133" s="1538"/>
      <c r="HO133" s="1538"/>
      <c r="HP133" s="1538"/>
      <c r="HQ133" s="1538"/>
      <c r="HR133" s="1538"/>
      <c r="HS133" s="1538"/>
      <c r="HT133" s="1538"/>
      <c r="HU133" s="1538"/>
      <c r="HV133" s="1538"/>
      <c r="HW133" s="1538"/>
      <c r="HX133" s="1538"/>
      <c r="HY133" s="1538"/>
      <c r="HZ133" s="1538"/>
      <c r="IA133" s="1538"/>
      <c r="IB133" s="1538"/>
      <c r="IC133" s="1538"/>
      <c r="ID133" s="1538"/>
      <c r="IE133" s="1538"/>
      <c r="IF133" s="1538"/>
      <c r="IG133" s="1538"/>
      <c r="IH133" s="1538"/>
      <c r="II133" s="1538"/>
      <c r="IJ133" s="1538"/>
      <c r="IK133" s="1538"/>
      <c r="IL133" s="1538"/>
      <c r="IM133" s="1538"/>
      <c r="IN133" s="1538"/>
      <c r="IO133" s="1538"/>
      <c r="IP133" s="1538"/>
      <c r="IQ133" s="1538"/>
      <c r="IR133" s="1538"/>
      <c r="IS133" s="1538"/>
      <c r="IT133" s="1538"/>
      <c r="IU133" s="1538"/>
    </row>
    <row r="134" spans="1:255">
      <c r="A134" s="2149">
        <v>62</v>
      </c>
      <c r="B134" s="1520"/>
      <c r="C134" s="1520"/>
      <c r="D134" s="1520"/>
      <c r="E134" s="1889"/>
      <c r="F134" s="1519"/>
      <c r="G134" s="1520"/>
      <c r="H134" s="1520"/>
      <c r="I134" s="1520"/>
      <c r="J134" s="1520"/>
      <c r="K134" s="1860"/>
      <c r="L134" s="1860"/>
      <c r="M134" s="1900">
        <v>62</v>
      </c>
      <c r="N134" s="1519"/>
      <c r="O134" s="1860"/>
      <c r="P134" s="1860"/>
      <c r="Q134" s="1860"/>
      <c r="R134" s="1860">
        <f t="shared" si="1"/>
        <v>0</v>
      </c>
      <c r="S134" s="1900">
        <v>62</v>
      </c>
      <c r="T134" s="1538"/>
      <c r="U134" s="1538"/>
      <c r="V134" s="1538"/>
      <c r="W134" s="1538"/>
      <c r="X134" s="1538"/>
      <c r="Y134" s="1538"/>
      <c r="Z134" s="1538"/>
      <c r="AA134" s="1538"/>
      <c r="AB134" s="1538"/>
      <c r="AC134" s="1538"/>
      <c r="AD134" s="1538"/>
      <c r="AE134" s="1538"/>
      <c r="AF134" s="1538"/>
      <c r="AG134" s="1538"/>
      <c r="AH134" s="1538"/>
      <c r="AI134" s="1538"/>
      <c r="AJ134" s="1538"/>
      <c r="AK134" s="1538"/>
      <c r="AL134" s="1538"/>
      <c r="AM134" s="1538"/>
      <c r="AN134" s="1538"/>
      <c r="AO134" s="1538"/>
      <c r="AP134" s="1538"/>
      <c r="AQ134" s="1538"/>
      <c r="AR134" s="1538"/>
      <c r="AS134" s="1538"/>
      <c r="AT134" s="1538"/>
      <c r="AU134" s="1538"/>
      <c r="AV134" s="1538"/>
      <c r="AW134" s="1538"/>
      <c r="AX134" s="1538"/>
      <c r="AY134" s="1538"/>
      <c r="AZ134" s="1538"/>
      <c r="BA134" s="1538"/>
      <c r="BB134" s="1538"/>
      <c r="BC134" s="1538"/>
      <c r="BD134" s="1538"/>
      <c r="BE134" s="1538"/>
      <c r="BF134" s="1538"/>
      <c r="BG134" s="1538"/>
      <c r="BH134" s="1538"/>
      <c r="BI134" s="1538"/>
      <c r="BJ134" s="1538"/>
      <c r="BK134" s="1538"/>
      <c r="BL134" s="1538"/>
      <c r="BM134" s="1538"/>
      <c r="BN134" s="1538"/>
      <c r="BO134" s="1538"/>
      <c r="BP134" s="1538"/>
      <c r="BQ134" s="1538"/>
      <c r="BR134" s="1538"/>
      <c r="BS134" s="1538"/>
      <c r="BT134" s="1538"/>
      <c r="BU134" s="1538"/>
      <c r="BV134" s="1538"/>
      <c r="BW134" s="1538"/>
      <c r="BX134" s="1538"/>
      <c r="BY134" s="1538"/>
      <c r="BZ134" s="1538"/>
      <c r="CA134" s="1538"/>
      <c r="CB134" s="1538"/>
      <c r="CC134" s="1538"/>
      <c r="CD134" s="1538"/>
      <c r="CE134" s="1538"/>
      <c r="CF134" s="1538"/>
      <c r="CG134" s="1538"/>
      <c r="CH134" s="1538"/>
      <c r="CI134" s="1538"/>
      <c r="CJ134" s="1538"/>
      <c r="CK134" s="1538"/>
      <c r="CL134" s="1538"/>
      <c r="CM134" s="1538"/>
      <c r="CN134" s="1538"/>
      <c r="CO134" s="1538"/>
      <c r="CP134" s="1538"/>
      <c r="CQ134" s="1538"/>
      <c r="CR134" s="1538"/>
      <c r="CS134" s="1538"/>
      <c r="CT134" s="1538"/>
      <c r="CU134" s="1538"/>
      <c r="CV134" s="1538"/>
      <c r="CW134" s="1538"/>
      <c r="CX134" s="1538"/>
      <c r="CY134" s="1538"/>
      <c r="CZ134" s="1538"/>
      <c r="DA134" s="1538"/>
      <c r="DB134" s="1538"/>
      <c r="DC134" s="1538"/>
      <c r="DD134" s="1538"/>
      <c r="DE134" s="1538"/>
      <c r="DF134" s="1538"/>
      <c r="DG134" s="1538"/>
      <c r="DH134" s="1538"/>
      <c r="DI134" s="1538"/>
      <c r="DJ134" s="1538"/>
      <c r="DK134" s="1538"/>
      <c r="DL134" s="1538"/>
      <c r="DM134" s="1538"/>
      <c r="DN134" s="1538"/>
      <c r="DO134" s="1538"/>
      <c r="DP134" s="1538"/>
      <c r="DQ134" s="1538"/>
      <c r="DR134" s="1538"/>
      <c r="DS134" s="1538"/>
      <c r="DT134" s="1538"/>
      <c r="DU134" s="1538"/>
      <c r="DV134" s="1538"/>
      <c r="DW134" s="1538"/>
      <c r="DX134" s="1538"/>
      <c r="DY134" s="1538"/>
      <c r="DZ134" s="1538"/>
      <c r="EA134" s="1538"/>
      <c r="EB134" s="1538"/>
      <c r="EC134" s="1538"/>
      <c r="ED134" s="1538"/>
      <c r="EE134" s="1538"/>
      <c r="EF134" s="1538"/>
      <c r="EG134" s="1538"/>
      <c r="EH134" s="1538"/>
      <c r="EI134" s="1538"/>
      <c r="EJ134" s="1538"/>
      <c r="EK134" s="1538"/>
      <c r="EL134" s="1538"/>
      <c r="EM134" s="1538"/>
      <c r="EN134" s="1538"/>
      <c r="EO134" s="1538"/>
      <c r="EP134" s="1538"/>
      <c r="EQ134" s="1538"/>
      <c r="ER134" s="1538"/>
      <c r="ES134" s="1538"/>
      <c r="ET134" s="1538"/>
      <c r="EU134" s="1538"/>
      <c r="EV134" s="1538"/>
      <c r="EW134" s="1538"/>
      <c r="EX134" s="1538"/>
      <c r="EY134" s="1538"/>
      <c r="EZ134" s="1538"/>
      <c r="FA134" s="1538"/>
      <c r="FB134" s="1538"/>
      <c r="FC134" s="1538"/>
      <c r="FD134" s="1538"/>
      <c r="FE134" s="1538"/>
      <c r="FF134" s="1538"/>
      <c r="FG134" s="1538"/>
      <c r="FH134" s="1538"/>
      <c r="FI134" s="1538"/>
      <c r="FJ134" s="1538"/>
      <c r="FK134" s="1538"/>
      <c r="FL134" s="1538"/>
      <c r="FM134" s="1538"/>
      <c r="FN134" s="1538"/>
      <c r="FO134" s="1538"/>
      <c r="FP134" s="1538"/>
      <c r="FQ134" s="1538"/>
      <c r="FR134" s="1538"/>
      <c r="FS134" s="1538"/>
      <c r="FT134" s="1538"/>
      <c r="FU134" s="1538"/>
      <c r="FV134" s="1538"/>
      <c r="FW134" s="1538"/>
      <c r="FX134" s="1538"/>
      <c r="FY134" s="1538"/>
      <c r="FZ134" s="1538"/>
      <c r="GA134" s="1538"/>
      <c r="GB134" s="1538"/>
      <c r="GC134" s="1538"/>
      <c r="GD134" s="1538"/>
      <c r="GE134" s="1538"/>
      <c r="GF134" s="1538"/>
      <c r="GG134" s="1538"/>
      <c r="GH134" s="1538"/>
      <c r="GI134" s="1538"/>
      <c r="GJ134" s="1538"/>
      <c r="GK134" s="1538"/>
      <c r="GL134" s="1538"/>
      <c r="GM134" s="1538"/>
      <c r="GN134" s="1538"/>
      <c r="GO134" s="1538"/>
      <c r="GP134" s="1538"/>
      <c r="GQ134" s="1538"/>
      <c r="GR134" s="1538"/>
      <c r="GS134" s="1538"/>
      <c r="GT134" s="1538"/>
      <c r="GU134" s="1538"/>
      <c r="GV134" s="1538"/>
      <c r="GW134" s="1538"/>
      <c r="GX134" s="1538"/>
      <c r="GY134" s="1538"/>
      <c r="GZ134" s="1538"/>
      <c r="HA134" s="1538"/>
      <c r="HB134" s="1538"/>
      <c r="HC134" s="1538"/>
      <c r="HD134" s="1538"/>
      <c r="HE134" s="1538"/>
      <c r="HF134" s="1538"/>
      <c r="HG134" s="1538"/>
      <c r="HH134" s="1538"/>
      <c r="HI134" s="1538"/>
      <c r="HJ134" s="1538"/>
      <c r="HK134" s="1538"/>
      <c r="HL134" s="1538"/>
      <c r="HM134" s="1538"/>
      <c r="HN134" s="1538"/>
      <c r="HO134" s="1538"/>
      <c r="HP134" s="1538"/>
      <c r="HQ134" s="1538"/>
      <c r="HR134" s="1538"/>
      <c r="HS134" s="1538"/>
      <c r="HT134" s="1538"/>
      <c r="HU134" s="1538"/>
      <c r="HV134" s="1538"/>
      <c r="HW134" s="1538"/>
      <c r="HX134" s="1538"/>
      <c r="HY134" s="1538"/>
      <c r="HZ134" s="1538"/>
      <c r="IA134" s="1538"/>
      <c r="IB134" s="1538"/>
      <c r="IC134" s="1538"/>
      <c r="ID134" s="1538"/>
      <c r="IE134" s="1538"/>
      <c r="IF134" s="1538"/>
      <c r="IG134" s="1538"/>
      <c r="IH134" s="1538"/>
      <c r="II134" s="1538"/>
      <c r="IJ134" s="1538"/>
      <c r="IK134" s="1538"/>
      <c r="IL134" s="1538"/>
      <c r="IM134" s="1538"/>
      <c r="IN134" s="1538"/>
      <c r="IO134" s="1538"/>
      <c r="IP134" s="1538"/>
      <c r="IQ134" s="1538"/>
      <c r="IR134" s="1538"/>
      <c r="IS134" s="1538"/>
      <c r="IT134" s="1538"/>
      <c r="IU134" s="1538"/>
    </row>
    <row r="135" spans="1:255">
      <c r="A135" s="2149">
        <v>63</v>
      </c>
      <c r="B135" s="1520"/>
      <c r="C135" s="1520"/>
      <c r="D135" s="1520"/>
      <c r="E135" s="1889"/>
      <c r="F135" s="1519"/>
      <c r="G135" s="1520"/>
      <c r="H135" s="1520"/>
      <c r="I135" s="1520"/>
      <c r="J135" s="1520"/>
      <c r="K135" s="1860"/>
      <c r="L135" s="1860"/>
      <c r="M135" s="1900">
        <v>63</v>
      </c>
      <c r="N135" s="1519"/>
      <c r="O135" s="1860"/>
      <c r="P135" s="1860"/>
      <c r="Q135" s="1860"/>
      <c r="R135" s="1860">
        <f t="shared" si="1"/>
        <v>0</v>
      </c>
      <c r="S135" s="1900">
        <v>63</v>
      </c>
      <c r="T135" s="1538"/>
      <c r="U135" s="1538"/>
      <c r="V135" s="1538"/>
      <c r="W135" s="1538"/>
      <c r="X135" s="1538"/>
      <c r="Y135" s="1538"/>
      <c r="Z135" s="1538"/>
      <c r="AA135" s="1538"/>
      <c r="AB135" s="1538"/>
      <c r="AC135" s="1538"/>
      <c r="AD135" s="1538"/>
      <c r="AE135" s="1538"/>
      <c r="AF135" s="1538"/>
      <c r="AG135" s="1538"/>
      <c r="AH135" s="1538"/>
      <c r="AI135" s="1538"/>
      <c r="AJ135" s="1538"/>
      <c r="AK135" s="1538"/>
      <c r="AL135" s="1538"/>
      <c r="AM135" s="1538"/>
      <c r="AN135" s="1538"/>
      <c r="AO135" s="1538"/>
      <c r="AP135" s="1538"/>
      <c r="AQ135" s="1538"/>
      <c r="AR135" s="1538"/>
      <c r="AS135" s="1538"/>
      <c r="AT135" s="1538"/>
      <c r="AU135" s="1538"/>
      <c r="AV135" s="1538"/>
      <c r="AW135" s="1538"/>
      <c r="AX135" s="1538"/>
      <c r="AY135" s="1538"/>
      <c r="AZ135" s="1538"/>
      <c r="BA135" s="1538"/>
      <c r="BB135" s="1538"/>
      <c r="BC135" s="1538"/>
      <c r="BD135" s="1538"/>
      <c r="BE135" s="1538"/>
      <c r="BF135" s="1538"/>
      <c r="BG135" s="1538"/>
      <c r="BH135" s="1538"/>
      <c r="BI135" s="1538"/>
      <c r="BJ135" s="1538"/>
      <c r="BK135" s="1538"/>
      <c r="BL135" s="1538"/>
      <c r="BM135" s="1538"/>
      <c r="BN135" s="1538"/>
      <c r="BO135" s="1538"/>
      <c r="BP135" s="1538"/>
      <c r="BQ135" s="1538"/>
      <c r="BR135" s="1538"/>
      <c r="BS135" s="1538"/>
      <c r="BT135" s="1538"/>
      <c r="BU135" s="1538"/>
      <c r="BV135" s="1538"/>
      <c r="BW135" s="1538"/>
      <c r="BX135" s="1538"/>
      <c r="BY135" s="1538"/>
      <c r="BZ135" s="1538"/>
      <c r="CA135" s="1538"/>
      <c r="CB135" s="1538"/>
      <c r="CC135" s="1538"/>
      <c r="CD135" s="1538"/>
      <c r="CE135" s="1538"/>
      <c r="CF135" s="1538"/>
      <c r="CG135" s="1538"/>
      <c r="CH135" s="1538"/>
      <c r="CI135" s="1538"/>
      <c r="CJ135" s="1538"/>
      <c r="CK135" s="1538"/>
      <c r="CL135" s="1538"/>
      <c r="CM135" s="1538"/>
      <c r="CN135" s="1538"/>
      <c r="CO135" s="1538"/>
      <c r="CP135" s="1538"/>
      <c r="CQ135" s="1538"/>
      <c r="CR135" s="1538"/>
      <c r="CS135" s="1538"/>
      <c r="CT135" s="1538"/>
      <c r="CU135" s="1538"/>
      <c r="CV135" s="1538"/>
      <c r="CW135" s="1538"/>
      <c r="CX135" s="1538"/>
      <c r="CY135" s="1538"/>
      <c r="CZ135" s="1538"/>
      <c r="DA135" s="1538"/>
      <c r="DB135" s="1538"/>
      <c r="DC135" s="1538"/>
      <c r="DD135" s="1538"/>
      <c r="DE135" s="1538"/>
      <c r="DF135" s="1538"/>
      <c r="DG135" s="1538"/>
      <c r="DH135" s="1538"/>
      <c r="DI135" s="1538"/>
      <c r="DJ135" s="1538"/>
      <c r="DK135" s="1538"/>
      <c r="DL135" s="1538"/>
      <c r="DM135" s="1538"/>
      <c r="DN135" s="1538"/>
      <c r="DO135" s="1538"/>
      <c r="DP135" s="1538"/>
      <c r="DQ135" s="1538"/>
      <c r="DR135" s="1538"/>
      <c r="DS135" s="1538"/>
      <c r="DT135" s="1538"/>
      <c r="DU135" s="1538"/>
      <c r="DV135" s="1538"/>
      <c r="DW135" s="1538"/>
      <c r="DX135" s="1538"/>
      <c r="DY135" s="1538"/>
      <c r="DZ135" s="1538"/>
      <c r="EA135" s="1538"/>
      <c r="EB135" s="1538"/>
      <c r="EC135" s="1538"/>
      <c r="ED135" s="1538"/>
      <c r="EE135" s="1538"/>
      <c r="EF135" s="1538"/>
      <c r="EG135" s="1538"/>
      <c r="EH135" s="1538"/>
      <c r="EI135" s="1538"/>
      <c r="EJ135" s="1538"/>
      <c r="EK135" s="1538"/>
      <c r="EL135" s="1538"/>
      <c r="EM135" s="1538"/>
      <c r="EN135" s="1538"/>
      <c r="EO135" s="1538"/>
      <c r="EP135" s="1538"/>
      <c r="EQ135" s="1538"/>
      <c r="ER135" s="1538"/>
      <c r="ES135" s="1538"/>
      <c r="ET135" s="1538"/>
      <c r="EU135" s="1538"/>
      <c r="EV135" s="1538"/>
      <c r="EW135" s="1538"/>
      <c r="EX135" s="1538"/>
      <c r="EY135" s="1538"/>
      <c r="EZ135" s="1538"/>
      <c r="FA135" s="1538"/>
      <c r="FB135" s="1538"/>
      <c r="FC135" s="1538"/>
      <c r="FD135" s="1538"/>
      <c r="FE135" s="1538"/>
      <c r="FF135" s="1538"/>
      <c r="FG135" s="1538"/>
      <c r="FH135" s="1538"/>
      <c r="FI135" s="1538"/>
      <c r="FJ135" s="1538"/>
      <c r="FK135" s="1538"/>
      <c r="FL135" s="1538"/>
      <c r="FM135" s="1538"/>
      <c r="FN135" s="1538"/>
      <c r="FO135" s="1538"/>
      <c r="FP135" s="1538"/>
      <c r="FQ135" s="1538"/>
      <c r="FR135" s="1538"/>
      <c r="FS135" s="1538"/>
      <c r="FT135" s="1538"/>
      <c r="FU135" s="1538"/>
      <c r="FV135" s="1538"/>
      <c r="FW135" s="1538"/>
      <c r="FX135" s="1538"/>
      <c r="FY135" s="1538"/>
      <c r="FZ135" s="1538"/>
      <c r="GA135" s="1538"/>
      <c r="GB135" s="1538"/>
      <c r="GC135" s="1538"/>
      <c r="GD135" s="1538"/>
      <c r="GE135" s="1538"/>
      <c r="GF135" s="1538"/>
      <c r="GG135" s="1538"/>
      <c r="GH135" s="1538"/>
      <c r="GI135" s="1538"/>
      <c r="GJ135" s="1538"/>
      <c r="GK135" s="1538"/>
      <c r="GL135" s="1538"/>
      <c r="GM135" s="1538"/>
      <c r="GN135" s="1538"/>
      <c r="GO135" s="1538"/>
      <c r="GP135" s="1538"/>
      <c r="GQ135" s="1538"/>
      <c r="GR135" s="1538"/>
      <c r="GS135" s="1538"/>
      <c r="GT135" s="1538"/>
      <c r="GU135" s="1538"/>
      <c r="GV135" s="1538"/>
      <c r="GW135" s="1538"/>
      <c r="GX135" s="1538"/>
      <c r="GY135" s="1538"/>
      <c r="GZ135" s="1538"/>
      <c r="HA135" s="1538"/>
      <c r="HB135" s="1538"/>
      <c r="HC135" s="1538"/>
      <c r="HD135" s="1538"/>
      <c r="HE135" s="1538"/>
      <c r="HF135" s="1538"/>
      <c r="HG135" s="1538"/>
      <c r="HH135" s="1538"/>
      <c r="HI135" s="1538"/>
      <c r="HJ135" s="1538"/>
      <c r="HK135" s="1538"/>
      <c r="HL135" s="1538"/>
      <c r="HM135" s="1538"/>
      <c r="HN135" s="1538"/>
      <c r="HO135" s="1538"/>
      <c r="HP135" s="1538"/>
      <c r="HQ135" s="1538"/>
      <c r="HR135" s="1538"/>
      <c r="HS135" s="1538"/>
      <c r="HT135" s="1538"/>
      <c r="HU135" s="1538"/>
      <c r="HV135" s="1538"/>
      <c r="HW135" s="1538"/>
      <c r="HX135" s="1538"/>
      <c r="HY135" s="1538"/>
      <c r="HZ135" s="1538"/>
      <c r="IA135" s="1538"/>
      <c r="IB135" s="1538"/>
      <c r="IC135" s="1538"/>
      <c r="ID135" s="1538"/>
      <c r="IE135" s="1538"/>
      <c r="IF135" s="1538"/>
      <c r="IG135" s="1538"/>
      <c r="IH135" s="1538"/>
      <c r="II135" s="1538"/>
      <c r="IJ135" s="1538"/>
      <c r="IK135" s="1538"/>
      <c r="IL135" s="1538"/>
      <c r="IM135" s="1538"/>
      <c r="IN135" s="1538"/>
      <c r="IO135" s="1538"/>
      <c r="IP135" s="1538"/>
      <c r="IQ135" s="1538"/>
      <c r="IR135" s="1538"/>
      <c r="IS135" s="1538"/>
      <c r="IT135" s="1538"/>
      <c r="IU135" s="1538"/>
    </row>
    <row r="136" spans="1:255">
      <c r="A136" s="2149">
        <v>64</v>
      </c>
      <c r="B136" s="1520"/>
      <c r="C136" s="1520"/>
      <c r="D136" s="1520"/>
      <c r="E136" s="1889"/>
      <c r="F136" s="1519"/>
      <c r="G136" s="1520"/>
      <c r="H136" s="1520"/>
      <c r="I136" s="1520"/>
      <c r="J136" s="1520"/>
      <c r="K136" s="1860"/>
      <c r="L136" s="1860"/>
      <c r="M136" s="1900">
        <v>64</v>
      </c>
      <c r="N136" s="1519"/>
      <c r="O136" s="1860"/>
      <c r="P136" s="1860"/>
      <c r="Q136" s="1860"/>
      <c r="R136" s="1860">
        <f t="shared" si="1"/>
        <v>0</v>
      </c>
      <c r="S136" s="1900">
        <v>64</v>
      </c>
      <c r="T136" s="1538"/>
      <c r="U136" s="1538"/>
      <c r="V136" s="1538"/>
      <c r="W136" s="1538"/>
      <c r="X136" s="1538"/>
      <c r="Y136" s="1538"/>
      <c r="Z136" s="1538"/>
      <c r="AA136" s="1538"/>
      <c r="AB136" s="1538"/>
      <c r="AC136" s="1538"/>
      <c r="AD136" s="1538"/>
      <c r="AE136" s="1538"/>
      <c r="AF136" s="1538"/>
      <c r="AG136" s="1538"/>
      <c r="AH136" s="1538"/>
      <c r="AI136" s="1538"/>
      <c r="AJ136" s="1538"/>
      <c r="AK136" s="1538"/>
      <c r="AL136" s="1538"/>
      <c r="AM136" s="1538"/>
      <c r="AN136" s="1538"/>
      <c r="AO136" s="1538"/>
      <c r="AP136" s="1538"/>
      <c r="AQ136" s="1538"/>
      <c r="AR136" s="1538"/>
      <c r="AS136" s="1538"/>
      <c r="AT136" s="1538"/>
      <c r="AU136" s="1538"/>
      <c r="AV136" s="1538"/>
      <c r="AW136" s="1538"/>
      <c r="AX136" s="1538"/>
      <c r="AY136" s="1538"/>
      <c r="AZ136" s="1538"/>
      <c r="BA136" s="1538"/>
      <c r="BB136" s="1538"/>
      <c r="BC136" s="1538"/>
      <c r="BD136" s="1538"/>
      <c r="BE136" s="1538"/>
      <c r="BF136" s="1538"/>
      <c r="BG136" s="1538"/>
      <c r="BH136" s="1538"/>
      <c r="BI136" s="1538"/>
      <c r="BJ136" s="1538"/>
      <c r="BK136" s="1538"/>
      <c r="BL136" s="1538"/>
      <c r="BM136" s="1538"/>
      <c r="BN136" s="1538"/>
      <c r="BO136" s="1538"/>
      <c r="BP136" s="1538"/>
      <c r="BQ136" s="1538"/>
      <c r="BR136" s="1538"/>
      <c r="BS136" s="1538"/>
      <c r="BT136" s="1538"/>
      <c r="BU136" s="1538"/>
      <c r="BV136" s="1538"/>
      <c r="BW136" s="1538"/>
      <c r="BX136" s="1538"/>
      <c r="BY136" s="1538"/>
      <c r="BZ136" s="1538"/>
      <c r="CA136" s="1538"/>
      <c r="CB136" s="1538"/>
      <c r="CC136" s="1538"/>
      <c r="CD136" s="1538"/>
      <c r="CE136" s="1538"/>
      <c r="CF136" s="1538"/>
      <c r="CG136" s="1538"/>
      <c r="CH136" s="1538"/>
      <c r="CI136" s="1538"/>
      <c r="CJ136" s="1538"/>
      <c r="CK136" s="1538"/>
      <c r="CL136" s="1538"/>
      <c r="CM136" s="1538"/>
      <c r="CN136" s="1538"/>
      <c r="CO136" s="1538"/>
      <c r="CP136" s="1538"/>
      <c r="CQ136" s="1538"/>
      <c r="CR136" s="1538"/>
      <c r="CS136" s="1538"/>
      <c r="CT136" s="1538"/>
      <c r="CU136" s="1538"/>
      <c r="CV136" s="1538"/>
      <c r="CW136" s="1538"/>
      <c r="CX136" s="1538"/>
      <c r="CY136" s="1538"/>
      <c r="CZ136" s="1538"/>
      <c r="DA136" s="1538"/>
      <c r="DB136" s="1538"/>
      <c r="DC136" s="1538"/>
      <c r="DD136" s="1538"/>
      <c r="DE136" s="1538"/>
      <c r="DF136" s="1538"/>
      <c r="DG136" s="1538"/>
      <c r="DH136" s="1538"/>
      <c r="DI136" s="1538"/>
      <c r="DJ136" s="1538"/>
      <c r="DK136" s="1538"/>
      <c r="DL136" s="1538"/>
      <c r="DM136" s="1538"/>
      <c r="DN136" s="1538"/>
      <c r="DO136" s="1538"/>
      <c r="DP136" s="1538"/>
      <c r="DQ136" s="1538"/>
      <c r="DR136" s="1538"/>
      <c r="DS136" s="1538"/>
      <c r="DT136" s="1538"/>
      <c r="DU136" s="1538"/>
      <c r="DV136" s="1538"/>
      <c r="DW136" s="1538"/>
      <c r="DX136" s="1538"/>
      <c r="DY136" s="1538"/>
      <c r="DZ136" s="1538"/>
      <c r="EA136" s="1538"/>
      <c r="EB136" s="1538"/>
      <c r="EC136" s="1538"/>
      <c r="ED136" s="1538"/>
      <c r="EE136" s="1538"/>
      <c r="EF136" s="1538"/>
      <c r="EG136" s="1538"/>
      <c r="EH136" s="1538"/>
      <c r="EI136" s="1538"/>
      <c r="EJ136" s="1538"/>
      <c r="EK136" s="1538"/>
      <c r="EL136" s="1538"/>
      <c r="EM136" s="1538"/>
      <c r="EN136" s="1538"/>
      <c r="EO136" s="1538"/>
      <c r="EP136" s="1538"/>
      <c r="EQ136" s="1538"/>
      <c r="ER136" s="1538"/>
      <c r="ES136" s="1538"/>
      <c r="ET136" s="1538"/>
      <c r="EU136" s="1538"/>
      <c r="EV136" s="1538"/>
      <c r="EW136" s="1538"/>
      <c r="EX136" s="1538"/>
      <c r="EY136" s="1538"/>
      <c r="EZ136" s="1538"/>
      <c r="FA136" s="1538"/>
      <c r="FB136" s="1538"/>
      <c r="FC136" s="1538"/>
      <c r="FD136" s="1538"/>
      <c r="FE136" s="1538"/>
      <c r="FF136" s="1538"/>
      <c r="FG136" s="1538"/>
      <c r="FH136" s="1538"/>
      <c r="FI136" s="1538"/>
      <c r="FJ136" s="1538"/>
      <c r="FK136" s="1538"/>
      <c r="FL136" s="1538"/>
      <c r="FM136" s="1538"/>
      <c r="FN136" s="1538"/>
      <c r="FO136" s="1538"/>
      <c r="FP136" s="1538"/>
      <c r="FQ136" s="1538"/>
      <c r="FR136" s="1538"/>
      <c r="FS136" s="1538"/>
      <c r="FT136" s="1538"/>
      <c r="FU136" s="1538"/>
      <c r="FV136" s="1538"/>
      <c r="FW136" s="1538"/>
      <c r="FX136" s="1538"/>
      <c r="FY136" s="1538"/>
      <c r="FZ136" s="1538"/>
      <c r="GA136" s="1538"/>
      <c r="GB136" s="1538"/>
      <c r="GC136" s="1538"/>
      <c r="GD136" s="1538"/>
      <c r="GE136" s="1538"/>
      <c r="GF136" s="1538"/>
      <c r="GG136" s="1538"/>
      <c r="GH136" s="1538"/>
      <c r="GI136" s="1538"/>
      <c r="GJ136" s="1538"/>
      <c r="GK136" s="1538"/>
      <c r="GL136" s="1538"/>
      <c r="GM136" s="1538"/>
      <c r="GN136" s="1538"/>
      <c r="GO136" s="1538"/>
      <c r="GP136" s="1538"/>
      <c r="GQ136" s="1538"/>
      <c r="GR136" s="1538"/>
      <c r="GS136" s="1538"/>
      <c r="GT136" s="1538"/>
      <c r="GU136" s="1538"/>
      <c r="GV136" s="1538"/>
      <c r="GW136" s="1538"/>
      <c r="GX136" s="1538"/>
      <c r="GY136" s="1538"/>
      <c r="GZ136" s="1538"/>
      <c r="HA136" s="1538"/>
      <c r="HB136" s="1538"/>
      <c r="HC136" s="1538"/>
      <c r="HD136" s="1538"/>
      <c r="HE136" s="1538"/>
      <c r="HF136" s="1538"/>
      <c r="HG136" s="1538"/>
      <c r="HH136" s="1538"/>
      <c r="HI136" s="1538"/>
      <c r="HJ136" s="1538"/>
      <c r="HK136" s="1538"/>
      <c r="HL136" s="1538"/>
      <c r="HM136" s="1538"/>
      <c r="HN136" s="1538"/>
      <c r="HO136" s="1538"/>
      <c r="HP136" s="1538"/>
      <c r="HQ136" s="1538"/>
      <c r="HR136" s="1538"/>
      <c r="HS136" s="1538"/>
      <c r="HT136" s="1538"/>
      <c r="HU136" s="1538"/>
      <c r="HV136" s="1538"/>
      <c r="HW136" s="1538"/>
      <c r="HX136" s="1538"/>
      <c r="HY136" s="1538"/>
      <c r="HZ136" s="1538"/>
      <c r="IA136" s="1538"/>
      <c r="IB136" s="1538"/>
      <c r="IC136" s="1538"/>
      <c r="ID136" s="1538"/>
      <c r="IE136" s="1538"/>
      <c r="IF136" s="1538"/>
      <c r="IG136" s="1538"/>
      <c r="IH136" s="1538"/>
      <c r="II136" s="1538"/>
      <c r="IJ136" s="1538"/>
      <c r="IK136" s="1538"/>
      <c r="IL136" s="1538"/>
      <c r="IM136" s="1538"/>
      <c r="IN136" s="1538"/>
      <c r="IO136" s="1538"/>
      <c r="IP136" s="1538"/>
      <c r="IQ136" s="1538"/>
      <c r="IR136" s="1538"/>
      <c r="IS136" s="1538"/>
      <c r="IT136" s="1538"/>
      <c r="IU136" s="1538"/>
    </row>
    <row r="137" spans="1:255" ht="15.75" thickBot="1">
      <c r="A137" s="2145">
        <v>65</v>
      </c>
      <c r="B137" s="2256" t="s">
        <v>2331</v>
      </c>
      <c r="C137" s="2271"/>
      <c r="D137" s="2271"/>
      <c r="E137" s="2327"/>
      <c r="F137" s="2328"/>
      <c r="G137" s="2271"/>
      <c r="H137" s="2271"/>
      <c r="I137" s="2271"/>
      <c r="J137" s="1548">
        <f>SUM(J73:J136)</f>
        <v>0</v>
      </c>
      <c r="K137" s="2259">
        <f>SUM(K73:K136)</f>
        <v>0</v>
      </c>
      <c r="L137" s="2259">
        <f>SUM(L73:L136)</f>
        <v>0</v>
      </c>
      <c r="M137" s="2261">
        <v>65</v>
      </c>
      <c r="N137" s="1753"/>
      <c r="O137" s="2260">
        <f>SUM(O73:O136)</f>
        <v>0</v>
      </c>
      <c r="P137" s="2260">
        <f>SUM(P73:P136)</f>
        <v>0</v>
      </c>
      <c r="Q137" s="2260">
        <f>SUM(Q73:Q136)</f>
        <v>0</v>
      </c>
      <c r="R137" s="2260">
        <f>SUM(R73:R136)</f>
        <v>0</v>
      </c>
      <c r="S137" s="2261">
        <v>65</v>
      </c>
      <c r="T137" s="1538"/>
      <c r="U137" s="1538"/>
      <c r="V137" s="1538"/>
      <c r="W137" s="1538"/>
      <c r="X137" s="1538"/>
      <c r="Y137" s="1538"/>
      <c r="Z137" s="1538"/>
      <c r="AA137" s="1538"/>
      <c r="AB137" s="1538"/>
      <c r="AC137" s="1538"/>
      <c r="AD137" s="1538"/>
      <c r="AE137" s="1538"/>
      <c r="AF137" s="1538"/>
      <c r="AG137" s="1538"/>
      <c r="AH137" s="1538"/>
      <c r="AI137" s="1538"/>
      <c r="AJ137" s="1538"/>
      <c r="AK137" s="1538"/>
      <c r="AL137" s="1538"/>
      <c r="AM137" s="1538"/>
      <c r="AN137" s="1538"/>
      <c r="AO137" s="1538"/>
      <c r="AP137" s="1538"/>
      <c r="AQ137" s="1538"/>
      <c r="AR137" s="1538"/>
      <c r="AS137" s="1538"/>
      <c r="AT137" s="1538"/>
      <c r="AU137" s="1538"/>
      <c r="AV137" s="1538"/>
      <c r="AW137" s="1538"/>
      <c r="AX137" s="1538"/>
      <c r="AY137" s="1538"/>
      <c r="AZ137" s="1538"/>
      <c r="BA137" s="1538"/>
      <c r="BB137" s="1538"/>
      <c r="BC137" s="1538"/>
      <c r="BD137" s="1538"/>
      <c r="BE137" s="1538"/>
      <c r="BF137" s="1538"/>
      <c r="BG137" s="1538"/>
      <c r="BH137" s="1538"/>
      <c r="BI137" s="1538"/>
      <c r="BJ137" s="1538"/>
      <c r="BK137" s="1538"/>
      <c r="BL137" s="1538"/>
      <c r="BM137" s="1538"/>
      <c r="BN137" s="1538"/>
      <c r="BO137" s="1538"/>
      <c r="BP137" s="1538"/>
      <c r="BQ137" s="1538"/>
      <c r="BR137" s="1538"/>
      <c r="BS137" s="1538"/>
      <c r="BT137" s="1538"/>
      <c r="BU137" s="1538"/>
      <c r="BV137" s="1538"/>
      <c r="BW137" s="1538"/>
      <c r="BX137" s="1538"/>
      <c r="BY137" s="1538"/>
      <c r="BZ137" s="1538"/>
      <c r="CA137" s="1538"/>
      <c r="CB137" s="1538"/>
      <c r="CC137" s="1538"/>
      <c r="CD137" s="1538"/>
      <c r="CE137" s="1538"/>
      <c r="CF137" s="1538"/>
      <c r="CG137" s="1538"/>
      <c r="CH137" s="1538"/>
      <c r="CI137" s="1538"/>
      <c r="CJ137" s="1538"/>
      <c r="CK137" s="1538"/>
      <c r="CL137" s="1538"/>
      <c r="CM137" s="1538"/>
      <c r="CN137" s="1538"/>
      <c r="CO137" s="1538"/>
      <c r="CP137" s="1538"/>
      <c r="CQ137" s="1538"/>
      <c r="CR137" s="1538"/>
      <c r="CS137" s="1538"/>
      <c r="CT137" s="1538"/>
      <c r="CU137" s="1538"/>
      <c r="CV137" s="1538"/>
      <c r="CW137" s="1538"/>
      <c r="CX137" s="1538"/>
      <c r="CY137" s="1538"/>
      <c r="CZ137" s="1538"/>
      <c r="DA137" s="1538"/>
      <c r="DB137" s="1538"/>
      <c r="DC137" s="1538"/>
      <c r="DD137" s="1538"/>
      <c r="DE137" s="1538"/>
      <c r="DF137" s="1538"/>
      <c r="DG137" s="1538"/>
      <c r="DH137" s="1538"/>
      <c r="DI137" s="1538"/>
      <c r="DJ137" s="1538"/>
      <c r="DK137" s="1538"/>
      <c r="DL137" s="1538"/>
      <c r="DM137" s="1538"/>
      <c r="DN137" s="1538"/>
      <c r="DO137" s="1538"/>
      <c r="DP137" s="1538"/>
      <c r="DQ137" s="1538"/>
      <c r="DR137" s="1538"/>
      <c r="DS137" s="1538"/>
      <c r="DT137" s="1538"/>
      <c r="DU137" s="1538"/>
      <c r="DV137" s="1538"/>
      <c r="DW137" s="1538"/>
      <c r="DX137" s="1538"/>
      <c r="DY137" s="1538"/>
      <c r="DZ137" s="1538"/>
      <c r="EA137" s="1538"/>
      <c r="EB137" s="1538"/>
      <c r="EC137" s="1538"/>
      <c r="ED137" s="1538"/>
      <c r="EE137" s="1538"/>
      <c r="EF137" s="1538"/>
      <c r="EG137" s="1538"/>
      <c r="EH137" s="1538"/>
      <c r="EI137" s="1538"/>
      <c r="EJ137" s="1538"/>
      <c r="EK137" s="1538"/>
      <c r="EL137" s="1538"/>
      <c r="EM137" s="1538"/>
      <c r="EN137" s="1538"/>
      <c r="EO137" s="1538"/>
      <c r="EP137" s="1538"/>
      <c r="EQ137" s="1538"/>
      <c r="ER137" s="1538"/>
      <c r="ES137" s="1538"/>
      <c r="ET137" s="1538"/>
      <c r="EU137" s="1538"/>
      <c r="EV137" s="1538"/>
      <c r="EW137" s="1538"/>
      <c r="EX137" s="1538"/>
      <c r="EY137" s="1538"/>
      <c r="EZ137" s="1538"/>
      <c r="FA137" s="1538"/>
      <c r="FB137" s="1538"/>
      <c r="FC137" s="1538"/>
      <c r="FD137" s="1538"/>
      <c r="FE137" s="1538"/>
      <c r="FF137" s="1538"/>
      <c r="FG137" s="1538"/>
      <c r="FH137" s="1538"/>
      <c r="FI137" s="1538"/>
      <c r="FJ137" s="1538"/>
      <c r="FK137" s="1538"/>
      <c r="FL137" s="1538"/>
      <c r="FM137" s="1538"/>
      <c r="FN137" s="1538"/>
      <c r="FO137" s="1538"/>
      <c r="FP137" s="1538"/>
      <c r="FQ137" s="1538"/>
      <c r="FR137" s="1538"/>
      <c r="FS137" s="1538"/>
      <c r="FT137" s="1538"/>
      <c r="FU137" s="1538"/>
      <c r="FV137" s="1538"/>
      <c r="FW137" s="1538"/>
      <c r="FX137" s="1538"/>
      <c r="FY137" s="1538"/>
      <c r="FZ137" s="1538"/>
      <c r="GA137" s="1538"/>
      <c r="GB137" s="1538"/>
      <c r="GC137" s="1538"/>
      <c r="GD137" s="1538"/>
      <c r="GE137" s="1538"/>
      <c r="GF137" s="1538"/>
      <c r="GG137" s="1538"/>
      <c r="GH137" s="1538"/>
      <c r="GI137" s="1538"/>
      <c r="GJ137" s="1538"/>
      <c r="GK137" s="1538"/>
      <c r="GL137" s="1538"/>
      <c r="GM137" s="1538"/>
      <c r="GN137" s="1538"/>
      <c r="GO137" s="1538"/>
      <c r="GP137" s="1538"/>
      <c r="GQ137" s="1538"/>
      <c r="GR137" s="1538"/>
      <c r="GS137" s="1538"/>
      <c r="GT137" s="1538"/>
      <c r="GU137" s="1538"/>
      <c r="GV137" s="1538"/>
      <c r="GW137" s="1538"/>
      <c r="GX137" s="1538"/>
      <c r="GY137" s="1538"/>
      <c r="GZ137" s="1538"/>
      <c r="HA137" s="1538"/>
      <c r="HB137" s="1538"/>
      <c r="HC137" s="1538"/>
      <c r="HD137" s="1538"/>
      <c r="HE137" s="1538"/>
      <c r="HF137" s="1538"/>
      <c r="HG137" s="1538"/>
      <c r="HH137" s="1538"/>
      <c r="HI137" s="1538"/>
      <c r="HJ137" s="1538"/>
      <c r="HK137" s="1538"/>
      <c r="HL137" s="1538"/>
      <c r="HM137" s="1538"/>
      <c r="HN137" s="1538"/>
      <c r="HO137" s="1538"/>
      <c r="HP137" s="1538"/>
      <c r="HQ137" s="1538"/>
      <c r="HR137" s="1538"/>
      <c r="HS137" s="1538"/>
      <c r="HT137" s="1538"/>
      <c r="HU137" s="1538"/>
      <c r="HV137" s="1538"/>
      <c r="HW137" s="1538"/>
      <c r="HX137" s="1538"/>
      <c r="HY137" s="1538"/>
      <c r="HZ137" s="1538"/>
      <c r="IA137" s="1538"/>
      <c r="IB137" s="1538"/>
      <c r="IC137" s="1538"/>
      <c r="ID137" s="1538"/>
      <c r="IE137" s="1538"/>
      <c r="IF137" s="1538"/>
      <c r="IG137" s="1538"/>
      <c r="IH137" s="1538"/>
      <c r="II137" s="1538"/>
      <c r="IJ137" s="1538"/>
      <c r="IK137" s="1538"/>
      <c r="IL137" s="1538"/>
      <c r="IM137" s="1538"/>
      <c r="IN137" s="1538"/>
      <c r="IO137" s="1538"/>
      <c r="IP137" s="1538"/>
      <c r="IQ137" s="1538"/>
      <c r="IR137" s="1538"/>
      <c r="IS137" s="1538"/>
      <c r="IT137" s="1538"/>
      <c r="IU137" s="1538"/>
    </row>
    <row r="138" spans="1:255">
      <c r="A138" s="1808"/>
      <c r="B138" s="1808"/>
      <c r="C138" s="1560"/>
      <c r="D138" s="1560"/>
      <c r="E138" s="1560"/>
      <c r="F138" s="1560"/>
      <c r="G138" s="1560"/>
      <c r="H138" s="1560"/>
      <c r="I138" s="1560"/>
      <c r="J138" s="1787"/>
      <c r="K138" s="1879"/>
      <c r="L138" s="1879"/>
      <c r="M138" s="1808"/>
      <c r="N138" s="1787"/>
      <c r="O138" s="2275"/>
      <c r="P138" s="2275"/>
      <c r="Q138" s="2275"/>
      <c r="R138" s="2275"/>
      <c r="S138" s="1808"/>
      <c r="T138" s="1538"/>
      <c r="U138" s="1538"/>
      <c r="V138" s="1538"/>
      <c r="W138" s="1538"/>
      <c r="X138" s="1538"/>
      <c r="Y138" s="1538"/>
      <c r="Z138" s="1538"/>
      <c r="AA138" s="1538"/>
      <c r="AB138" s="1538"/>
      <c r="AC138" s="1538"/>
      <c r="AD138" s="1538"/>
      <c r="AE138" s="1538"/>
      <c r="AF138" s="1538"/>
      <c r="AG138" s="1538"/>
      <c r="AH138" s="1538"/>
      <c r="AI138" s="1538"/>
      <c r="AJ138" s="1538"/>
      <c r="AK138" s="1538"/>
      <c r="AL138" s="1538"/>
      <c r="AM138" s="1538"/>
      <c r="AN138" s="1538"/>
      <c r="AO138" s="1538"/>
      <c r="AP138" s="1538"/>
      <c r="AQ138" s="1538"/>
      <c r="AR138" s="1538"/>
      <c r="AS138" s="1538"/>
      <c r="AT138" s="1538"/>
      <c r="AU138" s="1538"/>
      <c r="AV138" s="1538"/>
      <c r="AW138" s="1538"/>
      <c r="AX138" s="1538"/>
      <c r="AY138" s="1538"/>
      <c r="AZ138" s="1538"/>
      <c r="BA138" s="1538"/>
      <c r="BB138" s="1538"/>
      <c r="BC138" s="1538"/>
      <c r="BD138" s="1538"/>
      <c r="BE138" s="1538"/>
      <c r="BF138" s="1538"/>
      <c r="BG138" s="1538"/>
      <c r="BH138" s="1538"/>
      <c r="BI138" s="1538"/>
      <c r="BJ138" s="1538"/>
      <c r="BK138" s="1538"/>
      <c r="BL138" s="1538"/>
      <c r="BM138" s="1538"/>
      <c r="BN138" s="1538"/>
      <c r="BO138" s="1538"/>
      <c r="BP138" s="1538"/>
      <c r="BQ138" s="1538"/>
      <c r="BR138" s="1538"/>
      <c r="BS138" s="1538"/>
      <c r="BT138" s="1538"/>
      <c r="BU138" s="1538"/>
      <c r="BV138" s="1538"/>
      <c r="BW138" s="1538"/>
      <c r="BX138" s="1538"/>
      <c r="BY138" s="1538"/>
      <c r="BZ138" s="1538"/>
      <c r="CA138" s="1538"/>
      <c r="CB138" s="1538"/>
      <c r="CC138" s="1538"/>
      <c r="CD138" s="1538"/>
      <c r="CE138" s="1538"/>
      <c r="CF138" s="1538"/>
      <c r="CG138" s="1538"/>
      <c r="CH138" s="1538"/>
      <c r="CI138" s="1538"/>
      <c r="CJ138" s="1538"/>
      <c r="CK138" s="1538"/>
      <c r="CL138" s="1538"/>
      <c r="CM138" s="1538"/>
      <c r="CN138" s="1538"/>
      <c r="CO138" s="1538"/>
      <c r="CP138" s="1538"/>
      <c r="CQ138" s="1538"/>
      <c r="CR138" s="1538"/>
      <c r="CS138" s="1538"/>
      <c r="CT138" s="1538"/>
      <c r="CU138" s="1538"/>
      <c r="CV138" s="1538"/>
      <c r="CW138" s="1538"/>
      <c r="CX138" s="1538"/>
      <c r="CY138" s="1538"/>
      <c r="CZ138" s="1538"/>
      <c r="DA138" s="1538"/>
      <c r="DB138" s="1538"/>
      <c r="DC138" s="1538"/>
      <c r="DD138" s="1538"/>
      <c r="DE138" s="1538"/>
      <c r="DF138" s="1538"/>
      <c r="DG138" s="1538"/>
      <c r="DH138" s="1538"/>
      <c r="DI138" s="1538"/>
      <c r="DJ138" s="1538"/>
      <c r="DK138" s="1538"/>
      <c r="DL138" s="1538"/>
      <c r="DM138" s="1538"/>
      <c r="DN138" s="1538"/>
      <c r="DO138" s="1538"/>
      <c r="DP138" s="1538"/>
      <c r="DQ138" s="1538"/>
      <c r="DR138" s="1538"/>
      <c r="DS138" s="1538"/>
      <c r="DT138" s="1538"/>
      <c r="DU138" s="1538"/>
      <c r="DV138" s="1538"/>
      <c r="DW138" s="1538"/>
      <c r="DX138" s="1538"/>
      <c r="DY138" s="1538"/>
      <c r="DZ138" s="1538"/>
      <c r="EA138" s="1538"/>
      <c r="EB138" s="1538"/>
      <c r="EC138" s="1538"/>
      <c r="ED138" s="1538"/>
      <c r="EE138" s="1538"/>
      <c r="EF138" s="1538"/>
      <c r="EG138" s="1538"/>
      <c r="EH138" s="1538"/>
      <c r="EI138" s="1538"/>
      <c r="EJ138" s="1538"/>
      <c r="EK138" s="1538"/>
      <c r="EL138" s="1538"/>
      <c r="EM138" s="1538"/>
      <c r="EN138" s="1538"/>
      <c r="EO138" s="1538"/>
      <c r="EP138" s="1538"/>
      <c r="EQ138" s="1538"/>
      <c r="ER138" s="1538"/>
      <c r="ES138" s="1538"/>
      <c r="ET138" s="1538"/>
      <c r="EU138" s="1538"/>
      <c r="EV138" s="1538"/>
      <c r="EW138" s="1538"/>
      <c r="EX138" s="1538"/>
      <c r="EY138" s="1538"/>
      <c r="EZ138" s="1538"/>
      <c r="FA138" s="1538"/>
      <c r="FB138" s="1538"/>
      <c r="FC138" s="1538"/>
      <c r="FD138" s="1538"/>
      <c r="FE138" s="1538"/>
      <c r="FF138" s="1538"/>
      <c r="FG138" s="1538"/>
      <c r="FH138" s="1538"/>
      <c r="FI138" s="1538"/>
      <c r="FJ138" s="1538"/>
      <c r="FK138" s="1538"/>
      <c r="FL138" s="1538"/>
      <c r="FM138" s="1538"/>
      <c r="FN138" s="1538"/>
      <c r="FO138" s="1538"/>
      <c r="FP138" s="1538"/>
      <c r="FQ138" s="1538"/>
      <c r="FR138" s="1538"/>
      <c r="FS138" s="1538"/>
      <c r="FT138" s="1538"/>
      <c r="FU138" s="1538"/>
      <c r="FV138" s="1538"/>
      <c r="FW138" s="1538"/>
      <c r="FX138" s="1538"/>
      <c r="FY138" s="1538"/>
      <c r="FZ138" s="1538"/>
      <c r="GA138" s="1538"/>
      <c r="GB138" s="1538"/>
      <c r="GC138" s="1538"/>
      <c r="GD138" s="1538"/>
      <c r="GE138" s="1538"/>
      <c r="GF138" s="1538"/>
      <c r="GG138" s="1538"/>
      <c r="GH138" s="1538"/>
      <c r="GI138" s="1538"/>
      <c r="GJ138" s="1538"/>
      <c r="GK138" s="1538"/>
      <c r="GL138" s="1538"/>
      <c r="GM138" s="1538"/>
      <c r="GN138" s="1538"/>
      <c r="GO138" s="1538"/>
      <c r="GP138" s="1538"/>
      <c r="GQ138" s="1538"/>
      <c r="GR138" s="1538"/>
      <c r="GS138" s="1538"/>
      <c r="GT138" s="1538"/>
      <c r="GU138" s="1538"/>
      <c r="GV138" s="1538"/>
      <c r="GW138" s="1538"/>
      <c r="GX138" s="1538"/>
      <c r="GY138" s="1538"/>
      <c r="GZ138" s="1538"/>
      <c r="HA138" s="1538"/>
      <c r="HB138" s="1538"/>
      <c r="HC138" s="1538"/>
      <c r="HD138" s="1538"/>
      <c r="HE138" s="1538"/>
      <c r="HF138" s="1538"/>
      <c r="HG138" s="1538"/>
      <c r="HH138" s="1538"/>
      <c r="HI138" s="1538"/>
      <c r="HJ138" s="1538"/>
      <c r="HK138" s="1538"/>
      <c r="HL138" s="1538"/>
      <c r="HM138" s="1538"/>
      <c r="HN138" s="1538"/>
      <c r="HO138" s="1538"/>
      <c r="HP138" s="1538"/>
      <c r="HQ138" s="1538"/>
      <c r="HR138" s="1538"/>
      <c r="HS138" s="1538"/>
      <c r="HT138" s="1538"/>
      <c r="HU138" s="1538"/>
      <c r="HV138" s="1538"/>
      <c r="HW138" s="1538"/>
      <c r="HX138" s="1538"/>
      <c r="HY138" s="1538"/>
      <c r="HZ138" s="1538"/>
      <c r="IA138" s="1538"/>
      <c r="IB138" s="1538"/>
      <c r="IC138" s="1538"/>
      <c r="ID138" s="1538"/>
      <c r="IE138" s="1538"/>
      <c r="IF138" s="1538"/>
      <c r="IG138" s="1538"/>
      <c r="IH138" s="1538"/>
      <c r="II138" s="1538"/>
      <c r="IJ138" s="1538"/>
      <c r="IK138" s="1538"/>
      <c r="IL138" s="1538"/>
      <c r="IM138" s="1538"/>
      <c r="IN138" s="1538"/>
      <c r="IO138" s="1538"/>
      <c r="IP138" s="1538"/>
      <c r="IQ138" s="1538"/>
      <c r="IR138" s="1538"/>
      <c r="IS138" s="1538"/>
      <c r="IT138" s="1538"/>
      <c r="IU138" s="1538"/>
    </row>
    <row r="139" spans="1:255">
      <c r="A139" s="2738" t="s">
        <v>4676</v>
      </c>
      <c r="B139" s="2668"/>
      <c r="C139" s="2668"/>
      <c r="D139" s="1553"/>
      <c r="E139" s="1553"/>
      <c r="F139" s="2738" t="s">
        <v>4676</v>
      </c>
      <c r="G139" s="2668"/>
      <c r="H139" s="2668"/>
      <c r="I139" s="2448"/>
      <c r="J139" s="1538"/>
      <c r="K139" s="1538"/>
      <c r="L139" s="1538"/>
      <c r="M139" s="1538"/>
      <c r="N139" s="2738" t="s">
        <v>4676</v>
      </c>
      <c r="O139" s="1538"/>
      <c r="P139" s="1538"/>
      <c r="Q139" s="1538"/>
      <c r="R139" s="1538"/>
      <c r="S139" s="1538"/>
      <c r="T139" s="1538"/>
      <c r="U139" s="1538"/>
      <c r="V139" s="1538"/>
      <c r="W139" s="1538"/>
      <c r="X139" s="1538"/>
      <c r="Y139" s="1538"/>
      <c r="Z139" s="1538"/>
      <c r="AA139" s="1538"/>
      <c r="AB139" s="1538"/>
      <c r="AC139" s="1538"/>
      <c r="AD139" s="1538"/>
      <c r="AE139" s="1538"/>
      <c r="AF139" s="1538"/>
      <c r="AG139" s="1538"/>
      <c r="AH139" s="1538"/>
      <c r="AI139" s="1538"/>
      <c r="AJ139" s="1538"/>
      <c r="AK139" s="1538"/>
      <c r="AL139" s="1538"/>
      <c r="AM139" s="1538"/>
      <c r="AN139" s="1538"/>
      <c r="AO139" s="1538"/>
      <c r="AP139" s="1538"/>
      <c r="AQ139" s="1538"/>
      <c r="AR139" s="1538"/>
      <c r="AS139" s="1538"/>
      <c r="AT139" s="1538"/>
      <c r="AU139" s="1538"/>
      <c r="AV139" s="1538"/>
      <c r="AW139" s="1538"/>
      <c r="AX139" s="1538"/>
      <c r="AY139" s="1538"/>
      <c r="AZ139" s="1538"/>
      <c r="BA139" s="1538"/>
      <c r="BB139" s="1538"/>
      <c r="BC139" s="1538"/>
      <c r="BD139" s="1538"/>
      <c r="BE139" s="1538"/>
      <c r="BF139" s="1538"/>
      <c r="BG139" s="1538"/>
      <c r="BH139" s="1538"/>
      <c r="BI139" s="1538"/>
      <c r="BJ139" s="1538"/>
      <c r="BK139" s="1538"/>
      <c r="BL139" s="1538"/>
      <c r="BM139" s="1538"/>
      <c r="BN139" s="1538"/>
      <c r="BO139" s="1538"/>
      <c r="BP139" s="1538"/>
      <c r="BQ139" s="1538"/>
      <c r="BR139" s="1538"/>
      <c r="BS139" s="1538"/>
      <c r="BT139" s="1538"/>
      <c r="BU139" s="1538"/>
      <c r="BV139" s="1538"/>
      <c r="BW139" s="1538"/>
      <c r="BX139" s="1538"/>
      <c r="BY139" s="1538"/>
      <c r="BZ139" s="1538"/>
      <c r="CA139" s="1538"/>
      <c r="CB139" s="1538"/>
      <c r="CC139" s="1538"/>
      <c r="CD139" s="1538"/>
      <c r="CE139" s="1538"/>
      <c r="CF139" s="1538"/>
      <c r="CG139" s="1538"/>
      <c r="CH139" s="1538"/>
      <c r="CI139" s="1538"/>
      <c r="CJ139" s="1538"/>
      <c r="CK139" s="1538"/>
      <c r="CL139" s="1538"/>
      <c r="CM139" s="1538"/>
      <c r="CN139" s="1538"/>
      <c r="CO139" s="1538"/>
      <c r="CP139" s="1538"/>
      <c r="CQ139" s="1538"/>
      <c r="CR139" s="1538"/>
      <c r="CS139" s="1538"/>
      <c r="CT139" s="1538"/>
      <c r="CU139" s="1538"/>
      <c r="CV139" s="1538"/>
      <c r="CW139" s="1538"/>
      <c r="CX139" s="1538"/>
      <c r="CY139" s="1538"/>
      <c r="CZ139" s="1538"/>
      <c r="DA139" s="1538"/>
      <c r="DB139" s="1538"/>
      <c r="DC139" s="1538"/>
      <c r="DD139" s="1538"/>
      <c r="DE139" s="1538"/>
      <c r="DF139" s="1538"/>
      <c r="DG139" s="1538"/>
      <c r="DH139" s="1538"/>
      <c r="DI139" s="1538"/>
      <c r="DJ139" s="1538"/>
      <c r="DK139" s="1538"/>
      <c r="DL139" s="1538"/>
      <c r="DM139" s="1538"/>
      <c r="DN139" s="1538"/>
      <c r="DO139" s="1538"/>
      <c r="DP139" s="1538"/>
      <c r="DQ139" s="1538"/>
      <c r="DR139" s="1538"/>
      <c r="DS139" s="1538"/>
      <c r="DT139" s="1538"/>
      <c r="DU139" s="1538"/>
      <c r="DV139" s="1538"/>
      <c r="DW139" s="1538"/>
      <c r="DX139" s="1538"/>
      <c r="DY139" s="1538"/>
      <c r="DZ139" s="1538"/>
      <c r="EA139" s="1538"/>
      <c r="EB139" s="1538"/>
      <c r="EC139" s="1538"/>
      <c r="ED139" s="1538"/>
      <c r="EE139" s="1538"/>
      <c r="EF139" s="1538"/>
      <c r="EG139" s="1538"/>
      <c r="EH139" s="1538"/>
      <c r="EI139" s="1538"/>
      <c r="EJ139" s="1538"/>
      <c r="EK139" s="1538"/>
      <c r="EL139" s="1538"/>
      <c r="EM139" s="1538"/>
      <c r="EN139" s="1538"/>
      <c r="EO139" s="1538"/>
      <c r="EP139" s="1538"/>
      <c r="EQ139" s="1538"/>
      <c r="ER139" s="1538"/>
      <c r="ES139" s="1538"/>
      <c r="ET139" s="1538"/>
      <c r="EU139" s="1538"/>
      <c r="EV139" s="1538"/>
      <c r="EW139" s="1538"/>
      <c r="EX139" s="1538"/>
      <c r="EY139" s="1538"/>
      <c r="EZ139" s="1538"/>
      <c r="FA139" s="1538"/>
      <c r="FB139" s="1538"/>
      <c r="FC139" s="1538"/>
      <c r="FD139" s="1538"/>
      <c r="FE139" s="1538"/>
      <c r="FF139" s="1538"/>
      <c r="FG139" s="1538"/>
      <c r="FH139" s="1538"/>
      <c r="FI139" s="1538"/>
      <c r="FJ139" s="1538"/>
      <c r="FK139" s="1538"/>
      <c r="FL139" s="1538"/>
      <c r="FM139" s="1538"/>
      <c r="FN139" s="1538"/>
      <c r="FO139" s="1538"/>
      <c r="FP139" s="1538"/>
      <c r="FQ139" s="1538"/>
      <c r="FR139" s="1538"/>
      <c r="FS139" s="1538"/>
      <c r="FT139" s="1538"/>
      <c r="FU139" s="1538"/>
      <c r="FV139" s="1538"/>
      <c r="FW139" s="1538"/>
      <c r="FX139" s="1538"/>
      <c r="FY139" s="1538"/>
      <c r="FZ139" s="1538"/>
      <c r="GA139" s="1538"/>
      <c r="GB139" s="1538"/>
      <c r="GC139" s="1538"/>
      <c r="GD139" s="1538"/>
      <c r="GE139" s="1538"/>
      <c r="GF139" s="1538"/>
      <c r="GG139" s="1538"/>
      <c r="GH139" s="1538"/>
      <c r="GI139" s="1538"/>
      <c r="GJ139" s="1538"/>
      <c r="GK139" s="1538"/>
      <c r="GL139" s="1538"/>
      <c r="GM139" s="1538"/>
      <c r="GN139" s="1538"/>
      <c r="GO139" s="1538"/>
      <c r="GP139" s="1538"/>
      <c r="GQ139" s="1538"/>
      <c r="GR139" s="1538"/>
      <c r="GS139" s="1538"/>
      <c r="GT139" s="1538"/>
      <c r="GU139" s="1538"/>
      <c r="GV139" s="1538"/>
      <c r="GW139" s="1538"/>
      <c r="GX139" s="1538"/>
      <c r="GY139" s="1538"/>
      <c r="GZ139" s="1538"/>
      <c r="HA139" s="1538"/>
      <c r="HB139" s="1538"/>
      <c r="HC139" s="1538"/>
      <c r="HD139" s="1538"/>
      <c r="HE139" s="1538"/>
      <c r="HF139" s="1538"/>
      <c r="HG139" s="1538"/>
      <c r="HH139" s="1538"/>
      <c r="HI139" s="1538"/>
      <c r="HJ139" s="1538"/>
      <c r="HK139" s="1538"/>
      <c r="HL139" s="1538"/>
      <c r="HM139" s="1538"/>
      <c r="HN139" s="1538"/>
      <c r="HO139" s="1538"/>
      <c r="HP139" s="1538"/>
      <c r="HQ139" s="1538"/>
      <c r="HR139" s="1538"/>
      <c r="HS139" s="1538"/>
      <c r="HT139" s="1538"/>
      <c r="HU139" s="1538"/>
      <c r="HV139" s="1538"/>
      <c r="HW139" s="1538"/>
      <c r="HX139" s="1538"/>
      <c r="HY139" s="1538"/>
      <c r="HZ139" s="1538"/>
      <c r="IA139" s="1538"/>
      <c r="IB139" s="1538"/>
      <c r="IC139" s="1538"/>
      <c r="ID139" s="1538"/>
      <c r="IE139" s="1538"/>
      <c r="IF139" s="1538"/>
      <c r="IG139" s="1538"/>
      <c r="IH139" s="1538"/>
      <c r="II139" s="1538"/>
      <c r="IJ139" s="1538"/>
      <c r="IK139" s="1538"/>
      <c r="IL139" s="1538"/>
      <c r="IM139" s="1538"/>
      <c r="IN139" s="1538"/>
      <c r="IO139" s="1538"/>
      <c r="IP139" s="1538"/>
      <c r="IQ139" s="1538"/>
      <c r="IR139" s="1538"/>
      <c r="IS139" s="1538"/>
      <c r="IT139" s="1538"/>
      <c r="IU139" s="1538"/>
    </row>
    <row r="140" spans="1:255">
      <c r="A140" s="1553" t="s">
        <v>1413</v>
      </c>
      <c r="B140" s="1553"/>
      <c r="C140" s="1553"/>
      <c r="D140" s="1553"/>
      <c r="E140" s="1553"/>
      <c r="F140" s="1553" t="s">
        <v>1414</v>
      </c>
      <c r="G140" s="1553"/>
      <c r="H140" s="1553"/>
      <c r="I140" s="1553"/>
      <c r="J140" s="2318"/>
      <c r="K140" s="2318"/>
      <c r="L140" s="2318"/>
      <c r="M140" s="1553"/>
      <c r="N140" s="1553" t="s">
        <v>1415</v>
      </c>
      <c r="O140" s="1553"/>
      <c r="P140" s="2318"/>
      <c r="Q140" s="2318"/>
      <c r="R140" s="2318"/>
      <c r="S140" s="1553"/>
      <c r="T140" s="1538"/>
      <c r="U140" s="1538"/>
      <c r="V140" s="1538"/>
      <c r="W140" s="1538"/>
      <c r="X140" s="1538"/>
      <c r="Y140" s="1538"/>
      <c r="Z140" s="1538"/>
      <c r="AA140" s="1538"/>
      <c r="AB140" s="1538"/>
      <c r="AC140" s="1538"/>
      <c r="AD140" s="1538"/>
      <c r="AE140" s="1538"/>
      <c r="AF140" s="1538"/>
      <c r="AG140" s="1538"/>
      <c r="AH140" s="1538"/>
      <c r="AI140" s="1538"/>
      <c r="AJ140" s="1538"/>
      <c r="AK140" s="1538"/>
      <c r="AL140" s="1538"/>
      <c r="AM140" s="1538"/>
      <c r="AN140" s="1538"/>
      <c r="AO140" s="1538"/>
      <c r="AP140" s="1538"/>
      <c r="AQ140" s="1538"/>
      <c r="AR140" s="1538"/>
      <c r="AS140" s="1538"/>
      <c r="AT140" s="1538"/>
      <c r="AU140" s="1538"/>
      <c r="AV140" s="1538"/>
      <c r="AW140" s="1538"/>
      <c r="AX140" s="1538"/>
      <c r="AY140" s="1538"/>
      <c r="AZ140" s="1538"/>
      <c r="BA140" s="1538"/>
      <c r="BB140" s="1538"/>
      <c r="BC140" s="1538"/>
      <c r="BD140" s="1538"/>
      <c r="BE140" s="1538"/>
      <c r="BF140" s="1538"/>
      <c r="BG140" s="1538"/>
      <c r="BH140" s="1538"/>
      <c r="BI140" s="1538"/>
      <c r="BJ140" s="1538"/>
      <c r="BK140" s="1538"/>
      <c r="BL140" s="1538"/>
      <c r="BM140" s="1538"/>
      <c r="BN140" s="1538"/>
      <c r="BO140" s="1538"/>
      <c r="BP140" s="1538"/>
      <c r="BQ140" s="1538"/>
      <c r="BR140" s="1538"/>
      <c r="BS140" s="1538"/>
      <c r="BT140" s="1538"/>
      <c r="BU140" s="1538"/>
      <c r="BV140" s="1538"/>
      <c r="BW140" s="1538"/>
      <c r="BX140" s="1538"/>
      <c r="BY140" s="1538"/>
      <c r="BZ140" s="1538"/>
      <c r="CA140" s="1538"/>
      <c r="CB140" s="1538"/>
      <c r="CC140" s="1538"/>
      <c r="CD140" s="1538"/>
      <c r="CE140" s="1538"/>
      <c r="CF140" s="1538"/>
      <c r="CG140" s="1538"/>
      <c r="CH140" s="1538"/>
      <c r="CI140" s="1538"/>
      <c r="CJ140" s="1538"/>
      <c r="CK140" s="1538"/>
      <c r="CL140" s="1538"/>
      <c r="CM140" s="1538"/>
      <c r="CN140" s="1538"/>
      <c r="CO140" s="1538"/>
      <c r="CP140" s="1538"/>
      <c r="CQ140" s="1538"/>
      <c r="CR140" s="1538"/>
      <c r="CS140" s="1538"/>
      <c r="CT140" s="1538"/>
      <c r="CU140" s="1538"/>
      <c r="CV140" s="1538"/>
      <c r="CW140" s="1538"/>
      <c r="CX140" s="1538"/>
      <c r="CY140" s="1538"/>
      <c r="CZ140" s="1538"/>
      <c r="DA140" s="1538"/>
      <c r="DB140" s="1538"/>
      <c r="DC140" s="1538"/>
      <c r="DD140" s="1538"/>
      <c r="DE140" s="1538"/>
      <c r="DF140" s="1538"/>
      <c r="DG140" s="1538"/>
      <c r="DH140" s="1538"/>
      <c r="DI140" s="1538"/>
      <c r="DJ140" s="1538"/>
      <c r="DK140" s="1538"/>
      <c r="DL140" s="1538"/>
      <c r="DM140" s="1538"/>
      <c r="DN140" s="1538"/>
      <c r="DO140" s="1538"/>
      <c r="DP140" s="1538"/>
      <c r="DQ140" s="1538"/>
      <c r="DR140" s="1538"/>
      <c r="DS140" s="1538"/>
      <c r="DT140" s="1538"/>
      <c r="DU140" s="1538"/>
      <c r="DV140" s="1538"/>
      <c r="DW140" s="1538"/>
      <c r="DX140" s="1538"/>
      <c r="DY140" s="1538"/>
      <c r="DZ140" s="1538"/>
      <c r="EA140" s="1538"/>
      <c r="EB140" s="1538"/>
      <c r="EC140" s="1538"/>
      <c r="ED140" s="1538"/>
      <c r="EE140" s="1538"/>
      <c r="EF140" s="1538"/>
      <c r="EG140" s="1538"/>
      <c r="EH140" s="1538"/>
      <c r="EI140" s="1538"/>
      <c r="EJ140" s="1538"/>
      <c r="EK140" s="1538"/>
      <c r="EL140" s="1538"/>
      <c r="EM140" s="1538"/>
      <c r="EN140" s="1538"/>
      <c r="EO140" s="1538"/>
      <c r="EP140" s="1538"/>
      <c r="EQ140" s="1538"/>
      <c r="ER140" s="1538"/>
      <c r="ES140" s="1538"/>
      <c r="ET140" s="1538"/>
      <c r="EU140" s="1538"/>
      <c r="EV140" s="1538"/>
      <c r="EW140" s="1538"/>
      <c r="EX140" s="1538"/>
      <c r="EY140" s="1538"/>
      <c r="EZ140" s="1538"/>
      <c r="FA140" s="1538"/>
      <c r="FB140" s="1538"/>
      <c r="FC140" s="1538"/>
      <c r="FD140" s="1538"/>
      <c r="FE140" s="1538"/>
      <c r="FF140" s="1538"/>
      <c r="FG140" s="1538"/>
      <c r="FH140" s="1538"/>
      <c r="FI140" s="1538"/>
      <c r="FJ140" s="1538"/>
      <c r="FK140" s="1538"/>
      <c r="FL140" s="1538"/>
      <c r="FM140" s="1538"/>
      <c r="FN140" s="1538"/>
      <c r="FO140" s="1538"/>
      <c r="FP140" s="1538"/>
      <c r="FQ140" s="1538"/>
      <c r="FR140" s="1538"/>
      <c r="FS140" s="1538"/>
      <c r="FT140" s="1538"/>
      <c r="FU140" s="1538"/>
      <c r="FV140" s="1538"/>
      <c r="FW140" s="1538"/>
      <c r="FX140" s="1538"/>
      <c r="FY140" s="1538"/>
      <c r="FZ140" s="1538"/>
      <c r="GA140" s="1538"/>
      <c r="GB140" s="1538"/>
      <c r="GC140" s="1538"/>
      <c r="GD140" s="1538"/>
      <c r="GE140" s="1538"/>
      <c r="GF140" s="1538"/>
      <c r="GG140" s="1538"/>
      <c r="GH140" s="1538"/>
      <c r="GI140" s="1538"/>
      <c r="GJ140" s="1538"/>
      <c r="GK140" s="1538"/>
      <c r="GL140" s="1538"/>
      <c r="GM140" s="1538"/>
      <c r="GN140" s="1538"/>
      <c r="GO140" s="1538"/>
      <c r="GP140" s="1538"/>
      <c r="GQ140" s="1538"/>
      <c r="GR140" s="1538"/>
      <c r="GS140" s="1538"/>
      <c r="GT140" s="1538"/>
      <c r="GU140" s="1538"/>
      <c r="GV140" s="1538"/>
      <c r="GW140" s="1538"/>
      <c r="GX140" s="1538"/>
      <c r="GY140" s="1538"/>
      <c r="GZ140" s="1538"/>
      <c r="HA140" s="1538"/>
      <c r="HB140" s="1538"/>
      <c r="HC140" s="1538"/>
      <c r="HD140" s="1538"/>
      <c r="HE140" s="1538"/>
      <c r="HF140" s="1538"/>
      <c r="HG140" s="1538"/>
      <c r="HH140" s="1538"/>
      <c r="HI140" s="1538"/>
      <c r="HJ140" s="1538"/>
      <c r="HK140" s="1538"/>
      <c r="HL140" s="1538"/>
      <c r="HM140" s="1538"/>
      <c r="HN140" s="1538"/>
      <c r="HO140" s="1538"/>
      <c r="HP140" s="1538"/>
      <c r="HQ140" s="1538"/>
      <c r="HR140" s="1538"/>
      <c r="HS140" s="1538"/>
      <c r="HT140" s="1538"/>
      <c r="HU140" s="1538"/>
      <c r="HV140" s="1538"/>
      <c r="HW140" s="1538"/>
      <c r="HX140" s="1538"/>
      <c r="HY140" s="1538"/>
      <c r="HZ140" s="1538"/>
      <c r="IA140" s="1538"/>
      <c r="IB140" s="1538"/>
      <c r="IC140" s="1538"/>
      <c r="ID140" s="1538"/>
      <c r="IE140" s="1538"/>
      <c r="IF140" s="1538"/>
      <c r="IG140" s="1538"/>
      <c r="IH140" s="1538"/>
      <c r="II140" s="1538"/>
      <c r="IJ140" s="1538"/>
      <c r="IK140" s="1538"/>
      <c r="IL140" s="1538"/>
      <c r="IM140" s="1538"/>
      <c r="IN140" s="1538"/>
      <c r="IO140" s="1538"/>
      <c r="IP140" s="1538"/>
      <c r="IQ140" s="1538"/>
      <c r="IR140" s="1538"/>
      <c r="IS140" s="1538"/>
      <c r="IT140" s="1538"/>
      <c r="IU140" s="1538"/>
    </row>
    <row r="141" spans="1:255" ht="18.75" thickBot="1">
      <c r="A141" s="2263" t="str">
        <f>'Data Sheet'!$C$25</f>
        <v>CENTRAL HUDSON GAS &amp; ELECTRIC CORPORATION</v>
      </c>
      <c r="B141" s="2320"/>
      <c r="C141" s="1538"/>
      <c r="D141" s="2264" t="str">
        <f>'Data Sheet'!$C$40</f>
        <v>4/18/2018</v>
      </c>
      <c r="E141" s="2226" t="str">
        <f>'Data Sheet'!$C$38</f>
        <v>12/31/2017</v>
      </c>
      <c r="F141" s="2263" t="str">
        <f>'Data Sheet'!$C$25</f>
        <v>CENTRAL HUDSON GAS &amp; ELECTRIC CORPORATION</v>
      </c>
      <c r="G141" s="1538"/>
      <c r="H141" s="1538"/>
      <c r="I141" s="1538"/>
      <c r="J141" s="2264" t="str">
        <f>'Data Sheet'!$C$40</f>
        <v>4/18/2018</v>
      </c>
      <c r="K141" s="2000"/>
      <c r="L141" s="2226" t="str">
        <f>'Data Sheet'!$C$38</f>
        <v>12/31/2017</v>
      </c>
      <c r="M141" s="1538"/>
      <c r="N141" s="2263" t="str">
        <f>'Data Sheet'!$C$25</f>
        <v>CENTRAL HUDSON GAS &amp; ELECTRIC CORPORATION</v>
      </c>
      <c r="O141" s="1538"/>
      <c r="P141" s="2000"/>
      <c r="Q141" s="2264" t="str">
        <f>'Data Sheet'!$C$40</f>
        <v>4/18/2018</v>
      </c>
      <c r="R141" s="2226" t="str">
        <f>'Data Sheet'!$C$38</f>
        <v>12/31/2017</v>
      </c>
      <c r="S141" s="1538"/>
      <c r="T141" s="1538"/>
      <c r="U141" s="1538"/>
      <c r="V141" s="1538"/>
      <c r="W141" s="1538"/>
      <c r="X141" s="1538"/>
      <c r="Y141" s="1538"/>
      <c r="Z141" s="1538"/>
      <c r="AA141" s="1538"/>
      <c r="AB141" s="1538"/>
      <c r="AC141" s="1538"/>
      <c r="AD141" s="1538"/>
      <c r="AE141" s="1538"/>
      <c r="AF141" s="1538"/>
      <c r="AG141" s="1538"/>
      <c r="AH141" s="1538"/>
      <c r="AI141" s="1538"/>
      <c r="AJ141" s="1538"/>
      <c r="AK141" s="1538"/>
      <c r="AL141" s="1538"/>
      <c r="AM141" s="1538"/>
      <c r="AN141" s="1538"/>
      <c r="AO141" s="1538"/>
      <c r="AP141" s="1538"/>
      <c r="AQ141" s="1538"/>
      <c r="AR141" s="1538"/>
      <c r="AS141" s="1538"/>
      <c r="AT141" s="1538"/>
      <c r="AU141" s="1538"/>
      <c r="AV141" s="1538"/>
      <c r="AW141" s="1538"/>
      <c r="AX141" s="1538"/>
      <c r="AY141" s="1538"/>
      <c r="AZ141" s="1538"/>
      <c r="BA141" s="1538"/>
      <c r="BB141" s="1538"/>
      <c r="BC141" s="1538"/>
      <c r="BD141" s="1538"/>
      <c r="BE141" s="1538"/>
      <c r="BF141" s="1538"/>
      <c r="BG141" s="1538"/>
      <c r="BH141" s="1538"/>
      <c r="BI141" s="1538"/>
      <c r="BJ141" s="1538"/>
      <c r="BK141" s="1538"/>
      <c r="BL141" s="1538"/>
      <c r="BM141" s="1538"/>
      <c r="BN141" s="1538"/>
      <c r="BO141" s="1538"/>
      <c r="BP141" s="1538"/>
      <c r="BQ141" s="1538"/>
      <c r="BR141" s="1538"/>
      <c r="BS141" s="1538"/>
      <c r="BT141" s="1538"/>
      <c r="BU141" s="1538"/>
      <c r="BV141" s="1538"/>
      <c r="BW141" s="1538"/>
      <c r="BX141" s="1538"/>
      <c r="BY141" s="1538"/>
      <c r="BZ141" s="1538"/>
      <c r="CA141" s="1538"/>
      <c r="CB141" s="1538"/>
      <c r="CC141" s="1538"/>
      <c r="CD141" s="1538"/>
      <c r="CE141" s="1538"/>
      <c r="CF141" s="1538"/>
      <c r="CG141" s="1538"/>
      <c r="CH141" s="1538"/>
      <c r="CI141" s="1538"/>
      <c r="CJ141" s="1538"/>
      <c r="CK141" s="1538"/>
      <c r="CL141" s="1538"/>
      <c r="CM141" s="1538"/>
      <c r="CN141" s="1538"/>
      <c r="CO141" s="1538"/>
      <c r="CP141" s="1538"/>
      <c r="CQ141" s="1538"/>
      <c r="CR141" s="1538"/>
      <c r="CS141" s="1538"/>
      <c r="CT141" s="1538"/>
      <c r="CU141" s="1538"/>
      <c r="CV141" s="1538"/>
      <c r="CW141" s="1538"/>
      <c r="CX141" s="1538"/>
      <c r="CY141" s="1538"/>
      <c r="CZ141" s="1538"/>
      <c r="DA141" s="1538"/>
      <c r="DB141" s="1538"/>
      <c r="DC141" s="1538"/>
      <c r="DD141" s="1538"/>
      <c r="DE141" s="1538"/>
      <c r="DF141" s="1538"/>
      <c r="DG141" s="1538"/>
      <c r="DH141" s="1538"/>
      <c r="DI141" s="1538"/>
      <c r="DJ141" s="1538"/>
      <c r="DK141" s="1538"/>
      <c r="DL141" s="1538"/>
      <c r="DM141" s="1538"/>
      <c r="DN141" s="1538"/>
      <c r="DO141" s="1538"/>
      <c r="DP141" s="1538"/>
      <c r="DQ141" s="1538"/>
      <c r="DR141" s="1538"/>
      <c r="DS141" s="1538"/>
      <c r="DT141" s="1538"/>
      <c r="DU141" s="1538"/>
      <c r="DV141" s="1538"/>
      <c r="DW141" s="1538"/>
      <c r="DX141" s="1538"/>
      <c r="DY141" s="1538"/>
      <c r="DZ141" s="1538"/>
      <c r="EA141" s="1538"/>
      <c r="EB141" s="1538"/>
      <c r="EC141" s="1538"/>
      <c r="ED141" s="1538"/>
      <c r="EE141" s="1538"/>
      <c r="EF141" s="1538"/>
      <c r="EG141" s="1538"/>
      <c r="EH141" s="1538"/>
      <c r="EI141" s="1538"/>
      <c r="EJ141" s="1538"/>
      <c r="EK141" s="1538"/>
      <c r="EL141" s="1538"/>
      <c r="EM141" s="1538"/>
      <c r="EN141" s="1538"/>
      <c r="EO141" s="1538"/>
      <c r="EP141" s="1538"/>
      <c r="EQ141" s="1538"/>
      <c r="ER141" s="1538"/>
      <c r="ES141" s="1538"/>
      <c r="ET141" s="1538"/>
      <c r="EU141" s="1538"/>
      <c r="EV141" s="1538"/>
      <c r="EW141" s="1538"/>
      <c r="EX141" s="1538"/>
      <c r="EY141" s="1538"/>
      <c r="EZ141" s="1538"/>
      <c r="FA141" s="1538"/>
      <c r="FB141" s="1538"/>
      <c r="FC141" s="1538"/>
      <c r="FD141" s="1538"/>
      <c r="FE141" s="1538"/>
      <c r="FF141" s="1538"/>
      <c r="FG141" s="1538"/>
      <c r="FH141" s="1538"/>
      <c r="FI141" s="1538"/>
      <c r="FJ141" s="1538"/>
      <c r="FK141" s="1538"/>
      <c r="FL141" s="1538"/>
      <c r="FM141" s="1538"/>
      <c r="FN141" s="1538"/>
      <c r="FO141" s="1538"/>
      <c r="FP141" s="1538"/>
      <c r="FQ141" s="1538"/>
      <c r="FR141" s="1538"/>
      <c r="FS141" s="1538"/>
      <c r="FT141" s="1538"/>
      <c r="FU141" s="1538"/>
      <c r="FV141" s="1538"/>
      <c r="FW141" s="1538"/>
      <c r="FX141" s="1538"/>
      <c r="FY141" s="1538"/>
      <c r="FZ141" s="1538"/>
      <c r="GA141" s="1538"/>
      <c r="GB141" s="1538"/>
      <c r="GC141" s="1538"/>
      <c r="GD141" s="1538"/>
      <c r="GE141" s="1538"/>
      <c r="GF141" s="1538"/>
      <c r="GG141" s="1538"/>
      <c r="GH141" s="1538"/>
      <c r="GI141" s="1538"/>
      <c r="GJ141" s="1538"/>
      <c r="GK141" s="1538"/>
      <c r="GL141" s="1538"/>
      <c r="GM141" s="1538"/>
      <c r="GN141" s="1538"/>
      <c r="GO141" s="1538"/>
      <c r="GP141" s="1538"/>
      <c r="GQ141" s="1538"/>
      <c r="GR141" s="1538"/>
      <c r="GS141" s="1538"/>
      <c r="GT141" s="1538"/>
      <c r="GU141" s="1538"/>
      <c r="GV141" s="1538"/>
      <c r="GW141" s="1538"/>
      <c r="GX141" s="1538"/>
      <c r="GY141" s="1538"/>
      <c r="GZ141" s="1538"/>
      <c r="HA141" s="1538"/>
      <c r="HB141" s="1538"/>
      <c r="HC141" s="1538"/>
      <c r="HD141" s="1538"/>
      <c r="HE141" s="1538"/>
      <c r="HF141" s="1538"/>
      <c r="HG141" s="1538"/>
      <c r="HH141" s="1538"/>
      <c r="HI141" s="1538"/>
      <c r="HJ141" s="1538"/>
      <c r="HK141" s="1538"/>
      <c r="HL141" s="1538"/>
      <c r="HM141" s="1538"/>
      <c r="HN141" s="1538"/>
      <c r="HO141" s="1538"/>
      <c r="HP141" s="1538"/>
      <c r="HQ141" s="1538"/>
      <c r="HR141" s="1538"/>
      <c r="HS141" s="1538"/>
      <c r="HT141" s="1538"/>
      <c r="HU141" s="1538"/>
      <c r="HV141" s="1538"/>
      <c r="HW141" s="1538"/>
      <c r="HX141" s="1538"/>
      <c r="HY141" s="1538"/>
      <c r="HZ141" s="1538"/>
      <c r="IA141" s="1538"/>
      <c r="IB141" s="1538"/>
      <c r="IC141" s="1538"/>
      <c r="ID141" s="1538"/>
      <c r="IE141" s="1538"/>
      <c r="IF141" s="1538"/>
      <c r="IG141" s="1538"/>
      <c r="IH141" s="1538"/>
      <c r="II141" s="1538"/>
      <c r="IJ141" s="1538"/>
      <c r="IK141" s="1538"/>
      <c r="IL141" s="1538"/>
      <c r="IM141" s="1538"/>
      <c r="IN141" s="1538"/>
      <c r="IO141" s="1538"/>
      <c r="IP141" s="1538"/>
      <c r="IQ141" s="1538"/>
      <c r="IR141" s="1538"/>
      <c r="IS141" s="1538"/>
      <c r="IT141" s="1538"/>
      <c r="IU141" s="1538"/>
    </row>
    <row r="142" spans="1:255">
      <c r="A142" s="1512"/>
      <c r="B142" s="1669"/>
      <c r="C142" s="1669"/>
      <c r="D142" s="1669"/>
      <c r="E142" s="1885"/>
      <c r="F142" s="1512"/>
      <c r="G142" s="1669"/>
      <c r="H142" s="1669"/>
      <c r="I142" s="1669"/>
      <c r="J142" s="2322"/>
      <c r="K142" s="2322"/>
      <c r="L142" s="2322"/>
      <c r="M142" s="1885"/>
      <c r="N142" s="2323"/>
      <c r="O142" s="1669"/>
      <c r="P142" s="2322"/>
      <c r="Q142" s="2322"/>
      <c r="R142" s="2322"/>
      <c r="S142" s="1885"/>
      <c r="T142" s="1538"/>
      <c r="U142" s="1538"/>
      <c r="V142" s="1538"/>
      <c r="W142" s="1538"/>
      <c r="X142" s="1538"/>
      <c r="Y142" s="1538"/>
      <c r="Z142" s="1538"/>
      <c r="AA142" s="1538"/>
      <c r="AB142" s="1538"/>
      <c r="AC142" s="1538"/>
      <c r="AD142" s="1538"/>
      <c r="AE142" s="1538"/>
      <c r="AF142" s="1538"/>
      <c r="AG142" s="1538"/>
      <c r="AH142" s="1538"/>
      <c r="AI142" s="1538"/>
      <c r="AJ142" s="1538"/>
      <c r="AK142" s="1538"/>
      <c r="AL142" s="1538"/>
      <c r="AM142" s="1538"/>
      <c r="AN142" s="1538"/>
      <c r="AO142" s="1538"/>
      <c r="AP142" s="1538"/>
      <c r="AQ142" s="1538"/>
      <c r="AR142" s="1538"/>
      <c r="AS142" s="1538"/>
      <c r="AT142" s="1538"/>
      <c r="AU142" s="1538"/>
      <c r="AV142" s="1538"/>
      <c r="AW142" s="1538"/>
      <c r="AX142" s="1538"/>
      <c r="AY142" s="1538"/>
      <c r="AZ142" s="1538"/>
      <c r="BA142" s="1538"/>
      <c r="BB142" s="1538"/>
      <c r="BC142" s="1538"/>
      <c r="BD142" s="1538"/>
      <c r="BE142" s="1538"/>
      <c r="BF142" s="1538"/>
      <c r="BG142" s="1538"/>
      <c r="BH142" s="1538"/>
      <c r="BI142" s="1538"/>
      <c r="BJ142" s="1538"/>
      <c r="BK142" s="1538"/>
      <c r="BL142" s="1538"/>
      <c r="BM142" s="1538"/>
      <c r="BN142" s="1538"/>
      <c r="BO142" s="1538"/>
      <c r="BP142" s="1538"/>
      <c r="BQ142" s="1538"/>
      <c r="BR142" s="1538"/>
      <c r="BS142" s="1538"/>
      <c r="BT142" s="1538"/>
      <c r="BU142" s="1538"/>
      <c r="BV142" s="1538"/>
      <c r="BW142" s="1538"/>
      <c r="BX142" s="1538"/>
      <c r="BY142" s="1538"/>
      <c r="BZ142" s="1538"/>
      <c r="CA142" s="1538"/>
      <c r="CB142" s="1538"/>
      <c r="CC142" s="1538"/>
      <c r="CD142" s="1538"/>
      <c r="CE142" s="1538"/>
      <c r="CF142" s="1538"/>
      <c r="CG142" s="1538"/>
      <c r="CH142" s="1538"/>
      <c r="CI142" s="1538"/>
      <c r="CJ142" s="1538"/>
      <c r="CK142" s="1538"/>
      <c r="CL142" s="1538"/>
      <c r="CM142" s="1538"/>
      <c r="CN142" s="1538"/>
      <c r="CO142" s="1538"/>
      <c r="CP142" s="1538"/>
      <c r="CQ142" s="1538"/>
      <c r="CR142" s="1538"/>
      <c r="CS142" s="1538"/>
      <c r="CT142" s="1538"/>
      <c r="CU142" s="1538"/>
      <c r="CV142" s="1538"/>
      <c r="CW142" s="1538"/>
      <c r="CX142" s="1538"/>
      <c r="CY142" s="1538"/>
      <c r="CZ142" s="1538"/>
      <c r="DA142" s="1538"/>
      <c r="DB142" s="1538"/>
      <c r="DC142" s="1538"/>
      <c r="DD142" s="1538"/>
      <c r="DE142" s="1538"/>
      <c r="DF142" s="1538"/>
      <c r="DG142" s="1538"/>
      <c r="DH142" s="1538"/>
      <c r="DI142" s="1538"/>
      <c r="DJ142" s="1538"/>
      <c r="DK142" s="1538"/>
      <c r="DL142" s="1538"/>
      <c r="DM142" s="1538"/>
      <c r="DN142" s="1538"/>
      <c r="DO142" s="1538"/>
      <c r="DP142" s="1538"/>
      <c r="DQ142" s="1538"/>
      <c r="DR142" s="1538"/>
      <c r="DS142" s="1538"/>
      <c r="DT142" s="1538"/>
      <c r="DU142" s="1538"/>
      <c r="DV142" s="1538"/>
      <c r="DW142" s="1538"/>
      <c r="DX142" s="1538"/>
      <c r="DY142" s="1538"/>
      <c r="DZ142" s="1538"/>
      <c r="EA142" s="1538"/>
      <c r="EB142" s="1538"/>
      <c r="EC142" s="1538"/>
      <c r="ED142" s="1538"/>
      <c r="EE142" s="1538"/>
      <c r="EF142" s="1538"/>
      <c r="EG142" s="1538"/>
      <c r="EH142" s="1538"/>
      <c r="EI142" s="1538"/>
      <c r="EJ142" s="1538"/>
      <c r="EK142" s="1538"/>
      <c r="EL142" s="1538"/>
      <c r="EM142" s="1538"/>
      <c r="EN142" s="1538"/>
      <c r="EO142" s="1538"/>
      <c r="EP142" s="1538"/>
      <c r="EQ142" s="1538"/>
      <c r="ER142" s="1538"/>
      <c r="ES142" s="1538"/>
      <c r="ET142" s="1538"/>
      <c r="EU142" s="1538"/>
      <c r="EV142" s="1538"/>
      <c r="EW142" s="1538"/>
      <c r="EX142" s="1538"/>
      <c r="EY142" s="1538"/>
      <c r="EZ142" s="1538"/>
      <c r="FA142" s="1538"/>
      <c r="FB142" s="1538"/>
      <c r="FC142" s="1538"/>
      <c r="FD142" s="1538"/>
      <c r="FE142" s="1538"/>
      <c r="FF142" s="1538"/>
      <c r="FG142" s="1538"/>
      <c r="FH142" s="1538"/>
      <c r="FI142" s="1538"/>
      <c r="FJ142" s="1538"/>
      <c r="FK142" s="1538"/>
      <c r="FL142" s="1538"/>
      <c r="FM142" s="1538"/>
      <c r="FN142" s="1538"/>
      <c r="FO142" s="1538"/>
      <c r="FP142" s="1538"/>
      <c r="FQ142" s="1538"/>
      <c r="FR142" s="1538"/>
      <c r="FS142" s="1538"/>
      <c r="FT142" s="1538"/>
      <c r="FU142" s="1538"/>
      <c r="FV142" s="1538"/>
      <c r="FW142" s="1538"/>
      <c r="FX142" s="1538"/>
      <c r="FY142" s="1538"/>
      <c r="FZ142" s="1538"/>
      <c r="GA142" s="1538"/>
      <c r="GB142" s="1538"/>
      <c r="GC142" s="1538"/>
      <c r="GD142" s="1538"/>
      <c r="GE142" s="1538"/>
      <c r="GF142" s="1538"/>
      <c r="GG142" s="1538"/>
      <c r="GH142" s="1538"/>
      <c r="GI142" s="1538"/>
      <c r="GJ142" s="1538"/>
      <c r="GK142" s="1538"/>
      <c r="GL142" s="1538"/>
      <c r="GM142" s="1538"/>
      <c r="GN142" s="1538"/>
      <c r="GO142" s="1538"/>
      <c r="GP142" s="1538"/>
      <c r="GQ142" s="1538"/>
      <c r="GR142" s="1538"/>
      <c r="GS142" s="1538"/>
      <c r="GT142" s="1538"/>
      <c r="GU142" s="1538"/>
      <c r="GV142" s="1538"/>
      <c r="GW142" s="1538"/>
      <c r="GX142" s="1538"/>
      <c r="GY142" s="1538"/>
      <c r="GZ142" s="1538"/>
      <c r="HA142" s="1538"/>
      <c r="HB142" s="1538"/>
      <c r="HC142" s="1538"/>
      <c r="HD142" s="1538"/>
      <c r="HE142" s="1538"/>
      <c r="HF142" s="1538"/>
      <c r="HG142" s="1538"/>
      <c r="HH142" s="1538"/>
      <c r="HI142" s="1538"/>
      <c r="HJ142" s="1538"/>
      <c r="HK142" s="1538"/>
      <c r="HL142" s="1538"/>
      <c r="HM142" s="1538"/>
      <c r="HN142" s="1538"/>
      <c r="HO142" s="1538"/>
      <c r="HP142" s="1538"/>
      <c r="HQ142" s="1538"/>
      <c r="HR142" s="1538"/>
      <c r="HS142" s="1538"/>
      <c r="HT142" s="1538"/>
      <c r="HU142" s="1538"/>
      <c r="HV142" s="1538"/>
      <c r="HW142" s="1538"/>
      <c r="HX142" s="1538"/>
      <c r="HY142" s="1538"/>
      <c r="HZ142" s="1538"/>
      <c r="IA142" s="1538"/>
      <c r="IB142" s="1538"/>
      <c r="IC142" s="1538"/>
      <c r="ID142" s="1538"/>
      <c r="IE142" s="1538"/>
      <c r="IF142" s="1538"/>
      <c r="IG142" s="1538"/>
      <c r="IH142" s="1538"/>
      <c r="II142" s="1538"/>
      <c r="IJ142" s="1538"/>
      <c r="IK142" s="1538"/>
      <c r="IL142" s="1538"/>
      <c r="IM142" s="1538"/>
      <c r="IN142" s="1538"/>
      <c r="IO142" s="1538"/>
      <c r="IP142" s="1538"/>
      <c r="IQ142" s="1538"/>
      <c r="IR142" s="1538"/>
      <c r="IS142" s="1538"/>
      <c r="IT142" s="1538"/>
      <c r="IU142" s="1538"/>
    </row>
    <row r="143" spans="1:255">
      <c r="A143" s="3588" t="s">
        <v>1981</v>
      </c>
      <c r="B143" s="3571"/>
      <c r="C143" s="3571"/>
      <c r="D143" s="3571"/>
      <c r="E143" s="3589"/>
      <c r="F143" s="3588" t="s">
        <v>1982</v>
      </c>
      <c r="G143" s="3571"/>
      <c r="H143" s="3571"/>
      <c r="I143" s="3571"/>
      <c r="J143" s="3571"/>
      <c r="K143" s="3571"/>
      <c r="L143" s="3571"/>
      <c r="M143" s="3589"/>
      <c r="N143" s="3588" t="s">
        <v>1982</v>
      </c>
      <c r="O143" s="3571"/>
      <c r="P143" s="3571"/>
      <c r="Q143" s="3571"/>
      <c r="R143" s="3571"/>
      <c r="S143" s="3589"/>
      <c r="T143" s="1538"/>
      <c r="U143" s="1538"/>
      <c r="V143" s="1538"/>
      <c r="W143" s="1538"/>
      <c r="X143" s="1538"/>
      <c r="Y143" s="1538"/>
      <c r="Z143" s="1538"/>
      <c r="AA143" s="1538"/>
      <c r="AB143" s="1538"/>
      <c r="AC143" s="1538"/>
      <c r="AD143" s="1538"/>
      <c r="AE143" s="1538"/>
      <c r="AF143" s="1538"/>
      <c r="AG143" s="1538"/>
      <c r="AH143" s="1538"/>
      <c r="AI143" s="1538"/>
      <c r="AJ143" s="1538"/>
      <c r="AK143" s="1538"/>
      <c r="AL143" s="1538"/>
      <c r="AM143" s="1538"/>
      <c r="AN143" s="1538"/>
      <c r="AO143" s="1538"/>
      <c r="AP143" s="1538"/>
      <c r="AQ143" s="1538"/>
      <c r="AR143" s="1538"/>
      <c r="AS143" s="1538"/>
      <c r="AT143" s="1538"/>
      <c r="AU143" s="1538"/>
      <c r="AV143" s="1538"/>
      <c r="AW143" s="1538"/>
      <c r="AX143" s="1538"/>
      <c r="AY143" s="1538"/>
      <c r="AZ143" s="1538"/>
      <c r="BA143" s="1538"/>
      <c r="BB143" s="1538"/>
      <c r="BC143" s="1538"/>
      <c r="BD143" s="1538"/>
      <c r="BE143" s="1538"/>
      <c r="BF143" s="1538"/>
      <c r="BG143" s="1538"/>
      <c r="BH143" s="1538"/>
      <c r="BI143" s="1538"/>
      <c r="BJ143" s="1538"/>
      <c r="BK143" s="1538"/>
      <c r="BL143" s="1538"/>
      <c r="BM143" s="1538"/>
      <c r="BN143" s="1538"/>
      <c r="BO143" s="1538"/>
      <c r="BP143" s="1538"/>
      <c r="BQ143" s="1538"/>
      <c r="BR143" s="1538"/>
      <c r="BS143" s="1538"/>
      <c r="BT143" s="1538"/>
      <c r="BU143" s="1538"/>
      <c r="BV143" s="1538"/>
      <c r="BW143" s="1538"/>
      <c r="BX143" s="1538"/>
      <c r="BY143" s="1538"/>
      <c r="BZ143" s="1538"/>
      <c r="CA143" s="1538"/>
      <c r="CB143" s="1538"/>
      <c r="CC143" s="1538"/>
      <c r="CD143" s="1538"/>
      <c r="CE143" s="1538"/>
      <c r="CF143" s="1538"/>
      <c r="CG143" s="1538"/>
      <c r="CH143" s="1538"/>
      <c r="CI143" s="1538"/>
      <c r="CJ143" s="1538"/>
      <c r="CK143" s="1538"/>
      <c r="CL143" s="1538"/>
      <c r="CM143" s="1538"/>
      <c r="CN143" s="1538"/>
      <c r="CO143" s="1538"/>
      <c r="CP143" s="1538"/>
      <c r="CQ143" s="1538"/>
      <c r="CR143" s="1538"/>
      <c r="CS143" s="1538"/>
      <c r="CT143" s="1538"/>
      <c r="CU143" s="1538"/>
      <c r="CV143" s="1538"/>
      <c r="CW143" s="1538"/>
      <c r="CX143" s="1538"/>
      <c r="CY143" s="1538"/>
      <c r="CZ143" s="1538"/>
      <c r="DA143" s="1538"/>
      <c r="DB143" s="1538"/>
      <c r="DC143" s="1538"/>
      <c r="DD143" s="1538"/>
      <c r="DE143" s="1538"/>
      <c r="DF143" s="1538"/>
      <c r="DG143" s="1538"/>
      <c r="DH143" s="1538"/>
      <c r="DI143" s="1538"/>
      <c r="DJ143" s="1538"/>
      <c r="DK143" s="1538"/>
      <c r="DL143" s="1538"/>
      <c r="DM143" s="1538"/>
      <c r="DN143" s="1538"/>
      <c r="DO143" s="1538"/>
      <c r="DP143" s="1538"/>
      <c r="DQ143" s="1538"/>
      <c r="DR143" s="1538"/>
      <c r="DS143" s="1538"/>
      <c r="DT143" s="1538"/>
      <c r="DU143" s="1538"/>
      <c r="DV143" s="1538"/>
      <c r="DW143" s="1538"/>
      <c r="DX143" s="1538"/>
      <c r="DY143" s="1538"/>
      <c r="DZ143" s="1538"/>
      <c r="EA143" s="1538"/>
      <c r="EB143" s="1538"/>
      <c r="EC143" s="1538"/>
      <c r="ED143" s="1538"/>
      <c r="EE143" s="1538"/>
      <c r="EF143" s="1538"/>
      <c r="EG143" s="1538"/>
      <c r="EH143" s="1538"/>
      <c r="EI143" s="1538"/>
      <c r="EJ143" s="1538"/>
      <c r="EK143" s="1538"/>
      <c r="EL143" s="1538"/>
      <c r="EM143" s="1538"/>
      <c r="EN143" s="1538"/>
      <c r="EO143" s="1538"/>
      <c r="EP143" s="1538"/>
      <c r="EQ143" s="1538"/>
      <c r="ER143" s="1538"/>
      <c r="ES143" s="1538"/>
      <c r="ET143" s="1538"/>
      <c r="EU143" s="1538"/>
      <c r="EV143" s="1538"/>
      <c r="EW143" s="1538"/>
      <c r="EX143" s="1538"/>
      <c r="EY143" s="1538"/>
      <c r="EZ143" s="1538"/>
      <c r="FA143" s="1538"/>
      <c r="FB143" s="1538"/>
      <c r="FC143" s="1538"/>
      <c r="FD143" s="1538"/>
      <c r="FE143" s="1538"/>
      <c r="FF143" s="1538"/>
      <c r="FG143" s="1538"/>
      <c r="FH143" s="1538"/>
      <c r="FI143" s="1538"/>
      <c r="FJ143" s="1538"/>
      <c r="FK143" s="1538"/>
      <c r="FL143" s="1538"/>
      <c r="FM143" s="1538"/>
      <c r="FN143" s="1538"/>
      <c r="FO143" s="1538"/>
      <c r="FP143" s="1538"/>
      <c r="FQ143" s="1538"/>
      <c r="FR143" s="1538"/>
      <c r="FS143" s="1538"/>
      <c r="FT143" s="1538"/>
      <c r="FU143" s="1538"/>
      <c r="FV143" s="1538"/>
      <c r="FW143" s="1538"/>
      <c r="FX143" s="1538"/>
      <c r="FY143" s="1538"/>
      <c r="FZ143" s="1538"/>
      <c r="GA143" s="1538"/>
      <c r="GB143" s="1538"/>
      <c r="GC143" s="1538"/>
      <c r="GD143" s="1538"/>
      <c r="GE143" s="1538"/>
      <c r="GF143" s="1538"/>
      <c r="GG143" s="1538"/>
      <c r="GH143" s="1538"/>
      <c r="GI143" s="1538"/>
      <c r="GJ143" s="1538"/>
      <c r="GK143" s="1538"/>
      <c r="GL143" s="1538"/>
      <c r="GM143" s="1538"/>
      <c r="GN143" s="1538"/>
      <c r="GO143" s="1538"/>
      <c r="GP143" s="1538"/>
      <c r="GQ143" s="1538"/>
      <c r="GR143" s="1538"/>
      <c r="GS143" s="1538"/>
      <c r="GT143" s="1538"/>
      <c r="GU143" s="1538"/>
      <c r="GV143" s="1538"/>
      <c r="GW143" s="1538"/>
      <c r="GX143" s="1538"/>
      <c r="GY143" s="1538"/>
      <c r="GZ143" s="1538"/>
      <c r="HA143" s="1538"/>
      <c r="HB143" s="1538"/>
      <c r="HC143" s="1538"/>
      <c r="HD143" s="1538"/>
      <c r="HE143" s="1538"/>
      <c r="HF143" s="1538"/>
      <c r="HG143" s="1538"/>
      <c r="HH143" s="1538"/>
      <c r="HI143" s="1538"/>
      <c r="HJ143" s="1538"/>
      <c r="HK143" s="1538"/>
      <c r="HL143" s="1538"/>
      <c r="HM143" s="1538"/>
      <c r="HN143" s="1538"/>
      <c r="HO143" s="1538"/>
      <c r="HP143" s="1538"/>
      <c r="HQ143" s="1538"/>
      <c r="HR143" s="1538"/>
      <c r="HS143" s="1538"/>
      <c r="HT143" s="1538"/>
      <c r="HU143" s="1538"/>
      <c r="HV143" s="1538"/>
      <c r="HW143" s="1538"/>
      <c r="HX143" s="1538"/>
      <c r="HY143" s="1538"/>
      <c r="HZ143" s="1538"/>
      <c r="IA143" s="1538"/>
      <c r="IB143" s="1538"/>
      <c r="IC143" s="1538"/>
      <c r="ID143" s="1538"/>
      <c r="IE143" s="1538"/>
      <c r="IF143" s="1538"/>
      <c r="IG143" s="1538"/>
      <c r="IH143" s="1538"/>
      <c r="II143" s="1538"/>
      <c r="IJ143" s="1538"/>
      <c r="IK143" s="1538"/>
      <c r="IL143" s="1538"/>
      <c r="IM143" s="1538"/>
      <c r="IN143" s="1538"/>
      <c r="IO143" s="1538"/>
      <c r="IP143" s="1538"/>
      <c r="IQ143" s="1538"/>
      <c r="IR143" s="1538"/>
      <c r="IS143" s="1538"/>
      <c r="IT143" s="1538"/>
      <c r="IU143" s="1538"/>
    </row>
    <row r="144" spans="1:255">
      <c r="A144" s="3588" t="s">
        <v>1983</v>
      </c>
      <c r="B144" s="3571"/>
      <c r="C144" s="3571"/>
      <c r="D144" s="3571"/>
      <c r="E144" s="3589"/>
      <c r="F144" s="3588" t="s">
        <v>1983</v>
      </c>
      <c r="G144" s="3571"/>
      <c r="H144" s="3571"/>
      <c r="I144" s="3571"/>
      <c r="J144" s="3571"/>
      <c r="K144" s="3571"/>
      <c r="L144" s="3571"/>
      <c r="M144" s="3589"/>
      <c r="N144" s="3588" t="s">
        <v>1983</v>
      </c>
      <c r="O144" s="3571"/>
      <c r="P144" s="3571"/>
      <c r="Q144" s="3571"/>
      <c r="R144" s="3571"/>
      <c r="S144" s="3589"/>
      <c r="T144" s="1538"/>
      <c r="U144" s="1538"/>
      <c r="V144" s="1538"/>
      <c r="W144" s="1538"/>
      <c r="X144" s="1538"/>
      <c r="Y144" s="1538"/>
      <c r="Z144" s="1538"/>
      <c r="AA144" s="1538"/>
      <c r="AB144" s="1538"/>
      <c r="AC144" s="1538"/>
      <c r="AD144" s="1538"/>
      <c r="AE144" s="1538"/>
      <c r="AF144" s="1538"/>
      <c r="AG144" s="1538"/>
      <c r="AH144" s="1538"/>
      <c r="AI144" s="1538"/>
      <c r="AJ144" s="1538"/>
      <c r="AK144" s="1538"/>
      <c r="AL144" s="1538"/>
      <c r="AM144" s="1538"/>
      <c r="AN144" s="1538"/>
      <c r="AO144" s="1538"/>
      <c r="AP144" s="1538"/>
      <c r="AQ144" s="1538"/>
      <c r="AR144" s="1538"/>
      <c r="AS144" s="1538"/>
      <c r="AT144" s="1538"/>
      <c r="AU144" s="1538"/>
      <c r="AV144" s="1538"/>
      <c r="AW144" s="1538"/>
      <c r="AX144" s="1538"/>
      <c r="AY144" s="1538"/>
      <c r="AZ144" s="1538"/>
      <c r="BA144" s="1538"/>
      <c r="BB144" s="1538"/>
      <c r="BC144" s="1538"/>
      <c r="BD144" s="1538"/>
      <c r="BE144" s="1538"/>
      <c r="BF144" s="1538"/>
      <c r="BG144" s="1538"/>
      <c r="BH144" s="1538"/>
      <c r="BI144" s="1538"/>
      <c r="BJ144" s="1538"/>
      <c r="BK144" s="1538"/>
      <c r="BL144" s="1538"/>
      <c r="BM144" s="1538"/>
      <c r="BN144" s="1538"/>
      <c r="BO144" s="1538"/>
      <c r="BP144" s="1538"/>
      <c r="BQ144" s="1538"/>
      <c r="BR144" s="1538"/>
      <c r="BS144" s="1538"/>
      <c r="BT144" s="1538"/>
      <c r="BU144" s="1538"/>
      <c r="BV144" s="1538"/>
      <c r="BW144" s="1538"/>
      <c r="BX144" s="1538"/>
      <c r="BY144" s="1538"/>
      <c r="BZ144" s="1538"/>
      <c r="CA144" s="1538"/>
      <c r="CB144" s="1538"/>
      <c r="CC144" s="1538"/>
      <c r="CD144" s="1538"/>
      <c r="CE144" s="1538"/>
      <c r="CF144" s="1538"/>
      <c r="CG144" s="1538"/>
      <c r="CH144" s="1538"/>
      <c r="CI144" s="1538"/>
      <c r="CJ144" s="1538"/>
      <c r="CK144" s="1538"/>
      <c r="CL144" s="1538"/>
      <c r="CM144" s="1538"/>
      <c r="CN144" s="1538"/>
      <c r="CO144" s="1538"/>
      <c r="CP144" s="1538"/>
      <c r="CQ144" s="1538"/>
      <c r="CR144" s="1538"/>
      <c r="CS144" s="1538"/>
      <c r="CT144" s="1538"/>
      <c r="CU144" s="1538"/>
      <c r="CV144" s="1538"/>
      <c r="CW144" s="1538"/>
      <c r="CX144" s="1538"/>
      <c r="CY144" s="1538"/>
      <c r="CZ144" s="1538"/>
      <c r="DA144" s="1538"/>
      <c r="DB144" s="1538"/>
      <c r="DC144" s="1538"/>
      <c r="DD144" s="1538"/>
      <c r="DE144" s="1538"/>
      <c r="DF144" s="1538"/>
      <c r="DG144" s="1538"/>
      <c r="DH144" s="1538"/>
      <c r="DI144" s="1538"/>
      <c r="DJ144" s="1538"/>
      <c r="DK144" s="1538"/>
      <c r="DL144" s="1538"/>
      <c r="DM144" s="1538"/>
      <c r="DN144" s="1538"/>
      <c r="DO144" s="1538"/>
      <c r="DP144" s="1538"/>
      <c r="DQ144" s="1538"/>
      <c r="DR144" s="1538"/>
      <c r="DS144" s="1538"/>
      <c r="DT144" s="1538"/>
      <c r="DU144" s="1538"/>
      <c r="DV144" s="1538"/>
      <c r="DW144" s="1538"/>
      <c r="DX144" s="1538"/>
      <c r="DY144" s="1538"/>
      <c r="DZ144" s="1538"/>
      <c r="EA144" s="1538"/>
      <c r="EB144" s="1538"/>
      <c r="EC144" s="1538"/>
      <c r="ED144" s="1538"/>
      <c r="EE144" s="1538"/>
      <c r="EF144" s="1538"/>
      <c r="EG144" s="1538"/>
      <c r="EH144" s="1538"/>
      <c r="EI144" s="1538"/>
      <c r="EJ144" s="1538"/>
      <c r="EK144" s="1538"/>
      <c r="EL144" s="1538"/>
      <c r="EM144" s="1538"/>
      <c r="EN144" s="1538"/>
      <c r="EO144" s="1538"/>
      <c r="EP144" s="1538"/>
      <c r="EQ144" s="1538"/>
      <c r="ER144" s="1538"/>
      <c r="ES144" s="1538"/>
      <c r="ET144" s="1538"/>
      <c r="EU144" s="1538"/>
      <c r="EV144" s="1538"/>
      <c r="EW144" s="1538"/>
      <c r="EX144" s="1538"/>
      <c r="EY144" s="1538"/>
      <c r="EZ144" s="1538"/>
      <c r="FA144" s="1538"/>
      <c r="FB144" s="1538"/>
      <c r="FC144" s="1538"/>
      <c r="FD144" s="1538"/>
      <c r="FE144" s="1538"/>
      <c r="FF144" s="1538"/>
      <c r="FG144" s="1538"/>
      <c r="FH144" s="1538"/>
      <c r="FI144" s="1538"/>
      <c r="FJ144" s="1538"/>
      <c r="FK144" s="1538"/>
      <c r="FL144" s="1538"/>
      <c r="FM144" s="1538"/>
      <c r="FN144" s="1538"/>
      <c r="FO144" s="1538"/>
      <c r="FP144" s="1538"/>
      <c r="FQ144" s="1538"/>
      <c r="FR144" s="1538"/>
      <c r="FS144" s="1538"/>
      <c r="FT144" s="1538"/>
      <c r="FU144" s="1538"/>
      <c r="FV144" s="1538"/>
      <c r="FW144" s="1538"/>
      <c r="FX144" s="1538"/>
      <c r="FY144" s="1538"/>
      <c r="FZ144" s="1538"/>
      <c r="GA144" s="1538"/>
      <c r="GB144" s="1538"/>
      <c r="GC144" s="1538"/>
      <c r="GD144" s="1538"/>
      <c r="GE144" s="1538"/>
      <c r="GF144" s="1538"/>
      <c r="GG144" s="1538"/>
      <c r="GH144" s="1538"/>
      <c r="GI144" s="1538"/>
      <c r="GJ144" s="1538"/>
      <c r="GK144" s="1538"/>
      <c r="GL144" s="1538"/>
      <c r="GM144" s="1538"/>
      <c r="GN144" s="1538"/>
      <c r="GO144" s="1538"/>
      <c r="GP144" s="1538"/>
      <c r="GQ144" s="1538"/>
      <c r="GR144" s="1538"/>
      <c r="GS144" s="1538"/>
      <c r="GT144" s="1538"/>
      <c r="GU144" s="1538"/>
      <c r="GV144" s="1538"/>
      <c r="GW144" s="1538"/>
      <c r="GX144" s="1538"/>
      <c r="GY144" s="1538"/>
      <c r="GZ144" s="1538"/>
      <c r="HA144" s="1538"/>
      <c r="HB144" s="1538"/>
      <c r="HC144" s="1538"/>
      <c r="HD144" s="1538"/>
      <c r="HE144" s="1538"/>
      <c r="HF144" s="1538"/>
      <c r="HG144" s="1538"/>
      <c r="HH144" s="1538"/>
      <c r="HI144" s="1538"/>
      <c r="HJ144" s="1538"/>
      <c r="HK144" s="1538"/>
      <c r="HL144" s="1538"/>
      <c r="HM144" s="1538"/>
      <c r="HN144" s="1538"/>
      <c r="HO144" s="1538"/>
      <c r="HP144" s="1538"/>
      <c r="HQ144" s="1538"/>
      <c r="HR144" s="1538"/>
      <c r="HS144" s="1538"/>
      <c r="HT144" s="1538"/>
      <c r="HU144" s="1538"/>
      <c r="HV144" s="1538"/>
      <c r="HW144" s="1538"/>
      <c r="HX144" s="1538"/>
      <c r="HY144" s="1538"/>
      <c r="HZ144" s="1538"/>
      <c r="IA144" s="1538"/>
      <c r="IB144" s="1538"/>
      <c r="IC144" s="1538"/>
      <c r="ID144" s="1538"/>
      <c r="IE144" s="1538"/>
      <c r="IF144" s="1538"/>
      <c r="IG144" s="1538"/>
      <c r="IH144" s="1538"/>
      <c r="II144" s="1538"/>
      <c r="IJ144" s="1538"/>
      <c r="IK144" s="1538"/>
      <c r="IL144" s="1538"/>
      <c r="IM144" s="1538"/>
      <c r="IN144" s="1538"/>
      <c r="IO144" s="1538"/>
      <c r="IP144" s="1538"/>
      <c r="IQ144" s="1538"/>
      <c r="IR144" s="1538"/>
      <c r="IS144" s="1538"/>
      <c r="IT144" s="1538"/>
      <c r="IU144" s="1538"/>
    </row>
    <row r="145" spans="1:255">
      <c r="A145" s="1516"/>
      <c r="B145" s="1538"/>
      <c r="C145" s="1538"/>
      <c r="D145" s="1538"/>
      <c r="E145" s="1518"/>
      <c r="F145" s="1516"/>
      <c r="G145" s="1538"/>
      <c r="H145" s="1538"/>
      <c r="I145" s="1538"/>
      <c r="J145" s="1538"/>
      <c r="K145" s="1538"/>
      <c r="L145" s="1538"/>
      <c r="M145" s="1518"/>
      <c r="N145" s="1516"/>
      <c r="O145" s="1538"/>
      <c r="P145" s="1538"/>
      <c r="Q145" s="1538"/>
      <c r="R145" s="1538"/>
      <c r="S145" s="1518"/>
      <c r="T145" s="1538"/>
      <c r="U145" s="1538"/>
      <c r="V145" s="1538"/>
      <c r="W145" s="1538"/>
      <c r="X145" s="1538"/>
      <c r="Y145" s="1538"/>
      <c r="Z145" s="1538"/>
      <c r="AA145" s="1538"/>
      <c r="AB145" s="1538"/>
      <c r="AC145" s="1538"/>
      <c r="AD145" s="1538"/>
      <c r="AE145" s="1538"/>
      <c r="AF145" s="1538"/>
      <c r="AG145" s="1538"/>
      <c r="AH145" s="1538"/>
      <c r="AI145" s="1538"/>
      <c r="AJ145" s="1538"/>
      <c r="AK145" s="1538"/>
      <c r="AL145" s="1538"/>
      <c r="AM145" s="1538"/>
      <c r="AN145" s="1538"/>
      <c r="AO145" s="1538"/>
      <c r="AP145" s="1538"/>
      <c r="AQ145" s="1538"/>
      <c r="AR145" s="1538"/>
      <c r="AS145" s="1538"/>
      <c r="AT145" s="1538"/>
      <c r="AU145" s="1538"/>
      <c r="AV145" s="1538"/>
      <c r="AW145" s="1538"/>
      <c r="AX145" s="1538"/>
      <c r="AY145" s="1538"/>
      <c r="AZ145" s="1538"/>
      <c r="BA145" s="1538"/>
      <c r="BB145" s="1538"/>
      <c r="BC145" s="1538"/>
      <c r="BD145" s="1538"/>
      <c r="BE145" s="1538"/>
      <c r="BF145" s="1538"/>
      <c r="BG145" s="1538"/>
      <c r="BH145" s="1538"/>
      <c r="BI145" s="1538"/>
      <c r="BJ145" s="1538"/>
      <c r="BK145" s="1538"/>
      <c r="BL145" s="1538"/>
      <c r="BM145" s="1538"/>
      <c r="BN145" s="1538"/>
      <c r="BO145" s="1538"/>
      <c r="BP145" s="1538"/>
      <c r="BQ145" s="1538"/>
      <c r="BR145" s="1538"/>
      <c r="BS145" s="1538"/>
      <c r="BT145" s="1538"/>
      <c r="BU145" s="1538"/>
      <c r="BV145" s="1538"/>
      <c r="BW145" s="1538"/>
      <c r="BX145" s="1538"/>
      <c r="BY145" s="1538"/>
      <c r="BZ145" s="1538"/>
      <c r="CA145" s="1538"/>
      <c r="CB145" s="1538"/>
      <c r="CC145" s="1538"/>
      <c r="CD145" s="1538"/>
      <c r="CE145" s="1538"/>
      <c r="CF145" s="1538"/>
      <c r="CG145" s="1538"/>
      <c r="CH145" s="1538"/>
      <c r="CI145" s="1538"/>
      <c r="CJ145" s="1538"/>
      <c r="CK145" s="1538"/>
      <c r="CL145" s="1538"/>
      <c r="CM145" s="1538"/>
      <c r="CN145" s="1538"/>
      <c r="CO145" s="1538"/>
      <c r="CP145" s="1538"/>
      <c r="CQ145" s="1538"/>
      <c r="CR145" s="1538"/>
      <c r="CS145" s="1538"/>
      <c r="CT145" s="1538"/>
      <c r="CU145" s="1538"/>
      <c r="CV145" s="1538"/>
      <c r="CW145" s="1538"/>
      <c r="CX145" s="1538"/>
      <c r="CY145" s="1538"/>
      <c r="CZ145" s="1538"/>
      <c r="DA145" s="1538"/>
      <c r="DB145" s="1538"/>
      <c r="DC145" s="1538"/>
      <c r="DD145" s="1538"/>
      <c r="DE145" s="1538"/>
      <c r="DF145" s="1538"/>
      <c r="DG145" s="1538"/>
      <c r="DH145" s="1538"/>
      <c r="DI145" s="1538"/>
      <c r="DJ145" s="1538"/>
      <c r="DK145" s="1538"/>
      <c r="DL145" s="1538"/>
      <c r="DM145" s="1538"/>
      <c r="DN145" s="1538"/>
      <c r="DO145" s="1538"/>
      <c r="DP145" s="1538"/>
      <c r="DQ145" s="1538"/>
      <c r="DR145" s="1538"/>
      <c r="DS145" s="1538"/>
      <c r="DT145" s="1538"/>
      <c r="DU145" s="1538"/>
      <c r="DV145" s="1538"/>
      <c r="DW145" s="1538"/>
      <c r="DX145" s="1538"/>
      <c r="DY145" s="1538"/>
      <c r="DZ145" s="1538"/>
      <c r="EA145" s="1538"/>
      <c r="EB145" s="1538"/>
      <c r="EC145" s="1538"/>
      <c r="ED145" s="1538"/>
      <c r="EE145" s="1538"/>
      <c r="EF145" s="1538"/>
      <c r="EG145" s="1538"/>
      <c r="EH145" s="1538"/>
      <c r="EI145" s="1538"/>
      <c r="EJ145" s="1538"/>
      <c r="EK145" s="1538"/>
      <c r="EL145" s="1538"/>
      <c r="EM145" s="1538"/>
      <c r="EN145" s="1538"/>
      <c r="EO145" s="1538"/>
      <c r="EP145" s="1538"/>
      <c r="EQ145" s="1538"/>
      <c r="ER145" s="1538"/>
      <c r="ES145" s="1538"/>
      <c r="ET145" s="1538"/>
      <c r="EU145" s="1538"/>
      <c r="EV145" s="1538"/>
      <c r="EW145" s="1538"/>
      <c r="EX145" s="1538"/>
      <c r="EY145" s="1538"/>
      <c r="EZ145" s="1538"/>
      <c r="FA145" s="1538"/>
      <c r="FB145" s="1538"/>
      <c r="FC145" s="1538"/>
      <c r="FD145" s="1538"/>
      <c r="FE145" s="1538"/>
      <c r="FF145" s="1538"/>
      <c r="FG145" s="1538"/>
      <c r="FH145" s="1538"/>
      <c r="FI145" s="1538"/>
      <c r="FJ145" s="1538"/>
      <c r="FK145" s="1538"/>
      <c r="FL145" s="1538"/>
      <c r="FM145" s="1538"/>
      <c r="FN145" s="1538"/>
      <c r="FO145" s="1538"/>
      <c r="FP145" s="1538"/>
      <c r="FQ145" s="1538"/>
      <c r="FR145" s="1538"/>
      <c r="FS145" s="1538"/>
      <c r="FT145" s="1538"/>
      <c r="FU145" s="1538"/>
      <c r="FV145" s="1538"/>
      <c r="FW145" s="1538"/>
      <c r="FX145" s="1538"/>
      <c r="FY145" s="1538"/>
      <c r="FZ145" s="1538"/>
      <c r="GA145" s="1538"/>
      <c r="GB145" s="1538"/>
      <c r="GC145" s="1538"/>
      <c r="GD145" s="1538"/>
      <c r="GE145" s="1538"/>
      <c r="GF145" s="1538"/>
      <c r="GG145" s="1538"/>
      <c r="GH145" s="1538"/>
      <c r="GI145" s="1538"/>
      <c r="GJ145" s="1538"/>
      <c r="GK145" s="1538"/>
      <c r="GL145" s="1538"/>
      <c r="GM145" s="1538"/>
      <c r="GN145" s="1538"/>
      <c r="GO145" s="1538"/>
      <c r="GP145" s="1538"/>
      <c r="GQ145" s="1538"/>
      <c r="GR145" s="1538"/>
      <c r="GS145" s="1538"/>
      <c r="GT145" s="1538"/>
      <c r="GU145" s="1538"/>
      <c r="GV145" s="1538"/>
      <c r="GW145" s="1538"/>
      <c r="GX145" s="1538"/>
      <c r="GY145" s="1538"/>
      <c r="GZ145" s="1538"/>
      <c r="HA145" s="1538"/>
      <c r="HB145" s="1538"/>
      <c r="HC145" s="1538"/>
      <c r="HD145" s="1538"/>
      <c r="HE145" s="1538"/>
      <c r="HF145" s="1538"/>
      <c r="HG145" s="1538"/>
      <c r="HH145" s="1538"/>
      <c r="HI145" s="1538"/>
      <c r="HJ145" s="1538"/>
      <c r="HK145" s="1538"/>
      <c r="HL145" s="1538"/>
      <c r="HM145" s="1538"/>
      <c r="HN145" s="1538"/>
      <c r="HO145" s="1538"/>
      <c r="HP145" s="1538"/>
      <c r="HQ145" s="1538"/>
      <c r="HR145" s="1538"/>
      <c r="HS145" s="1538"/>
      <c r="HT145" s="1538"/>
      <c r="HU145" s="1538"/>
      <c r="HV145" s="1538"/>
      <c r="HW145" s="1538"/>
      <c r="HX145" s="1538"/>
      <c r="HY145" s="1538"/>
      <c r="HZ145" s="1538"/>
      <c r="IA145" s="1538"/>
      <c r="IB145" s="1538"/>
      <c r="IC145" s="1538"/>
      <c r="ID145" s="1538"/>
      <c r="IE145" s="1538"/>
      <c r="IF145" s="1538"/>
      <c r="IG145" s="1538"/>
      <c r="IH145" s="1538"/>
      <c r="II145" s="1538"/>
      <c r="IJ145" s="1538"/>
      <c r="IK145" s="1538"/>
      <c r="IL145" s="1538"/>
      <c r="IM145" s="1538"/>
      <c r="IN145" s="1538"/>
      <c r="IO145" s="1538"/>
      <c r="IP145" s="1538"/>
      <c r="IQ145" s="1538"/>
      <c r="IR145" s="1538"/>
      <c r="IS145" s="1538"/>
      <c r="IT145" s="1538"/>
      <c r="IU145" s="1538"/>
    </row>
    <row r="146" spans="1:255">
      <c r="A146" s="2325" t="s">
        <v>1789</v>
      </c>
      <c r="B146" s="1528" t="s">
        <v>1384</v>
      </c>
      <c r="C146" s="1528" t="s">
        <v>1385</v>
      </c>
      <c r="D146" s="2326" t="s">
        <v>1386</v>
      </c>
      <c r="E146" s="1555" t="s">
        <v>1789</v>
      </c>
      <c r="F146" s="2239" t="s">
        <v>1963</v>
      </c>
      <c r="G146" s="2326"/>
      <c r="H146" s="1528"/>
      <c r="I146" s="1528"/>
      <c r="J146" s="1528" t="s">
        <v>1387</v>
      </c>
      <c r="K146" s="2240" t="s">
        <v>1388</v>
      </c>
      <c r="L146" s="2326"/>
      <c r="M146" s="1555"/>
      <c r="N146" s="1890" t="s">
        <v>1389</v>
      </c>
      <c r="O146" s="1795"/>
      <c r="P146" s="1795"/>
      <c r="Q146" s="1795"/>
      <c r="R146" s="1795"/>
      <c r="S146" s="1796"/>
      <c r="T146" s="1538"/>
      <c r="U146" s="1538"/>
      <c r="V146" s="1538"/>
      <c r="W146" s="1538"/>
      <c r="X146" s="1538"/>
      <c r="Y146" s="1538"/>
      <c r="Z146" s="1538"/>
      <c r="AA146" s="1538"/>
      <c r="AB146" s="1538"/>
      <c r="AC146" s="1538"/>
      <c r="AD146" s="1538"/>
      <c r="AE146" s="1538"/>
      <c r="AF146" s="1538"/>
      <c r="AG146" s="1538"/>
      <c r="AH146" s="1538"/>
      <c r="AI146" s="1538"/>
      <c r="AJ146" s="1538"/>
      <c r="AK146" s="1538"/>
      <c r="AL146" s="1538"/>
      <c r="AM146" s="1538"/>
      <c r="AN146" s="1538"/>
      <c r="AO146" s="1538"/>
      <c r="AP146" s="1538"/>
      <c r="AQ146" s="1538"/>
      <c r="AR146" s="1538"/>
      <c r="AS146" s="1538"/>
      <c r="AT146" s="1538"/>
      <c r="AU146" s="1538"/>
      <c r="AV146" s="1538"/>
      <c r="AW146" s="1538"/>
      <c r="AX146" s="1538"/>
      <c r="AY146" s="1538"/>
      <c r="AZ146" s="1538"/>
      <c r="BA146" s="1538"/>
      <c r="BB146" s="1538"/>
      <c r="BC146" s="1538"/>
      <c r="BD146" s="1538"/>
      <c r="BE146" s="1538"/>
      <c r="BF146" s="1538"/>
      <c r="BG146" s="1538"/>
      <c r="BH146" s="1538"/>
      <c r="BI146" s="1538"/>
      <c r="BJ146" s="1538"/>
      <c r="BK146" s="1538"/>
      <c r="BL146" s="1538"/>
      <c r="BM146" s="1538"/>
      <c r="BN146" s="1538"/>
      <c r="BO146" s="1538"/>
      <c r="BP146" s="1538"/>
      <c r="BQ146" s="1538"/>
      <c r="BR146" s="1538"/>
      <c r="BS146" s="1538"/>
      <c r="BT146" s="1538"/>
      <c r="BU146" s="1538"/>
      <c r="BV146" s="1538"/>
      <c r="BW146" s="1538"/>
      <c r="BX146" s="1538"/>
      <c r="BY146" s="1538"/>
      <c r="BZ146" s="1538"/>
      <c r="CA146" s="1538"/>
      <c r="CB146" s="1538"/>
      <c r="CC146" s="1538"/>
      <c r="CD146" s="1538"/>
      <c r="CE146" s="1538"/>
      <c r="CF146" s="1538"/>
      <c r="CG146" s="1538"/>
      <c r="CH146" s="1538"/>
      <c r="CI146" s="1538"/>
      <c r="CJ146" s="1538"/>
      <c r="CK146" s="1538"/>
      <c r="CL146" s="1538"/>
      <c r="CM146" s="1538"/>
      <c r="CN146" s="1538"/>
      <c r="CO146" s="1538"/>
      <c r="CP146" s="1538"/>
      <c r="CQ146" s="1538"/>
      <c r="CR146" s="1538"/>
      <c r="CS146" s="1538"/>
      <c r="CT146" s="1538"/>
      <c r="CU146" s="1538"/>
      <c r="CV146" s="1538"/>
      <c r="CW146" s="1538"/>
      <c r="CX146" s="1538"/>
      <c r="CY146" s="1538"/>
      <c r="CZ146" s="1538"/>
      <c r="DA146" s="1538"/>
      <c r="DB146" s="1538"/>
      <c r="DC146" s="1538"/>
      <c r="DD146" s="1538"/>
      <c r="DE146" s="1538"/>
      <c r="DF146" s="1538"/>
      <c r="DG146" s="1538"/>
      <c r="DH146" s="1538"/>
      <c r="DI146" s="1538"/>
      <c r="DJ146" s="1538"/>
      <c r="DK146" s="1538"/>
      <c r="DL146" s="1538"/>
      <c r="DM146" s="1538"/>
      <c r="DN146" s="1538"/>
      <c r="DO146" s="1538"/>
      <c r="DP146" s="1538"/>
      <c r="DQ146" s="1538"/>
      <c r="DR146" s="1538"/>
      <c r="DS146" s="1538"/>
      <c r="DT146" s="1538"/>
      <c r="DU146" s="1538"/>
      <c r="DV146" s="1538"/>
      <c r="DW146" s="1538"/>
      <c r="DX146" s="1538"/>
      <c r="DY146" s="1538"/>
      <c r="DZ146" s="1538"/>
      <c r="EA146" s="1538"/>
      <c r="EB146" s="1538"/>
      <c r="EC146" s="1538"/>
      <c r="ED146" s="1538"/>
      <c r="EE146" s="1538"/>
      <c r="EF146" s="1538"/>
      <c r="EG146" s="1538"/>
      <c r="EH146" s="1538"/>
      <c r="EI146" s="1538"/>
      <c r="EJ146" s="1538"/>
      <c r="EK146" s="1538"/>
      <c r="EL146" s="1538"/>
      <c r="EM146" s="1538"/>
      <c r="EN146" s="1538"/>
      <c r="EO146" s="1538"/>
      <c r="EP146" s="1538"/>
      <c r="EQ146" s="1538"/>
      <c r="ER146" s="1538"/>
      <c r="ES146" s="1538"/>
      <c r="ET146" s="1538"/>
      <c r="EU146" s="1538"/>
      <c r="EV146" s="1538"/>
      <c r="EW146" s="1538"/>
      <c r="EX146" s="1538"/>
      <c r="EY146" s="1538"/>
      <c r="EZ146" s="1538"/>
      <c r="FA146" s="1538"/>
      <c r="FB146" s="1538"/>
      <c r="FC146" s="1538"/>
      <c r="FD146" s="1538"/>
      <c r="FE146" s="1538"/>
      <c r="FF146" s="1538"/>
      <c r="FG146" s="1538"/>
      <c r="FH146" s="1538"/>
      <c r="FI146" s="1538"/>
      <c r="FJ146" s="1538"/>
      <c r="FK146" s="1538"/>
      <c r="FL146" s="1538"/>
      <c r="FM146" s="1538"/>
      <c r="FN146" s="1538"/>
      <c r="FO146" s="1538"/>
      <c r="FP146" s="1538"/>
      <c r="FQ146" s="1538"/>
      <c r="FR146" s="1538"/>
      <c r="FS146" s="1538"/>
      <c r="FT146" s="1538"/>
      <c r="FU146" s="1538"/>
      <c r="FV146" s="1538"/>
      <c r="FW146" s="1538"/>
      <c r="FX146" s="1538"/>
      <c r="FY146" s="1538"/>
      <c r="FZ146" s="1538"/>
      <c r="GA146" s="1538"/>
      <c r="GB146" s="1538"/>
      <c r="GC146" s="1538"/>
      <c r="GD146" s="1538"/>
      <c r="GE146" s="1538"/>
      <c r="GF146" s="1538"/>
      <c r="GG146" s="1538"/>
      <c r="GH146" s="1538"/>
      <c r="GI146" s="1538"/>
      <c r="GJ146" s="1538"/>
      <c r="GK146" s="1538"/>
      <c r="GL146" s="1538"/>
      <c r="GM146" s="1538"/>
      <c r="GN146" s="1538"/>
      <c r="GO146" s="1538"/>
      <c r="GP146" s="1538"/>
      <c r="GQ146" s="1538"/>
      <c r="GR146" s="1538"/>
      <c r="GS146" s="1538"/>
      <c r="GT146" s="1538"/>
      <c r="GU146" s="1538"/>
      <c r="GV146" s="1538"/>
      <c r="GW146" s="1538"/>
      <c r="GX146" s="1538"/>
      <c r="GY146" s="1538"/>
      <c r="GZ146" s="1538"/>
      <c r="HA146" s="1538"/>
      <c r="HB146" s="1538"/>
      <c r="HC146" s="1538"/>
      <c r="HD146" s="1538"/>
      <c r="HE146" s="1538"/>
      <c r="HF146" s="1538"/>
      <c r="HG146" s="1538"/>
      <c r="HH146" s="1538"/>
      <c r="HI146" s="1538"/>
      <c r="HJ146" s="1538"/>
      <c r="HK146" s="1538"/>
      <c r="HL146" s="1538"/>
      <c r="HM146" s="1538"/>
      <c r="HN146" s="1538"/>
      <c r="HO146" s="1538"/>
      <c r="HP146" s="1538"/>
      <c r="HQ146" s="1538"/>
      <c r="HR146" s="1538"/>
      <c r="HS146" s="1538"/>
      <c r="HT146" s="1538"/>
      <c r="HU146" s="1538"/>
      <c r="HV146" s="1538"/>
      <c r="HW146" s="1538"/>
      <c r="HX146" s="1538"/>
      <c r="HY146" s="1538"/>
      <c r="HZ146" s="1538"/>
      <c r="IA146" s="1538"/>
      <c r="IB146" s="1538"/>
      <c r="IC146" s="1538"/>
      <c r="ID146" s="1538"/>
      <c r="IE146" s="1538"/>
      <c r="IF146" s="1538"/>
      <c r="IG146" s="1538"/>
      <c r="IH146" s="1538"/>
      <c r="II146" s="1538"/>
      <c r="IJ146" s="1538"/>
      <c r="IK146" s="1538"/>
      <c r="IL146" s="1538"/>
      <c r="IM146" s="1538"/>
      <c r="IN146" s="1538"/>
      <c r="IO146" s="1538"/>
      <c r="IP146" s="1538"/>
      <c r="IQ146" s="1538"/>
      <c r="IR146" s="1538"/>
      <c r="IS146" s="1538"/>
      <c r="IT146" s="1538"/>
      <c r="IU146" s="1538"/>
    </row>
    <row r="147" spans="1:255">
      <c r="A147" s="2194"/>
      <c r="B147" s="1971" t="s">
        <v>1390</v>
      </c>
      <c r="C147" s="1971" t="s">
        <v>1390</v>
      </c>
      <c r="D147" s="1971" t="s">
        <v>1390</v>
      </c>
      <c r="E147" s="1542" t="s">
        <v>3591</v>
      </c>
      <c r="F147" s="2003" t="s">
        <v>3592</v>
      </c>
      <c r="G147" s="2195"/>
      <c r="H147" s="1971" t="s">
        <v>1391</v>
      </c>
      <c r="I147" s="1971" t="s">
        <v>1392</v>
      </c>
      <c r="J147" s="1971" t="s">
        <v>1964</v>
      </c>
      <c r="K147" s="1528" t="s">
        <v>3595</v>
      </c>
      <c r="L147" s="1528" t="s">
        <v>3595</v>
      </c>
      <c r="M147" s="1542" t="s">
        <v>1729</v>
      </c>
      <c r="N147" s="2003" t="s">
        <v>3596</v>
      </c>
      <c r="O147" s="2195"/>
      <c r="P147" s="1971" t="s">
        <v>3597</v>
      </c>
      <c r="Q147" s="1971" t="s">
        <v>3598</v>
      </c>
      <c r="R147" s="1971" t="s">
        <v>1393</v>
      </c>
      <c r="S147" s="1542" t="s">
        <v>1729</v>
      </c>
      <c r="T147" s="1538"/>
      <c r="U147" s="1538"/>
      <c r="V147" s="1538"/>
      <c r="W147" s="1538"/>
      <c r="X147" s="1538"/>
      <c r="Y147" s="1538"/>
      <c r="Z147" s="1538"/>
      <c r="AA147" s="1538"/>
      <c r="AB147" s="1538"/>
      <c r="AC147" s="1538"/>
      <c r="AD147" s="1538"/>
      <c r="AE147" s="1538"/>
      <c r="AF147" s="1538"/>
      <c r="AG147" s="1538"/>
      <c r="AH147" s="1538"/>
      <c r="AI147" s="1538"/>
      <c r="AJ147" s="1538"/>
      <c r="AK147" s="1538"/>
      <c r="AL147" s="1538"/>
      <c r="AM147" s="1538"/>
      <c r="AN147" s="1538"/>
      <c r="AO147" s="1538"/>
      <c r="AP147" s="1538"/>
      <c r="AQ147" s="1538"/>
      <c r="AR147" s="1538"/>
      <c r="AS147" s="1538"/>
      <c r="AT147" s="1538"/>
      <c r="AU147" s="1538"/>
      <c r="AV147" s="1538"/>
      <c r="AW147" s="1538"/>
      <c r="AX147" s="1538"/>
      <c r="AY147" s="1538"/>
      <c r="AZ147" s="1538"/>
      <c r="BA147" s="1538"/>
      <c r="BB147" s="1538"/>
      <c r="BC147" s="1538"/>
      <c r="BD147" s="1538"/>
      <c r="BE147" s="1538"/>
      <c r="BF147" s="1538"/>
      <c r="BG147" s="1538"/>
      <c r="BH147" s="1538"/>
      <c r="BI147" s="1538"/>
      <c r="BJ147" s="1538"/>
      <c r="BK147" s="1538"/>
      <c r="BL147" s="1538"/>
      <c r="BM147" s="1538"/>
      <c r="BN147" s="1538"/>
      <c r="BO147" s="1538"/>
      <c r="BP147" s="1538"/>
      <c r="BQ147" s="1538"/>
      <c r="BR147" s="1538"/>
      <c r="BS147" s="1538"/>
      <c r="BT147" s="1538"/>
      <c r="BU147" s="1538"/>
      <c r="BV147" s="1538"/>
      <c r="BW147" s="1538"/>
      <c r="BX147" s="1538"/>
      <c r="BY147" s="1538"/>
      <c r="BZ147" s="1538"/>
      <c r="CA147" s="1538"/>
      <c r="CB147" s="1538"/>
      <c r="CC147" s="1538"/>
      <c r="CD147" s="1538"/>
      <c r="CE147" s="1538"/>
      <c r="CF147" s="1538"/>
      <c r="CG147" s="1538"/>
      <c r="CH147" s="1538"/>
      <c r="CI147" s="1538"/>
      <c r="CJ147" s="1538"/>
      <c r="CK147" s="1538"/>
      <c r="CL147" s="1538"/>
      <c r="CM147" s="1538"/>
      <c r="CN147" s="1538"/>
      <c r="CO147" s="1538"/>
      <c r="CP147" s="1538"/>
      <c r="CQ147" s="1538"/>
      <c r="CR147" s="1538"/>
      <c r="CS147" s="1538"/>
      <c r="CT147" s="1538"/>
      <c r="CU147" s="1538"/>
      <c r="CV147" s="1538"/>
      <c r="CW147" s="1538"/>
      <c r="CX147" s="1538"/>
      <c r="CY147" s="1538"/>
      <c r="CZ147" s="1538"/>
      <c r="DA147" s="1538"/>
      <c r="DB147" s="1538"/>
      <c r="DC147" s="1538"/>
      <c r="DD147" s="1538"/>
      <c r="DE147" s="1538"/>
      <c r="DF147" s="1538"/>
      <c r="DG147" s="1538"/>
      <c r="DH147" s="1538"/>
      <c r="DI147" s="1538"/>
      <c r="DJ147" s="1538"/>
      <c r="DK147" s="1538"/>
      <c r="DL147" s="1538"/>
      <c r="DM147" s="1538"/>
      <c r="DN147" s="1538"/>
      <c r="DO147" s="1538"/>
      <c r="DP147" s="1538"/>
      <c r="DQ147" s="1538"/>
      <c r="DR147" s="1538"/>
      <c r="DS147" s="1538"/>
      <c r="DT147" s="1538"/>
      <c r="DU147" s="1538"/>
      <c r="DV147" s="1538"/>
      <c r="DW147" s="1538"/>
      <c r="DX147" s="1538"/>
      <c r="DY147" s="1538"/>
      <c r="DZ147" s="1538"/>
      <c r="EA147" s="1538"/>
      <c r="EB147" s="1538"/>
      <c r="EC147" s="1538"/>
      <c r="ED147" s="1538"/>
      <c r="EE147" s="1538"/>
      <c r="EF147" s="1538"/>
      <c r="EG147" s="1538"/>
      <c r="EH147" s="1538"/>
      <c r="EI147" s="1538"/>
      <c r="EJ147" s="1538"/>
      <c r="EK147" s="1538"/>
      <c r="EL147" s="1538"/>
      <c r="EM147" s="1538"/>
      <c r="EN147" s="1538"/>
      <c r="EO147" s="1538"/>
      <c r="EP147" s="1538"/>
      <c r="EQ147" s="1538"/>
      <c r="ER147" s="1538"/>
      <c r="ES147" s="1538"/>
      <c r="ET147" s="1538"/>
      <c r="EU147" s="1538"/>
      <c r="EV147" s="1538"/>
      <c r="EW147" s="1538"/>
      <c r="EX147" s="1538"/>
      <c r="EY147" s="1538"/>
      <c r="EZ147" s="1538"/>
      <c r="FA147" s="1538"/>
      <c r="FB147" s="1538"/>
      <c r="FC147" s="1538"/>
      <c r="FD147" s="1538"/>
      <c r="FE147" s="1538"/>
      <c r="FF147" s="1538"/>
      <c r="FG147" s="1538"/>
      <c r="FH147" s="1538"/>
      <c r="FI147" s="1538"/>
      <c r="FJ147" s="1538"/>
      <c r="FK147" s="1538"/>
      <c r="FL147" s="1538"/>
      <c r="FM147" s="1538"/>
      <c r="FN147" s="1538"/>
      <c r="FO147" s="1538"/>
      <c r="FP147" s="1538"/>
      <c r="FQ147" s="1538"/>
      <c r="FR147" s="1538"/>
      <c r="FS147" s="1538"/>
      <c r="FT147" s="1538"/>
      <c r="FU147" s="1538"/>
      <c r="FV147" s="1538"/>
      <c r="FW147" s="1538"/>
      <c r="FX147" s="1538"/>
      <c r="FY147" s="1538"/>
      <c r="FZ147" s="1538"/>
      <c r="GA147" s="1538"/>
      <c r="GB147" s="1538"/>
      <c r="GC147" s="1538"/>
      <c r="GD147" s="1538"/>
      <c r="GE147" s="1538"/>
      <c r="GF147" s="1538"/>
      <c r="GG147" s="1538"/>
      <c r="GH147" s="1538"/>
      <c r="GI147" s="1538"/>
      <c r="GJ147" s="1538"/>
      <c r="GK147" s="1538"/>
      <c r="GL147" s="1538"/>
      <c r="GM147" s="1538"/>
      <c r="GN147" s="1538"/>
      <c r="GO147" s="1538"/>
      <c r="GP147" s="1538"/>
      <c r="GQ147" s="1538"/>
      <c r="GR147" s="1538"/>
      <c r="GS147" s="1538"/>
      <c r="GT147" s="1538"/>
      <c r="GU147" s="1538"/>
      <c r="GV147" s="1538"/>
      <c r="GW147" s="1538"/>
      <c r="GX147" s="1538"/>
      <c r="GY147" s="1538"/>
      <c r="GZ147" s="1538"/>
      <c r="HA147" s="1538"/>
      <c r="HB147" s="1538"/>
      <c r="HC147" s="1538"/>
      <c r="HD147" s="1538"/>
      <c r="HE147" s="1538"/>
      <c r="HF147" s="1538"/>
      <c r="HG147" s="1538"/>
      <c r="HH147" s="1538"/>
      <c r="HI147" s="1538"/>
      <c r="HJ147" s="1538"/>
      <c r="HK147" s="1538"/>
      <c r="HL147" s="1538"/>
      <c r="HM147" s="1538"/>
      <c r="HN147" s="1538"/>
      <c r="HO147" s="1538"/>
      <c r="HP147" s="1538"/>
      <c r="HQ147" s="1538"/>
      <c r="HR147" s="1538"/>
      <c r="HS147" s="1538"/>
      <c r="HT147" s="1538"/>
      <c r="HU147" s="1538"/>
      <c r="HV147" s="1538"/>
      <c r="HW147" s="1538"/>
      <c r="HX147" s="1538"/>
      <c r="HY147" s="1538"/>
      <c r="HZ147" s="1538"/>
      <c r="IA147" s="1538"/>
      <c r="IB147" s="1538"/>
      <c r="IC147" s="1538"/>
      <c r="ID147" s="1538"/>
      <c r="IE147" s="1538"/>
      <c r="IF147" s="1538"/>
      <c r="IG147" s="1538"/>
      <c r="IH147" s="1538"/>
      <c r="II147" s="1538"/>
      <c r="IJ147" s="1538"/>
      <c r="IK147" s="1538"/>
      <c r="IL147" s="1538"/>
      <c r="IM147" s="1538"/>
      <c r="IN147" s="1538"/>
      <c r="IO147" s="1538"/>
      <c r="IP147" s="1538"/>
      <c r="IQ147" s="1538"/>
      <c r="IR147" s="1538"/>
      <c r="IS147" s="1538"/>
      <c r="IT147" s="1538"/>
      <c r="IU147" s="1538"/>
    </row>
    <row r="148" spans="1:255">
      <c r="A148" s="2147" t="s">
        <v>1729</v>
      </c>
      <c r="B148" s="1971" t="s">
        <v>1394</v>
      </c>
      <c r="C148" s="1971" t="s">
        <v>1394</v>
      </c>
      <c r="D148" s="1971" t="s">
        <v>1394</v>
      </c>
      <c r="E148" s="1542" t="s">
        <v>3601</v>
      </c>
      <c r="F148" s="2003" t="s">
        <v>3602</v>
      </c>
      <c r="G148" s="2195"/>
      <c r="H148" s="1971" t="s">
        <v>1395</v>
      </c>
      <c r="I148" s="1971" t="s">
        <v>1395</v>
      </c>
      <c r="J148" s="1971" t="s">
        <v>1396</v>
      </c>
      <c r="K148" s="1971" t="s">
        <v>1397</v>
      </c>
      <c r="L148" s="1971" t="s">
        <v>1971</v>
      </c>
      <c r="M148" s="1542" t="s">
        <v>1732</v>
      </c>
      <c r="N148" s="2003" t="s">
        <v>3607</v>
      </c>
      <c r="O148" s="2195"/>
      <c r="P148" s="1971" t="s">
        <v>3607</v>
      </c>
      <c r="Q148" s="1971" t="s">
        <v>3607</v>
      </c>
      <c r="R148" s="1971" t="s">
        <v>1398</v>
      </c>
      <c r="S148" s="1542" t="s">
        <v>1732</v>
      </c>
      <c r="T148" s="1538"/>
      <c r="U148" s="1538"/>
      <c r="V148" s="1538"/>
      <c r="W148" s="1538"/>
      <c r="X148" s="1538"/>
      <c r="Y148" s="1538"/>
      <c r="Z148" s="1538"/>
      <c r="AA148" s="1538"/>
      <c r="AB148" s="1538"/>
      <c r="AC148" s="1538"/>
      <c r="AD148" s="1538"/>
      <c r="AE148" s="1538"/>
      <c r="AF148" s="1538"/>
      <c r="AG148" s="1538"/>
      <c r="AH148" s="1538"/>
      <c r="AI148" s="1538"/>
      <c r="AJ148" s="1538"/>
      <c r="AK148" s="1538"/>
      <c r="AL148" s="1538"/>
      <c r="AM148" s="1538"/>
      <c r="AN148" s="1538"/>
      <c r="AO148" s="1538"/>
      <c r="AP148" s="1538"/>
      <c r="AQ148" s="1538"/>
      <c r="AR148" s="1538"/>
      <c r="AS148" s="1538"/>
      <c r="AT148" s="1538"/>
      <c r="AU148" s="1538"/>
      <c r="AV148" s="1538"/>
      <c r="AW148" s="1538"/>
      <c r="AX148" s="1538"/>
      <c r="AY148" s="1538"/>
      <c r="AZ148" s="1538"/>
      <c r="BA148" s="1538"/>
      <c r="BB148" s="1538"/>
      <c r="BC148" s="1538"/>
      <c r="BD148" s="1538"/>
      <c r="BE148" s="1538"/>
      <c r="BF148" s="1538"/>
      <c r="BG148" s="1538"/>
      <c r="BH148" s="1538"/>
      <c r="BI148" s="1538"/>
      <c r="BJ148" s="1538"/>
      <c r="BK148" s="1538"/>
      <c r="BL148" s="1538"/>
      <c r="BM148" s="1538"/>
      <c r="BN148" s="1538"/>
      <c r="BO148" s="1538"/>
      <c r="BP148" s="1538"/>
      <c r="BQ148" s="1538"/>
      <c r="BR148" s="1538"/>
      <c r="BS148" s="1538"/>
      <c r="BT148" s="1538"/>
      <c r="BU148" s="1538"/>
      <c r="BV148" s="1538"/>
      <c r="BW148" s="1538"/>
      <c r="BX148" s="1538"/>
      <c r="BY148" s="1538"/>
      <c r="BZ148" s="1538"/>
      <c r="CA148" s="1538"/>
      <c r="CB148" s="1538"/>
      <c r="CC148" s="1538"/>
      <c r="CD148" s="1538"/>
      <c r="CE148" s="1538"/>
      <c r="CF148" s="1538"/>
      <c r="CG148" s="1538"/>
      <c r="CH148" s="1538"/>
      <c r="CI148" s="1538"/>
      <c r="CJ148" s="1538"/>
      <c r="CK148" s="1538"/>
      <c r="CL148" s="1538"/>
      <c r="CM148" s="1538"/>
      <c r="CN148" s="1538"/>
      <c r="CO148" s="1538"/>
      <c r="CP148" s="1538"/>
      <c r="CQ148" s="1538"/>
      <c r="CR148" s="1538"/>
      <c r="CS148" s="1538"/>
      <c r="CT148" s="1538"/>
      <c r="CU148" s="1538"/>
      <c r="CV148" s="1538"/>
      <c r="CW148" s="1538"/>
      <c r="CX148" s="1538"/>
      <c r="CY148" s="1538"/>
      <c r="CZ148" s="1538"/>
      <c r="DA148" s="1538"/>
      <c r="DB148" s="1538"/>
      <c r="DC148" s="1538"/>
      <c r="DD148" s="1538"/>
      <c r="DE148" s="1538"/>
      <c r="DF148" s="1538"/>
      <c r="DG148" s="1538"/>
      <c r="DH148" s="1538"/>
      <c r="DI148" s="1538"/>
      <c r="DJ148" s="1538"/>
      <c r="DK148" s="1538"/>
      <c r="DL148" s="1538"/>
      <c r="DM148" s="1538"/>
      <c r="DN148" s="1538"/>
      <c r="DO148" s="1538"/>
      <c r="DP148" s="1538"/>
      <c r="DQ148" s="1538"/>
      <c r="DR148" s="1538"/>
      <c r="DS148" s="1538"/>
      <c r="DT148" s="1538"/>
      <c r="DU148" s="1538"/>
      <c r="DV148" s="1538"/>
      <c r="DW148" s="1538"/>
      <c r="DX148" s="1538"/>
      <c r="DY148" s="1538"/>
      <c r="DZ148" s="1538"/>
      <c r="EA148" s="1538"/>
      <c r="EB148" s="1538"/>
      <c r="EC148" s="1538"/>
      <c r="ED148" s="1538"/>
      <c r="EE148" s="1538"/>
      <c r="EF148" s="1538"/>
      <c r="EG148" s="1538"/>
      <c r="EH148" s="1538"/>
      <c r="EI148" s="1538"/>
      <c r="EJ148" s="1538"/>
      <c r="EK148" s="1538"/>
      <c r="EL148" s="1538"/>
      <c r="EM148" s="1538"/>
      <c r="EN148" s="1538"/>
      <c r="EO148" s="1538"/>
      <c r="EP148" s="1538"/>
      <c r="EQ148" s="1538"/>
      <c r="ER148" s="1538"/>
      <c r="ES148" s="1538"/>
      <c r="ET148" s="1538"/>
      <c r="EU148" s="1538"/>
      <c r="EV148" s="1538"/>
      <c r="EW148" s="1538"/>
      <c r="EX148" s="1538"/>
      <c r="EY148" s="1538"/>
      <c r="EZ148" s="1538"/>
      <c r="FA148" s="1538"/>
      <c r="FB148" s="1538"/>
      <c r="FC148" s="1538"/>
      <c r="FD148" s="1538"/>
      <c r="FE148" s="1538"/>
      <c r="FF148" s="1538"/>
      <c r="FG148" s="1538"/>
      <c r="FH148" s="1538"/>
      <c r="FI148" s="1538"/>
      <c r="FJ148" s="1538"/>
      <c r="FK148" s="1538"/>
      <c r="FL148" s="1538"/>
      <c r="FM148" s="1538"/>
      <c r="FN148" s="1538"/>
      <c r="FO148" s="1538"/>
      <c r="FP148" s="1538"/>
      <c r="FQ148" s="1538"/>
      <c r="FR148" s="1538"/>
      <c r="FS148" s="1538"/>
      <c r="FT148" s="1538"/>
      <c r="FU148" s="1538"/>
      <c r="FV148" s="1538"/>
      <c r="FW148" s="1538"/>
      <c r="FX148" s="1538"/>
      <c r="FY148" s="1538"/>
      <c r="FZ148" s="1538"/>
      <c r="GA148" s="1538"/>
      <c r="GB148" s="1538"/>
      <c r="GC148" s="1538"/>
      <c r="GD148" s="1538"/>
      <c r="GE148" s="1538"/>
      <c r="GF148" s="1538"/>
      <c r="GG148" s="1538"/>
      <c r="GH148" s="1538"/>
      <c r="GI148" s="1538"/>
      <c r="GJ148" s="1538"/>
      <c r="GK148" s="1538"/>
      <c r="GL148" s="1538"/>
      <c r="GM148" s="1538"/>
      <c r="GN148" s="1538"/>
      <c r="GO148" s="1538"/>
      <c r="GP148" s="1538"/>
      <c r="GQ148" s="1538"/>
      <c r="GR148" s="1538"/>
      <c r="GS148" s="1538"/>
      <c r="GT148" s="1538"/>
      <c r="GU148" s="1538"/>
      <c r="GV148" s="1538"/>
      <c r="GW148" s="1538"/>
      <c r="GX148" s="1538"/>
      <c r="GY148" s="1538"/>
      <c r="GZ148" s="1538"/>
      <c r="HA148" s="1538"/>
      <c r="HB148" s="1538"/>
      <c r="HC148" s="1538"/>
      <c r="HD148" s="1538"/>
      <c r="HE148" s="1538"/>
      <c r="HF148" s="1538"/>
      <c r="HG148" s="1538"/>
      <c r="HH148" s="1538"/>
      <c r="HI148" s="1538"/>
      <c r="HJ148" s="1538"/>
      <c r="HK148" s="1538"/>
      <c r="HL148" s="1538"/>
      <c r="HM148" s="1538"/>
      <c r="HN148" s="1538"/>
      <c r="HO148" s="1538"/>
      <c r="HP148" s="1538"/>
      <c r="HQ148" s="1538"/>
      <c r="HR148" s="1538"/>
      <c r="HS148" s="1538"/>
      <c r="HT148" s="1538"/>
      <c r="HU148" s="1538"/>
      <c r="HV148" s="1538"/>
      <c r="HW148" s="1538"/>
      <c r="HX148" s="1538"/>
      <c r="HY148" s="1538"/>
      <c r="HZ148" s="1538"/>
      <c r="IA148" s="1538"/>
      <c r="IB148" s="1538"/>
      <c r="IC148" s="1538"/>
      <c r="ID148" s="1538"/>
      <c r="IE148" s="1538"/>
      <c r="IF148" s="1538"/>
      <c r="IG148" s="1538"/>
      <c r="IH148" s="1538"/>
      <c r="II148" s="1538"/>
      <c r="IJ148" s="1538"/>
      <c r="IK148" s="1538"/>
      <c r="IL148" s="1538"/>
      <c r="IM148" s="1538"/>
      <c r="IN148" s="1538"/>
      <c r="IO148" s="1538"/>
      <c r="IP148" s="1538"/>
      <c r="IQ148" s="1538"/>
      <c r="IR148" s="1538"/>
      <c r="IS148" s="1538"/>
      <c r="IT148" s="1538"/>
      <c r="IU148" s="1538"/>
    </row>
    <row r="149" spans="1:255">
      <c r="A149" s="2149" t="s">
        <v>1732</v>
      </c>
      <c r="B149" s="1534" t="s">
        <v>3020</v>
      </c>
      <c r="C149" s="1534" t="s">
        <v>3021</v>
      </c>
      <c r="D149" s="1534" t="s">
        <v>3022</v>
      </c>
      <c r="E149" s="1521" t="s">
        <v>3023</v>
      </c>
      <c r="F149" s="2192" t="s">
        <v>2346</v>
      </c>
      <c r="G149" s="2196"/>
      <c r="H149" s="1534" t="s">
        <v>2347</v>
      </c>
      <c r="I149" s="1534" t="s">
        <v>2348</v>
      </c>
      <c r="J149" s="1534" t="s">
        <v>2349</v>
      </c>
      <c r="K149" s="1534" t="s">
        <v>2350</v>
      </c>
      <c r="L149" s="1534" t="s">
        <v>2351</v>
      </c>
      <c r="M149" s="1521"/>
      <c r="N149" s="2192" t="s">
        <v>2352</v>
      </c>
      <c r="O149" s="2196"/>
      <c r="P149" s="1534" t="s">
        <v>2353</v>
      </c>
      <c r="Q149" s="1534" t="s">
        <v>180</v>
      </c>
      <c r="R149" s="1534" t="s">
        <v>181</v>
      </c>
      <c r="S149" s="1521"/>
      <c r="T149" s="1538"/>
      <c r="U149" s="1538"/>
      <c r="V149" s="1538"/>
      <c r="W149" s="1538"/>
      <c r="X149" s="1538"/>
      <c r="Y149" s="1538"/>
      <c r="Z149" s="1538"/>
      <c r="AA149" s="1538"/>
      <c r="AB149" s="1538"/>
      <c r="AC149" s="1538"/>
      <c r="AD149" s="1538"/>
      <c r="AE149" s="1538"/>
      <c r="AF149" s="1538"/>
      <c r="AG149" s="1538"/>
      <c r="AH149" s="1538"/>
      <c r="AI149" s="1538"/>
      <c r="AJ149" s="1538"/>
      <c r="AK149" s="1538"/>
      <c r="AL149" s="1538"/>
      <c r="AM149" s="1538"/>
      <c r="AN149" s="1538"/>
      <c r="AO149" s="1538"/>
      <c r="AP149" s="1538"/>
      <c r="AQ149" s="1538"/>
      <c r="AR149" s="1538"/>
      <c r="AS149" s="1538"/>
      <c r="AT149" s="1538"/>
      <c r="AU149" s="1538"/>
      <c r="AV149" s="1538"/>
      <c r="AW149" s="1538"/>
      <c r="AX149" s="1538"/>
      <c r="AY149" s="1538"/>
      <c r="AZ149" s="1538"/>
      <c r="BA149" s="1538"/>
      <c r="BB149" s="1538"/>
      <c r="BC149" s="1538"/>
      <c r="BD149" s="1538"/>
      <c r="BE149" s="1538"/>
      <c r="BF149" s="1538"/>
      <c r="BG149" s="1538"/>
      <c r="BH149" s="1538"/>
      <c r="BI149" s="1538"/>
      <c r="BJ149" s="1538"/>
      <c r="BK149" s="1538"/>
      <c r="BL149" s="1538"/>
      <c r="BM149" s="1538"/>
      <c r="BN149" s="1538"/>
      <c r="BO149" s="1538"/>
      <c r="BP149" s="1538"/>
      <c r="BQ149" s="1538"/>
      <c r="BR149" s="1538"/>
      <c r="BS149" s="1538"/>
      <c r="BT149" s="1538"/>
      <c r="BU149" s="1538"/>
      <c r="BV149" s="1538"/>
      <c r="BW149" s="1538"/>
      <c r="BX149" s="1538"/>
      <c r="BY149" s="1538"/>
      <c r="BZ149" s="1538"/>
      <c r="CA149" s="1538"/>
      <c r="CB149" s="1538"/>
      <c r="CC149" s="1538"/>
      <c r="CD149" s="1538"/>
      <c r="CE149" s="1538"/>
      <c r="CF149" s="1538"/>
      <c r="CG149" s="1538"/>
      <c r="CH149" s="1538"/>
      <c r="CI149" s="1538"/>
      <c r="CJ149" s="1538"/>
      <c r="CK149" s="1538"/>
      <c r="CL149" s="1538"/>
      <c r="CM149" s="1538"/>
      <c r="CN149" s="1538"/>
      <c r="CO149" s="1538"/>
      <c r="CP149" s="1538"/>
      <c r="CQ149" s="1538"/>
      <c r="CR149" s="1538"/>
      <c r="CS149" s="1538"/>
      <c r="CT149" s="1538"/>
      <c r="CU149" s="1538"/>
      <c r="CV149" s="1538"/>
      <c r="CW149" s="1538"/>
      <c r="CX149" s="1538"/>
      <c r="CY149" s="1538"/>
      <c r="CZ149" s="1538"/>
      <c r="DA149" s="1538"/>
      <c r="DB149" s="1538"/>
      <c r="DC149" s="1538"/>
      <c r="DD149" s="1538"/>
      <c r="DE149" s="1538"/>
      <c r="DF149" s="1538"/>
      <c r="DG149" s="1538"/>
      <c r="DH149" s="1538"/>
      <c r="DI149" s="1538"/>
      <c r="DJ149" s="1538"/>
      <c r="DK149" s="1538"/>
      <c r="DL149" s="1538"/>
      <c r="DM149" s="1538"/>
      <c r="DN149" s="1538"/>
      <c r="DO149" s="1538"/>
      <c r="DP149" s="1538"/>
      <c r="DQ149" s="1538"/>
      <c r="DR149" s="1538"/>
      <c r="DS149" s="1538"/>
      <c r="DT149" s="1538"/>
      <c r="DU149" s="1538"/>
      <c r="DV149" s="1538"/>
      <c r="DW149" s="1538"/>
      <c r="DX149" s="1538"/>
      <c r="DY149" s="1538"/>
      <c r="DZ149" s="1538"/>
      <c r="EA149" s="1538"/>
      <c r="EB149" s="1538"/>
      <c r="EC149" s="1538"/>
      <c r="ED149" s="1538"/>
      <c r="EE149" s="1538"/>
      <c r="EF149" s="1538"/>
      <c r="EG149" s="1538"/>
      <c r="EH149" s="1538"/>
      <c r="EI149" s="1538"/>
      <c r="EJ149" s="1538"/>
      <c r="EK149" s="1538"/>
      <c r="EL149" s="1538"/>
      <c r="EM149" s="1538"/>
      <c r="EN149" s="1538"/>
      <c r="EO149" s="1538"/>
      <c r="EP149" s="1538"/>
      <c r="EQ149" s="1538"/>
      <c r="ER149" s="1538"/>
      <c r="ES149" s="1538"/>
      <c r="ET149" s="1538"/>
      <c r="EU149" s="1538"/>
      <c r="EV149" s="1538"/>
      <c r="EW149" s="1538"/>
      <c r="EX149" s="1538"/>
      <c r="EY149" s="1538"/>
      <c r="EZ149" s="1538"/>
      <c r="FA149" s="1538"/>
      <c r="FB149" s="1538"/>
      <c r="FC149" s="1538"/>
      <c r="FD149" s="1538"/>
      <c r="FE149" s="1538"/>
      <c r="FF149" s="1538"/>
      <c r="FG149" s="1538"/>
      <c r="FH149" s="1538"/>
      <c r="FI149" s="1538"/>
      <c r="FJ149" s="1538"/>
      <c r="FK149" s="1538"/>
      <c r="FL149" s="1538"/>
      <c r="FM149" s="1538"/>
      <c r="FN149" s="1538"/>
      <c r="FO149" s="1538"/>
      <c r="FP149" s="1538"/>
      <c r="FQ149" s="1538"/>
      <c r="FR149" s="1538"/>
      <c r="FS149" s="1538"/>
      <c r="FT149" s="1538"/>
      <c r="FU149" s="1538"/>
      <c r="FV149" s="1538"/>
      <c r="FW149" s="1538"/>
      <c r="FX149" s="1538"/>
      <c r="FY149" s="1538"/>
      <c r="FZ149" s="1538"/>
      <c r="GA149" s="1538"/>
      <c r="GB149" s="1538"/>
      <c r="GC149" s="1538"/>
      <c r="GD149" s="1538"/>
      <c r="GE149" s="1538"/>
      <c r="GF149" s="1538"/>
      <c r="GG149" s="1538"/>
      <c r="GH149" s="1538"/>
      <c r="GI149" s="1538"/>
      <c r="GJ149" s="1538"/>
      <c r="GK149" s="1538"/>
      <c r="GL149" s="1538"/>
      <c r="GM149" s="1538"/>
      <c r="GN149" s="1538"/>
      <c r="GO149" s="1538"/>
      <c r="GP149" s="1538"/>
      <c r="GQ149" s="1538"/>
      <c r="GR149" s="1538"/>
      <c r="GS149" s="1538"/>
      <c r="GT149" s="1538"/>
      <c r="GU149" s="1538"/>
      <c r="GV149" s="1538"/>
      <c r="GW149" s="1538"/>
      <c r="GX149" s="1538"/>
      <c r="GY149" s="1538"/>
      <c r="GZ149" s="1538"/>
      <c r="HA149" s="1538"/>
      <c r="HB149" s="1538"/>
      <c r="HC149" s="1538"/>
      <c r="HD149" s="1538"/>
      <c r="HE149" s="1538"/>
      <c r="HF149" s="1538"/>
      <c r="HG149" s="1538"/>
      <c r="HH149" s="1538"/>
      <c r="HI149" s="1538"/>
      <c r="HJ149" s="1538"/>
      <c r="HK149" s="1538"/>
      <c r="HL149" s="1538"/>
      <c r="HM149" s="1538"/>
      <c r="HN149" s="1538"/>
      <c r="HO149" s="1538"/>
      <c r="HP149" s="1538"/>
      <c r="HQ149" s="1538"/>
      <c r="HR149" s="1538"/>
      <c r="HS149" s="1538"/>
      <c r="HT149" s="1538"/>
      <c r="HU149" s="1538"/>
      <c r="HV149" s="1538"/>
      <c r="HW149" s="1538"/>
      <c r="HX149" s="1538"/>
      <c r="HY149" s="1538"/>
      <c r="HZ149" s="1538"/>
      <c r="IA149" s="1538"/>
      <c r="IB149" s="1538"/>
      <c r="IC149" s="1538"/>
      <c r="ID149" s="1538"/>
      <c r="IE149" s="1538"/>
      <c r="IF149" s="1538"/>
      <c r="IG149" s="1538"/>
      <c r="IH149" s="1538"/>
      <c r="II149" s="1538"/>
      <c r="IJ149" s="1538"/>
      <c r="IK149" s="1538"/>
      <c r="IL149" s="1538"/>
      <c r="IM149" s="1538"/>
      <c r="IN149" s="1538"/>
      <c r="IO149" s="1538"/>
      <c r="IP149" s="1538"/>
      <c r="IQ149" s="1538"/>
      <c r="IR149" s="1538"/>
      <c r="IS149" s="1538"/>
      <c r="IT149" s="1538"/>
      <c r="IU149" s="1538"/>
    </row>
    <row r="150" spans="1:255">
      <c r="A150" s="2149" t="s">
        <v>1399</v>
      </c>
      <c r="B150" s="1520"/>
      <c r="C150" s="1520"/>
      <c r="D150" s="1520"/>
      <c r="E150" s="1889"/>
      <c r="F150" s="1519"/>
      <c r="G150" s="1520"/>
      <c r="H150" s="1520"/>
      <c r="I150" s="1520"/>
      <c r="J150" s="1520"/>
      <c r="K150" s="1860"/>
      <c r="L150" s="1860"/>
      <c r="M150" s="1900" t="s">
        <v>1399</v>
      </c>
      <c r="N150" s="1519"/>
      <c r="O150" s="1839"/>
      <c r="P150" s="1839"/>
      <c r="Q150" s="1839"/>
      <c r="R150" s="1839">
        <f t="shared" ref="R150:R213" si="2">SUM(O150:Q150)</f>
        <v>0</v>
      </c>
      <c r="S150" s="1900" t="s">
        <v>1399</v>
      </c>
      <c r="T150" s="1538"/>
      <c r="U150" s="1538"/>
      <c r="V150" s="1538"/>
      <c r="W150" s="1538"/>
      <c r="X150" s="1538"/>
      <c r="Y150" s="1538"/>
      <c r="Z150" s="1538"/>
      <c r="AA150" s="1538"/>
      <c r="AB150" s="1538"/>
      <c r="AC150" s="1538"/>
      <c r="AD150" s="1538"/>
      <c r="AE150" s="1538"/>
      <c r="AF150" s="1538"/>
      <c r="AG150" s="1538"/>
      <c r="AH150" s="1538"/>
      <c r="AI150" s="1538"/>
      <c r="AJ150" s="1538"/>
      <c r="AK150" s="1538"/>
      <c r="AL150" s="1538"/>
      <c r="AM150" s="1538"/>
      <c r="AN150" s="1538"/>
      <c r="AO150" s="1538"/>
      <c r="AP150" s="1538"/>
      <c r="AQ150" s="1538"/>
      <c r="AR150" s="1538"/>
      <c r="AS150" s="1538"/>
      <c r="AT150" s="1538"/>
      <c r="AU150" s="1538"/>
      <c r="AV150" s="1538"/>
      <c r="AW150" s="1538"/>
      <c r="AX150" s="1538"/>
      <c r="AY150" s="1538"/>
      <c r="AZ150" s="1538"/>
      <c r="BA150" s="1538"/>
      <c r="BB150" s="1538"/>
      <c r="BC150" s="1538"/>
      <c r="BD150" s="1538"/>
      <c r="BE150" s="1538"/>
      <c r="BF150" s="1538"/>
      <c r="BG150" s="1538"/>
      <c r="BH150" s="1538"/>
      <c r="BI150" s="1538"/>
      <c r="BJ150" s="1538"/>
      <c r="BK150" s="1538"/>
      <c r="BL150" s="1538"/>
      <c r="BM150" s="1538"/>
      <c r="BN150" s="1538"/>
      <c r="BO150" s="1538"/>
      <c r="BP150" s="1538"/>
      <c r="BQ150" s="1538"/>
      <c r="BR150" s="1538"/>
      <c r="BS150" s="1538"/>
      <c r="BT150" s="1538"/>
      <c r="BU150" s="1538"/>
      <c r="BV150" s="1538"/>
      <c r="BW150" s="1538"/>
      <c r="BX150" s="1538"/>
      <c r="BY150" s="1538"/>
      <c r="BZ150" s="1538"/>
      <c r="CA150" s="1538"/>
      <c r="CB150" s="1538"/>
      <c r="CC150" s="1538"/>
      <c r="CD150" s="1538"/>
      <c r="CE150" s="1538"/>
      <c r="CF150" s="1538"/>
      <c r="CG150" s="1538"/>
      <c r="CH150" s="1538"/>
      <c r="CI150" s="1538"/>
      <c r="CJ150" s="1538"/>
      <c r="CK150" s="1538"/>
      <c r="CL150" s="1538"/>
      <c r="CM150" s="1538"/>
      <c r="CN150" s="1538"/>
      <c r="CO150" s="1538"/>
      <c r="CP150" s="1538"/>
      <c r="CQ150" s="1538"/>
      <c r="CR150" s="1538"/>
      <c r="CS150" s="1538"/>
      <c r="CT150" s="1538"/>
      <c r="CU150" s="1538"/>
      <c r="CV150" s="1538"/>
      <c r="CW150" s="1538"/>
      <c r="CX150" s="1538"/>
      <c r="CY150" s="1538"/>
      <c r="CZ150" s="1538"/>
      <c r="DA150" s="1538"/>
      <c r="DB150" s="1538"/>
      <c r="DC150" s="1538"/>
      <c r="DD150" s="1538"/>
      <c r="DE150" s="1538"/>
      <c r="DF150" s="1538"/>
      <c r="DG150" s="1538"/>
      <c r="DH150" s="1538"/>
      <c r="DI150" s="1538"/>
      <c r="DJ150" s="1538"/>
      <c r="DK150" s="1538"/>
      <c r="DL150" s="1538"/>
      <c r="DM150" s="1538"/>
      <c r="DN150" s="1538"/>
      <c r="DO150" s="1538"/>
      <c r="DP150" s="1538"/>
      <c r="DQ150" s="1538"/>
      <c r="DR150" s="1538"/>
      <c r="DS150" s="1538"/>
      <c r="DT150" s="1538"/>
      <c r="DU150" s="1538"/>
      <c r="DV150" s="1538"/>
      <c r="DW150" s="1538"/>
      <c r="DX150" s="1538"/>
      <c r="DY150" s="1538"/>
      <c r="DZ150" s="1538"/>
      <c r="EA150" s="1538"/>
      <c r="EB150" s="1538"/>
      <c r="EC150" s="1538"/>
      <c r="ED150" s="1538"/>
      <c r="EE150" s="1538"/>
      <c r="EF150" s="1538"/>
      <c r="EG150" s="1538"/>
      <c r="EH150" s="1538"/>
      <c r="EI150" s="1538"/>
      <c r="EJ150" s="1538"/>
      <c r="EK150" s="1538"/>
      <c r="EL150" s="1538"/>
      <c r="EM150" s="1538"/>
      <c r="EN150" s="1538"/>
      <c r="EO150" s="1538"/>
      <c r="EP150" s="1538"/>
      <c r="EQ150" s="1538"/>
      <c r="ER150" s="1538"/>
      <c r="ES150" s="1538"/>
      <c r="ET150" s="1538"/>
      <c r="EU150" s="1538"/>
      <c r="EV150" s="1538"/>
      <c r="EW150" s="1538"/>
      <c r="EX150" s="1538"/>
      <c r="EY150" s="1538"/>
      <c r="EZ150" s="1538"/>
      <c r="FA150" s="1538"/>
      <c r="FB150" s="1538"/>
      <c r="FC150" s="1538"/>
      <c r="FD150" s="1538"/>
      <c r="FE150" s="1538"/>
      <c r="FF150" s="1538"/>
      <c r="FG150" s="1538"/>
      <c r="FH150" s="1538"/>
      <c r="FI150" s="1538"/>
      <c r="FJ150" s="1538"/>
      <c r="FK150" s="1538"/>
      <c r="FL150" s="1538"/>
      <c r="FM150" s="1538"/>
      <c r="FN150" s="1538"/>
      <c r="FO150" s="1538"/>
      <c r="FP150" s="1538"/>
      <c r="FQ150" s="1538"/>
      <c r="FR150" s="1538"/>
      <c r="FS150" s="1538"/>
      <c r="FT150" s="1538"/>
      <c r="FU150" s="1538"/>
      <c r="FV150" s="1538"/>
      <c r="FW150" s="1538"/>
      <c r="FX150" s="1538"/>
      <c r="FY150" s="1538"/>
      <c r="FZ150" s="1538"/>
      <c r="GA150" s="1538"/>
      <c r="GB150" s="1538"/>
      <c r="GC150" s="1538"/>
      <c r="GD150" s="1538"/>
      <c r="GE150" s="1538"/>
      <c r="GF150" s="1538"/>
      <c r="GG150" s="1538"/>
      <c r="GH150" s="1538"/>
      <c r="GI150" s="1538"/>
      <c r="GJ150" s="1538"/>
      <c r="GK150" s="1538"/>
      <c r="GL150" s="1538"/>
      <c r="GM150" s="1538"/>
      <c r="GN150" s="1538"/>
      <c r="GO150" s="1538"/>
      <c r="GP150" s="1538"/>
      <c r="GQ150" s="1538"/>
      <c r="GR150" s="1538"/>
      <c r="GS150" s="1538"/>
      <c r="GT150" s="1538"/>
      <c r="GU150" s="1538"/>
      <c r="GV150" s="1538"/>
      <c r="GW150" s="1538"/>
      <c r="GX150" s="1538"/>
      <c r="GY150" s="1538"/>
      <c r="GZ150" s="1538"/>
      <c r="HA150" s="1538"/>
      <c r="HB150" s="1538"/>
      <c r="HC150" s="1538"/>
      <c r="HD150" s="1538"/>
      <c r="HE150" s="1538"/>
      <c r="HF150" s="1538"/>
      <c r="HG150" s="1538"/>
      <c r="HH150" s="1538"/>
      <c r="HI150" s="1538"/>
      <c r="HJ150" s="1538"/>
      <c r="HK150" s="1538"/>
      <c r="HL150" s="1538"/>
      <c r="HM150" s="1538"/>
      <c r="HN150" s="1538"/>
      <c r="HO150" s="1538"/>
      <c r="HP150" s="1538"/>
      <c r="HQ150" s="1538"/>
      <c r="HR150" s="1538"/>
      <c r="HS150" s="1538"/>
      <c r="HT150" s="1538"/>
      <c r="HU150" s="1538"/>
      <c r="HV150" s="1538"/>
      <c r="HW150" s="1538"/>
      <c r="HX150" s="1538"/>
      <c r="HY150" s="1538"/>
      <c r="HZ150" s="1538"/>
      <c r="IA150" s="1538"/>
      <c r="IB150" s="1538"/>
      <c r="IC150" s="1538"/>
      <c r="ID150" s="1538"/>
      <c r="IE150" s="1538"/>
      <c r="IF150" s="1538"/>
      <c r="IG150" s="1538"/>
      <c r="IH150" s="1538"/>
      <c r="II150" s="1538"/>
      <c r="IJ150" s="1538"/>
      <c r="IK150" s="1538"/>
      <c r="IL150" s="1538"/>
      <c r="IM150" s="1538"/>
      <c r="IN150" s="1538"/>
      <c r="IO150" s="1538"/>
      <c r="IP150" s="1538"/>
      <c r="IQ150" s="1538"/>
      <c r="IR150" s="1538"/>
      <c r="IS150" s="1538"/>
      <c r="IT150" s="1538"/>
      <c r="IU150" s="1538"/>
    </row>
    <row r="151" spans="1:255">
      <c r="A151" s="2149" t="s">
        <v>1400</v>
      </c>
      <c r="B151" s="1520"/>
      <c r="C151" s="1520"/>
      <c r="D151" s="1520"/>
      <c r="E151" s="1889"/>
      <c r="F151" s="1519"/>
      <c r="G151" s="1520"/>
      <c r="H151" s="1520"/>
      <c r="I151" s="1520"/>
      <c r="J151" s="1520"/>
      <c r="K151" s="1860"/>
      <c r="L151" s="1860"/>
      <c r="M151" s="1900" t="s">
        <v>1400</v>
      </c>
      <c r="N151" s="1519" t="s">
        <v>1789</v>
      </c>
      <c r="O151" s="1860"/>
      <c r="P151" s="1860"/>
      <c r="Q151" s="1860"/>
      <c r="R151" s="1860">
        <f t="shared" si="2"/>
        <v>0</v>
      </c>
      <c r="S151" s="1900" t="s">
        <v>1400</v>
      </c>
      <c r="T151" s="1538"/>
      <c r="U151" s="1538"/>
      <c r="V151" s="1538"/>
      <c r="W151" s="1538"/>
      <c r="X151" s="1538"/>
      <c r="Y151" s="1538"/>
      <c r="Z151" s="1538"/>
      <c r="AA151" s="1538"/>
      <c r="AB151" s="1538"/>
      <c r="AC151" s="1538"/>
      <c r="AD151" s="1538"/>
      <c r="AE151" s="1538"/>
      <c r="AF151" s="1538"/>
      <c r="AG151" s="1538"/>
      <c r="AH151" s="1538"/>
      <c r="AI151" s="1538"/>
      <c r="AJ151" s="1538"/>
      <c r="AK151" s="1538"/>
      <c r="AL151" s="1538"/>
      <c r="AM151" s="1538"/>
      <c r="AN151" s="1538"/>
      <c r="AO151" s="1538"/>
      <c r="AP151" s="1538"/>
      <c r="AQ151" s="1538"/>
      <c r="AR151" s="1538"/>
      <c r="AS151" s="1538"/>
      <c r="AT151" s="1538"/>
      <c r="AU151" s="1538"/>
      <c r="AV151" s="1538"/>
      <c r="AW151" s="1538"/>
      <c r="AX151" s="1538"/>
      <c r="AY151" s="1538"/>
      <c r="AZ151" s="1538"/>
      <c r="BA151" s="1538"/>
      <c r="BB151" s="1538"/>
      <c r="BC151" s="1538"/>
      <c r="BD151" s="1538"/>
      <c r="BE151" s="1538"/>
      <c r="BF151" s="1538"/>
      <c r="BG151" s="1538"/>
      <c r="BH151" s="1538"/>
      <c r="BI151" s="1538"/>
      <c r="BJ151" s="1538"/>
      <c r="BK151" s="1538"/>
      <c r="BL151" s="1538"/>
      <c r="BM151" s="1538"/>
      <c r="BN151" s="1538"/>
      <c r="BO151" s="1538"/>
      <c r="BP151" s="1538"/>
      <c r="BQ151" s="1538"/>
      <c r="BR151" s="1538"/>
      <c r="BS151" s="1538"/>
      <c r="BT151" s="1538"/>
      <c r="BU151" s="1538"/>
      <c r="BV151" s="1538"/>
      <c r="BW151" s="1538"/>
      <c r="BX151" s="1538"/>
      <c r="BY151" s="1538"/>
      <c r="BZ151" s="1538"/>
      <c r="CA151" s="1538"/>
      <c r="CB151" s="1538"/>
      <c r="CC151" s="1538"/>
      <c r="CD151" s="1538"/>
      <c r="CE151" s="1538"/>
      <c r="CF151" s="1538"/>
      <c r="CG151" s="1538"/>
      <c r="CH151" s="1538"/>
      <c r="CI151" s="1538"/>
      <c r="CJ151" s="1538"/>
      <c r="CK151" s="1538"/>
      <c r="CL151" s="1538"/>
      <c r="CM151" s="1538"/>
      <c r="CN151" s="1538"/>
      <c r="CO151" s="1538"/>
      <c r="CP151" s="1538"/>
      <c r="CQ151" s="1538"/>
      <c r="CR151" s="1538"/>
      <c r="CS151" s="1538"/>
      <c r="CT151" s="1538"/>
      <c r="CU151" s="1538"/>
      <c r="CV151" s="1538"/>
      <c r="CW151" s="1538"/>
      <c r="CX151" s="1538"/>
      <c r="CY151" s="1538"/>
      <c r="CZ151" s="1538"/>
      <c r="DA151" s="1538"/>
      <c r="DB151" s="1538"/>
      <c r="DC151" s="1538"/>
      <c r="DD151" s="1538"/>
      <c r="DE151" s="1538"/>
      <c r="DF151" s="1538"/>
      <c r="DG151" s="1538"/>
      <c r="DH151" s="1538"/>
      <c r="DI151" s="1538"/>
      <c r="DJ151" s="1538"/>
      <c r="DK151" s="1538"/>
      <c r="DL151" s="1538"/>
      <c r="DM151" s="1538"/>
      <c r="DN151" s="1538"/>
      <c r="DO151" s="1538"/>
      <c r="DP151" s="1538"/>
      <c r="DQ151" s="1538"/>
      <c r="DR151" s="1538"/>
      <c r="DS151" s="1538"/>
      <c r="DT151" s="1538"/>
      <c r="DU151" s="1538"/>
      <c r="DV151" s="1538"/>
      <c r="DW151" s="1538"/>
      <c r="DX151" s="1538"/>
      <c r="DY151" s="1538"/>
      <c r="DZ151" s="1538"/>
      <c r="EA151" s="1538"/>
      <c r="EB151" s="1538"/>
      <c r="EC151" s="1538"/>
      <c r="ED151" s="1538"/>
      <c r="EE151" s="1538"/>
      <c r="EF151" s="1538"/>
      <c r="EG151" s="1538"/>
      <c r="EH151" s="1538"/>
      <c r="EI151" s="1538"/>
      <c r="EJ151" s="1538"/>
      <c r="EK151" s="1538"/>
      <c r="EL151" s="1538"/>
      <c r="EM151" s="1538"/>
      <c r="EN151" s="1538"/>
      <c r="EO151" s="1538"/>
      <c r="EP151" s="1538"/>
      <c r="EQ151" s="1538"/>
      <c r="ER151" s="1538"/>
      <c r="ES151" s="1538"/>
      <c r="ET151" s="1538"/>
      <c r="EU151" s="1538"/>
      <c r="EV151" s="1538"/>
      <c r="EW151" s="1538"/>
      <c r="EX151" s="1538"/>
      <c r="EY151" s="1538"/>
      <c r="EZ151" s="1538"/>
      <c r="FA151" s="1538"/>
      <c r="FB151" s="1538"/>
      <c r="FC151" s="1538"/>
      <c r="FD151" s="1538"/>
      <c r="FE151" s="1538"/>
      <c r="FF151" s="1538"/>
      <c r="FG151" s="1538"/>
      <c r="FH151" s="1538"/>
      <c r="FI151" s="1538"/>
      <c r="FJ151" s="1538"/>
      <c r="FK151" s="1538"/>
      <c r="FL151" s="1538"/>
      <c r="FM151" s="1538"/>
      <c r="FN151" s="1538"/>
      <c r="FO151" s="1538"/>
      <c r="FP151" s="1538"/>
      <c r="FQ151" s="1538"/>
      <c r="FR151" s="1538"/>
      <c r="FS151" s="1538"/>
      <c r="FT151" s="1538"/>
      <c r="FU151" s="1538"/>
      <c r="FV151" s="1538"/>
      <c r="FW151" s="1538"/>
      <c r="FX151" s="1538"/>
      <c r="FY151" s="1538"/>
      <c r="FZ151" s="1538"/>
      <c r="GA151" s="1538"/>
      <c r="GB151" s="1538"/>
      <c r="GC151" s="1538"/>
      <c r="GD151" s="1538"/>
      <c r="GE151" s="1538"/>
      <c r="GF151" s="1538"/>
      <c r="GG151" s="1538"/>
      <c r="GH151" s="1538"/>
      <c r="GI151" s="1538"/>
      <c r="GJ151" s="1538"/>
      <c r="GK151" s="1538"/>
      <c r="GL151" s="1538"/>
      <c r="GM151" s="1538"/>
      <c r="GN151" s="1538"/>
      <c r="GO151" s="1538"/>
      <c r="GP151" s="1538"/>
      <c r="GQ151" s="1538"/>
      <c r="GR151" s="1538"/>
      <c r="GS151" s="1538"/>
      <c r="GT151" s="1538"/>
      <c r="GU151" s="1538"/>
      <c r="GV151" s="1538"/>
      <c r="GW151" s="1538"/>
      <c r="GX151" s="1538"/>
      <c r="GY151" s="1538"/>
      <c r="GZ151" s="1538"/>
      <c r="HA151" s="1538"/>
      <c r="HB151" s="1538"/>
      <c r="HC151" s="1538"/>
      <c r="HD151" s="1538"/>
      <c r="HE151" s="1538"/>
      <c r="HF151" s="1538"/>
      <c r="HG151" s="1538"/>
      <c r="HH151" s="1538"/>
      <c r="HI151" s="1538"/>
      <c r="HJ151" s="1538"/>
      <c r="HK151" s="1538"/>
      <c r="HL151" s="1538"/>
      <c r="HM151" s="1538"/>
      <c r="HN151" s="1538"/>
      <c r="HO151" s="1538"/>
      <c r="HP151" s="1538"/>
      <c r="HQ151" s="1538"/>
      <c r="HR151" s="1538"/>
      <c r="HS151" s="1538"/>
      <c r="HT151" s="1538"/>
      <c r="HU151" s="1538"/>
      <c r="HV151" s="1538"/>
      <c r="HW151" s="1538"/>
      <c r="HX151" s="1538"/>
      <c r="HY151" s="1538"/>
      <c r="HZ151" s="1538"/>
      <c r="IA151" s="1538"/>
      <c r="IB151" s="1538"/>
      <c r="IC151" s="1538"/>
      <c r="ID151" s="1538"/>
      <c r="IE151" s="1538"/>
      <c r="IF151" s="1538"/>
      <c r="IG151" s="1538"/>
      <c r="IH151" s="1538"/>
      <c r="II151" s="1538"/>
      <c r="IJ151" s="1538"/>
      <c r="IK151" s="1538"/>
      <c r="IL151" s="1538"/>
      <c r="IM151" s="1538"/>
      <c r="IN151" s="1538"/>
      <c r="IO151" s="1538"/>
      <c r="IP151" s="1538"/>
      <c r="IQ151" s="1538"/>
      <c r="IR151" s="1538"/>
      <c r="IS151" s="1538"/>
      <c r="IT151" s="1538"/>
      <c r="IU151" s="1538"/>
    </row>
    <row r="152" spans="1:255">
      <c r="A152" s="2149" t="s">
        <v>1401</v>
      </c>
      <c r="B152" s="1520"/>
      <c r="C152" s="1520"/>
      <c r="D152" s="1520"/>
      <c r="E152" s="1889"/>
      <c r="F152" s="1519"/>
      <c r="G152" s="1520"/>
      <c r="H152" s="1520"/>
      <c r="I152" s="1520"/>
      <c r="J152" s="1520"/>
      <c r="K152" s="1860"/>
      <c r="L152" s="1860"/>
      <c r="M152" s="1900" t="s">
        <v>1401</v>
      </c>
      <c r="N152" s="1519"/>
      <c r="O152" s="1860"/>
      <c r="P152" s="1860"/>
      <c r="Q152" s="1860"/>
      <c r="R152" s="1860">
        <f t="shared" si="2"/>
        <v>0</v>
      </c>
      <c r="S152" s="1900" t="s">
        <v>1401</v>
      </c>
      <c r="T152" s="1538"/>
      <c r="U152" s="1538"/>
      <c r="V152" s="1538"/>
      <c r="W152" s="1538"/>
      <c r="X152" s="1538"/>
      <c r="Y152" s="1538"/>
      <c r="Z152" s="1538"/>
      <c r="AA152" s="1538"/>
      <c r="AB152" s="1538"/>
      <c r="AC152" s="1538"/>
      <c r="AD152" s="1538"/>
      <c r="AE152" s="1538"/>
      <c r="AF152" s="1538"/>
      <c r="AG152" s="1538"/>
      <c r="AH152" s="1538"/>
      <c r="AI152" s="1538"/>
      <c r="AJ152" s="1538"/>
      <c r="AK152" s="1538"/>
      <c r="AL152" s="1538"/>
      <c r="AM152" s="1538"/>
      <c r="AN152" s="1538"/>
      <c r="AO152" s="1538"/>
      <c r="AP152" s="1538"/>
      <c r="AQ152" s="1538"/>
      <c r="AR152" s="1538"/>
      <c r="AS152" s="1538"/>
      <c r="AT152" s="1538"/>
      <c r="AU152" s="1538"/>
      <c r="AV152" s="1538"/>
      <c r="AW152" s="1538"/>
      <c r="AX152" s="1538"/>
      <c r="AY152" s="1538"/>
      <c r="AZ152" s="1538"/>
      <c r="BA152" s="1538"/>
      <c r="BB152" s="1538"/>
      <c r="BC152" s="1538"/>
      <c r="BD152" s="1538"/>
      <c r="BE152" s="1538"/>
      <c r="BF152" s="1538"/>
      <c r="BG152" s="1538"/>
      <c r="BH152" s="1538"/>
      <c r="BI152" s="1538"/>
      <c r="BJ152" s="1538"/>
      <c r="BK152" s="1538"/>
      <c r="BL152" s="1538"/>
      <c r="BM152" s="1538"/>
      <c r="BN152" s="1538"/>
      <c r="BO152" s="1538"/>
      <c r="BP152" s="1538"/>
      <c r="BQ152" s="1538"/>
      <c r="BR152" s="1538"/>
      <c r="BS152" s="1538"/>
      <c r="BT152" s="1538"/>
      <c r="BU152" s="1538"/>
      <c r="BV152" s="1538"/>
      <c r="BW152" s="1538"/>
      <c r="BX152" s="1538"/>
      <c r="BY152" s="1538"/>
      <c r="BZ152" s="1538"/>
      <c r="CA152" s="1538"/>
      <c r="CB152" s="1538"/>
      <c r="CC152" s="1538"/>
      <c r="CD152" s="1538"/>
      <c r="CE152" s="1538"/>
      <c r="CF152" s="1538"/>
      <c r="CG152" s="1538"/>
      <c r="CH152" s="1538"/>
      <c r="CI152" s="1538"/>
      <c r="CJ152" s="1538"/>
      <c r="CK152" s="1538"/>
      <c r="CL152" s="1538"/>
      <c r="CM152" s="1538"/>
      <c r="CN152" s="1538"/>
      <c r="CO152" s="1538"/>
      <c r="CP152" s="1538"/>
      <c r="CQ152" s="1538"/>
      <c r="CR152" s="1538"/>
      <c r="CS152" s="1538"/>
      <c r="CT152" s="1538"/>
      <c r="CU152" s="1538"/>
      <c r="CV152" s="1538"/>
      <c r="CW152" s="1538"/>
      <c r="CX152" s="1538"/>
      <c r="CY152" s="1538"/>
      <c r="CZ152" s="1538"/>
      <c r="DA152" s="1538"/>
      <c r="DB152" s="1538"/>
      <c r="DC152" s="1538"/>
      <c r="DD152" s="1538"/>
      <c r="DE152" s="1538"/>
      <c r="DF152" s="1538"/>
      <c r="DG152" s="1538"/>
      <c r="DH152" s="1538"/>
      <c r="DI152" s="1538"/>
      <c r="DJ152" s="1538"/>
      <c r="DK152" s="1538"/>
      <c r="DL152" s="1538"/>
      <c r="DM152" s="1538"/>
      <c r="DN152" s="1538"/>
      <c r="DO152" s="1538"/>
      <c r="DP152" s="1538"/>
      <c r="DQ152" s="1538"/>
      <c r="DR152" s="1538"/>
      <c r="DS152" s="1538"/>
      <c r="DT152" s="1538"/>
      <c r="DU152" s="1538"/>
      <c r="DV152" s="1538"/>
      <c r="DW152" s="1538"/>
      <c r="DX152" s="1538"/>
      <c r="DY152" s="1538"/>
      <c r="DZ152" s="1538"/>
      <c r="EA152" s="1538"/>
      <c r="EB152" s="1538"/>
      <c r="EC152" s="1538"/>
      <c r="ED152" s="1538"/>
      <c r="EE152" s="1538"/>
      <c r="EF152" s="1538"/>
      <c r="EG152" s="1538"/>
      <c r="EH152" s="1538"/>
      <c r="EI152" s="1538"/>
      <c r="EJ152" s="1538"/>
      <c r="EK152" s="1538"/>
      <c r="EL152" s="1538"/>
      <c r="EM152" s="1538"/>
      <c r="EN152" s="1538"/>
      <c r="EO152" s="1538"/>
      <c r="EP152" s="1538"/>
      <c r="EQ152" s="1538"/>
      <c r="ER152" s="1538"/>
      <c r="ES152" s="1538"/>
      <c r="ET152" s="1538"/>
      <c r="EU152" s="1538"/>
      <c r="EV152" s="1538"/>
      <c r="EW152" s="1538"/>
      <c r="EX152" s="1538"/>
      <c r="EY152" s="1538"/>
      <c r="EZ152" s="1538"/>
      <c r="FA152" s="1538"/>
      <c r="FB152" s="1538"/>
      <c r="FC152" s="1538"/>
      <c r="FD152" s="1538"/>
      <c r="FE152" s="1538"/>
      <c r="FF152" s="1538"/>
      <c r="FG152" s="1538"/>
      <c r="FH152" s="1538"/>
      <c r="FI152" s="1538"/>
      <c r="FJ152" s="1538"/>
      <c r="FK152" s="1538"/>
      <c r="FL152" s="1538"/>
      <c r="FM152" s="1538"/>
      <c r="FN152" s="1538"/>
      <c r="FO152" s="1538"/>
      <c r="FP152" s="1538"/>
      <c r="FQ152" s="1538"/>
      <c r="FR152" s="1538"/>
      <c r="FS152" s="1538"/>
      <c r="FT152" s="1538"/>
      <c r="FU152" s="1538"/>
      <c r="FV152" s="1538"/>
      <c r="FW152" s="1538"/>
      <c r="FX152" s="1538"/>
      <c r="FY152" s="1538"/>
      <c r="FZ152" s="1538"/>
      <c r="GA152" s="1538"/>
      <c r="GB152" s="1538"/>
      <c r="GC152" s="1538"/>
      <c r="GD152" s="1538"/>
      <c r="GE152" s="1538"/>
      <c r="GF152" s="1538"/>
      <c r="GG152" s="1538"/>
      <c r="GH152" s="1538"/>
      <c r="GI152" s="1538"/>
      <c r="GJ152" s="1538"/>
      <c r="GK152" s="1538"/>
      <c r="GL152" s="1538"/>
      <c r="GM152" s="1538"/>
      <c r="GN152" s="1538"/>
      <c r="GO152" s="1538"/>
      <c r="GP152" s="1538"/>
      <c r="GQ152" s="1538"/>
      <c r="GR152" s="1538"/>
      <c r="GS152" s="1538"/>
      <c r="GT152" s="1538"/>
      <c r="GU152" s="1538"/>
      <c r="GV152" s="1538"/>
      <c r="GW152" s="1538"/>
      <c r="GX152" s="1538"/>
      <c r="GY152" s="1538"/>
      <c r="GZ152" s="1538"/>
      <c r="HA152" s="1538"/>
      <c r="HB152" s="1538"/>
      <c r="HC152" s="1538"/>
      <c r="HD152" s="1538"/>
      <c r="HE152" s="1538"/>
      <c r="HF152" s="1538"/>
      <c r="HG152" s="1538"/>
      <c r="HH152" s="1538"/>
      <c r="HI152" s="1538"/>
      <c r="HJ152" s="1538"/>
      <c r="HK152" s="1538"/>
      <c r="HL152" s="1538"/>
      <c r="HM152" s="1538"/>
      <c r="HN152" s="1538"/>
      <c r="HO152" s="1538"/>
      <c r="HP152" s="1538"/>
      <c r="HQ152" s="1538"/>
      <c r="HR152" s="1538"/>
      <c r="HS152" s="1538"/>
      <c r="HT152" s="1538"/>
      <c r="HU152" s="1538"/>
      <c r="HV152" s="1538"/>
      <c r="HW152" s="1538"/>
      <c r="HX152" s="1538"/>
      <c r="HY152" s="1538"/>
      <c r="HZ152" s="1538"/>
      <c r="IA152" s="1538"/>
      <c r="IB152" s="1538"/>
      <c r="IC152" s="1538"/>
      <c r="ID152" s="1538"/>
      <c r="IE152" s="1538"/>
      <c r="IF152" s="1538"/>
      <c r="IG152" s="1538"/>
      <c r="IH152" s="1538"/>
      <c r="II152" s="1538"/>
      <c r="IJ152" s="1538"/>
      <c r="IK152" s="1538"/>
      <c r="IL152" s="1538"/>
      <c r="IM152" s="1538"/>
      <c r="IN152" s="1538"/>
      <c r="IO152" s="1538"/>
      <c r="IP152" s="1538"/>
      <c r="IQ152" s="1538"/>
      <c r="IR152" s="1538"/>
      <c r="IS152" s="1538"/>
      <c r="IT152" s="1538"/>
      <c r="IU152" s="1538"/>
    </row>
    <row r="153" spans="1:255">
      <c r="A153" s="2149" t="s">
        <v>1402</v>
      </c>
      <c r="B153" s="1520"/>
      <c r="C153" s="1520"/>
      <c r="D153" s="1520"/>
      <c r="E153" s="1889"/>
      <c r="F153" s="1519"/>
      <c r="G153" s="1520"/>
      <c r="H153" s="1520"/>
      <c r="I153" s="1520"/>
      <c r="J153" s="1520"/>
      <c r="K153" s="1860"/>
      <c r="L153" s="1860"/>
      <c r="M153" s="1900" t="s">
        <v>1402</v>
      </c>
      <c r="N153" s="1519"/>
      <c r="O153" s="1860"/>
      <c r="P153" s="1860"/>
      <c r="Q153" s="1860"/>
      <c r="R153" s="1860">
        <f t="shared" si="2"/>
        <v>0</v>
      </c>
      <c r="S153" s="1900" t="s">
        <v>1402</v>
      </c>
      <c r="T153" s="1538"/>
      <c r="U153" s="1538"/>
      <c r="V153" s="1538"/>
      <c r="W153" s="1538"/>
      <c r="X153" s="1538"/>
      <c r="Y153" s="1538"/>
      <c r="Z153" s="1538"/>
      <c r="AA153" s="1538"/>
      <c r="AB153" s="1538"/>
      <c r="AC153" s="1538"/>
      <c r="AD153" s="1538"/>
      <c r="AE153" s="1538"/>
      <c r="AF153" s="1538"/>
      <c r="AG153" s="1538"/>
      <c r="AH153" s="1538"/>
      <c r="AI153" s="1538"/>
      <c r="AJ153" s="1538"/>
      <c r="AK153" s="1538"/>
      <c r="AL153" s="1538"/>
      <c r="AM153" s="1538"/>
      <c r="AN153" s="1538"/>
      <c r="AO153" s="1538"/>
      <c r="AP153" s="1538"/>
      <c r="AQ153" s="1538"/>
      <c r="AR153" s="1538"/>
      <c r="AS153" s="1538"/>
      <c r="AT153" s="1538"/>
      <c r="AU153" s="1538"/>
      <c r="AV153" s="1538"/>
      <c r="AW153" s="1538"/>
      <c r="AX153" s="1538"/>
      <c r="AY153" s="1538"/>
      <c r="AZ153" s="1538"/>
      <c r="BA153" s="1538"/>
      <c r="BB153" s="1538"/>
      <c r="BC153" s="1538"/>
      <c r="BD153" s="1538"/>
      <c r="BE153" s="1538"/>
      <c r="BF153" s="1538"/>
      <c r="BG153" s="1538"/>
      <c r="BH153" s="1538"/>
      <c r="BI153" s="1538"/>
      <c r="BJ153" s="1538"/>
      <c r="BK153" s="1538"/>
      <c r="BL153" s="1538"/>
      <c r="BM153" s="1538"/>
      <c r="BN153" s="1538"/>
      <c r="BO153" s="1538"/>
      <c r="BP153" s="1538"/>
      <c r="BQ153" s="1538"/>
      <c r="BR153" s="1538"/>
      <c r="BS153" s="1538"/>
      <c r="BT153" s="1538"/>
      <c r="BU153" s="1538"/>
      <c r="BV153" s="1538"/>
      <c r="BW153" s="1538"/>
      <c r="BX153" s="1538"/>
      <c r="BY153" s="1538"/>
      <c r="BZ153" s="1538"/>
      <c r="CA153" s="1538"/>
      <c r="CB153" s="1538"/>
      <c r="CC153" s="1538"/>
      <c r="CD153" s="1538"/>
      <c r="CE153" s="1538"/>
      <c r="CF153" s="1538"/>
      <c r="CG153" s="1538"/>
      <c r="CH153" s="1538"/>
      <c r="CI153" s="1538"/>
      <c r="CJ153" s="1538"/>
      <c r="CK153" s="1538"/>
      <c r="CL153" s="1538"/>
      <c r="CM153" s="1538"/>
      <c r="CN153" s="1538"/>
      <c r="CO153" s="1538"/>
      <c r="CP153" s="1538"/>
      <c r="CQ153" s="1538"/>
      <c r="CR153" s="1538"/>
      <c r="CS153" s="1538"/>
      <c r="CT153" s="1538"/>
      <c r="CU153" s="1538"/>
      <c r="CV153" s="1538"/>
      <c r="CW153" s="1538"/>
      <c r="CX153" s="1538"/>
      <c r="CY153" s="1538"/>
      <c r="CZ153" s="1538"/>
      <c r="DA153" s="1538"/>
      <c r="DB153" s="1538"/>
      <c r="DC153" s="1538"/>
      <c r="DD153" s="1538"/>
      <c r="DE153" s="1538"/>
      <c r="DF153" s="1538"/>
      <c r="DG153" s="1538"/>
      <c r="DH153" s="1538"/>
      <c r="DI153" s="1538"/>
      <c r="DJ153" s="1538"/>
      <c r="DK153" s="1538"/>
      <c r="DL153" s="1538"/>
      <c r="DM153" s="1538"/>
      <c r="DN153" s="1538"/>
      <c r="DO153" s="1538"/>
      <c r="DP153" s="1538"/>
      <c r="DQ153" s="1538"/>
      <c r="DR153" s="1538"/>
      <c r="DS153" s="1538"/>
      <c r="DT153" s="1538"/>
      <c r="DU153" s="1538"/>
      <c r="DV153" s="1538"/>
      <c r="DW153" s="1538"/>
      <c r="DX153" s="1538"/>
      <c r="DY153" s="1538"/>
      <c r="DZ153" s="1538"/>
      <c r="EA153" s="1538"/>
      <c r="EB153" s="1538"/>
      <c r="EC153" s="1538"/>
      <c r="ED153" s="1538"/>
      <c r="EE153" s="1538"/>
      <c r="EF153" s="1538"/>
      <c r="EG153" s="1538"/>
      <c r="EH153" s="1538"/>
      <c r="EI153" s="1538"/>
      <c r="EJ153" s="1538"/>
      <c r="EK153" s="1538"/>
      <c r="EL153" s="1538"/>
      <c r="EM153" s="1538"/>
      <c r="EN153" s="1538"/>
      <c r="EO153" s="1538"/>
      <c r="EP153" s="1538"/>
      <c r="EQ153" s="1538"/>
      <c r="ER153" s="1538"/>
      <c r="ES153" s="1538"/>
      <c r="ET153" s="1538"/>
      <c r="EU153" s="1538"/>
      <c r="EV153" s="1538"/>
      <c r="EW153" s="1538"/>
      <c r="EX153" s="1538"/>
      <c r="EY153" s="1538"/>
      <c r="EZ153" s="1538"/>
      <c r="FA153" s="1538"/>
      <c r="FB153" s="1538"/>
      <c r="FC153" s="1538"/>
      <c r="FD153" s="1538"/>
      <c r="FE153" s="1538"/>
      <c r="FF153" s="1538"/>
      <c r="FG153" s="1538"/>
      <c r="FH153" s="1538"/>
      <c r="FI153" s="1538"/>
      <c r="FJ153" s="1538"/>
      <c r="FK153" s="1538"/>
      <c r="FL153" s="1538"/>
      <c r="FM153" s="1538"/>
      <c r="FN153" s="1538"/>
      <c r="FO153" s="1538"/>
      <c r="FP153" s="1538"/>
      <c r="FQ153" s="1538"/>
      <c r="FR153" s="1538"/>
      <c r="FS153" s="1538"/>
      <c r="FT153" s="1538"/>
      <c r="FU153" s="1538"/>
      <c r="FV153" s="1538"/>
      <c r="FW153" s="1538"/>
      <c r="FX153" s="1538"/>
      <c r="FY153" s="1538"/>
      <c r="FZ153" s="1538"/>
      <c r="GA153" s="1538"/>
      <c r="GB153" s="1538"/>
      <c r="GC153" s="1538"/>
      <c r="GD153" s="1538"/>
      <c r="GE153" s="1538"/>
      <c r="GF153" s="1538"/>
      <c r="GG153" s="1538"/>
      <c r="GH153" s="1538"/>
      <c r="GI153" s="1538"/>
      <c r="GJ153" s="1538"/>
      <c r="GK153" s="1538"/>
      <c r="GL153" s="1538"/>
      <c r="GM153" s="1538"/>
      <c r="GN153" s="1538"/>
      <c r="GO153" s="1538"/>
      <c r="GP153" s="1538"/>
      <c r="GQ153" s="1538"/>
      <c r="GR153" s="1538"/>
      <c r="GS153" s="1538"/>
      <c r="GT153" s="1538"/>
      <c r="GU153" s="1538"/>
      <c r="GV153" s="1538"/>
      <c r="GW153" s="1538"/>
      <c r="GX153" s="1538"/>
      <c r="GY153" s="1538"/>
      <c r="GZ153" s="1538"/>
      <c r="HA153" s="1538"/>
      <c r="HB153" s="1538"/>
      <c r="HC153" s="1538"/>
      <c r="HD153" s="1538"/>
      <c r="HE153" s="1538"/>
      <c r="HF153" s="1538"/>
      <c r="HG153" s="1538"/>
      <c r="HH153" s="1538"/>
      <c r="HI153" s="1538"/>
      <c r="HJ153" s="1538"/>
      <c r="HK153" s="1538"/>
      <c r="HL153" s="1538"/>
      <c r="HM153" s="1538"/>
      <c r="HN153" s="1538"/>
      <c r="HO153" s="1538"/>
      <c r="HP153" s="1538"/>
      <c r="HQ153" s="1538"/>
      <c r="HR153" s="1538"/>
      <c r="HS153" s="1538"/>
      <c r="HT153" s="1538"/>
      <c r="HU153" s="1538"/>
      <c r="HV153" s="1538"/>
      <c r="HW153" s="1538"/>
      <c r="HX153" s="1538"/>
      <c r="HY153" s="1538"/>
      <c r="HZ153" s="1538"/>
      <c r="IA153" s="1538"/>
      <c r="IB153" s="1538"/>
      <c r="IC153" s="1538"/>
      <c r="ID153" s="1538"/>
      <c r="IE153" s="1538"/>
      <c r="IF153" s="1538"/>
      <c r="IG153" s="1538"/>
      <c r="IH153" s="1538"/>
      <c r="II153" s="1538"/>
      <c r="IJ153" s="1538"/>
      <c r="IK153" s="1538"/>
      <c r="IL153" s="1538"/>
      <c r="IM153" s="1538"/>
      <c r="IN153" s="1538"/>
      <c r="IO153" s="1538"/>
      <c r="IP153" s="1538"/>
      <c r="IQ153" s="1538"/>
      <c r="IR153" s="1538"/>
      <c r="IS153" s="1538"/>
      <c r="IT153" s="1538"/>
      <c r="IU153" s="1538"/>
    </row>
    <row r="154" spans="1:255">
      <c r="A154" s="2149" t="s">
        <v>1403</v>
      </c>
      <c r="B154" s="1520"/>
      <c r="C154" s="1520"/>
      <c r="D154" s="1520"/>
      <c r="E154" s="1889"/>
      <c r="F154" s="1519"/>
      <c r="G154" s="1520"/>
      <c r="H154" s="1520"/>
      <c r="I154" s="1520"/>
      <c r="J154" s="1520"/>
      <c r="K154" s="1860"/>
      <c r="L154" s="1860"/>
      <c r="M154" s="1900" t="s">
        <v>1403</v>
      </c>
      <c r="N154" s="1519"/>
      <c r="O154" s="1860"/>
      <c r="P154" s="1860"/>
      <c r="Q154" s="1860"/>
      <c r="R154" s="1860">
        <f t="shared" si="2"/>
        <v>0</v>
      </c>
      <c r="S154" s="1900" t="s">
        <v>1403</v>
      </c>
      <c r="T154" s="1538"/>
      <c r="U154" s="1538"/>
      <c r="V154" s="1538"/>
      <c r="W154" s="1538"/>
      <c r="X154" s="1538"/>
      <c r="Y154" s="1538"/>
      <c r="Z154" s="1538"/>
      <c r="AA154" s="1538"/>
      <c r="AB154" s="1538"/>
      <c r="AC154" s="1538"/>
      <c r="AD154" s="1538"/>
      <c r="AE154" s="1538"/>
      <c r="AF154" s="1538"/>
      <c r="AG154" s="1538"/>
      <c r="AH154" s="1538"/>
      <c r="AI154" s="1538"/>
      <c r="AJ154" s="1538"/>
      <c r="AK154" s="1538"/>
      <c r="AL154" s="1538"/>
      <c r="AM154" s="1538"/>
      <c r="AN154" s="1538"/>
      <c r="AO154" s="1538"/>
      <c r="AP154" s="1538"/>
      <c r="AQ154" s="1538"/>
      <c r="AR154" s="1538"/>
      <c r="AS154" s="1538"/>
      <c r="AT154" s="1538"/>
      <c r="AU154" s="1538"/>
      <c r="AV154" s="1538"/>
      <c r="AW154" s="1538"/>
      <c r="AX154" s="1538"/>
      <c r="AY154" s="1538"/>
      <c r="AZ154" s="1538"/>
      <c r="BA154" s="1538"/>
      <c r="BB154" s="1538"/>
      <c r="BC154" s="1538"/>
      <c r="BD154" s="1538"/>
      <c r="BE154" s="1538"/>
      <c r="BF154" s="1538"/>
      <c r="BG154" s="1538"/>
      <c r="BH154" s="1538"/>
      <c r="BI154" s="1538"/>
      <c r="BJ154" s="1538"/>
      <c r="BK154" s="1538"/>
      <c r="BL154" s="1538"/>
      <c r="BM154" s="1538"/>
      <c r="BN154" s="1538"/>
      <c r="BO154" s="1538"/>
      <c r="BP154" s="1538"/>
      <c r="BQ154" s="1538"/>
      <c r="BR154" s="1538"/>
      <c r="BS154" s="1538"/>
      <c r="BT154" s="1538"/>
      <c r="BU154" s="1538"/>
      <c r="BV154" s="1538"/>
      <c r="BW154" s="1538"/>
      <c r="BX154" s="1538"/>
      <c r="BY154" s="1538"/>
      <c r="BZ154" s="1538"/>
      <c r="CA154" s="1538"/>
      <c r="CB154" s="1538"/>
      <c r="CC154" s="1538"/>
      <c r="CD154" s="1538"/>
      <c r="CE154" s="1538"/>
      <c r="CF154" s="1538"/>
      <c r="CG154" s="1538"/>
      <c r="CH154" s="1538"/>
      <c r="CI154" s="1538"/>
      <c r="CJ154" s="1538"/>
      <c r="CK154" s="1538"/>
      <c r="CL154" s="1538"/>
      <c r="CM154" s="1538"/>
      <c r="CN154" s="1538"/>
      <c r="CO154" s="1538"/>
      <c r="CP154" s="1538"/>
      <c r="CQ154" s="1538"/>
      <c r="CR154" s="1538"/>
      <c r="CS154" s="1538"/>
      <c r="CT154" s="1538"/>
      <c r="CU154" s="1538"/>
      <c r="CV154" s="1538"/>
      <c r="CW154" s="1538"/>
      <c r="CX154" s="1538"/>
      <c r="CY154" s="1538"/>
      <c r="CZ154" s="1538"/>
      <c r="DA154" s="1538"/>
      <c r="DB154" s="1538"/>
      <c r="DC154" s="1538"/>
      <c r="DD154" s="1538"/>
      <c r="DE154" s="1538"/>
      <c r="DF154" s="1538"/>
      <c r="DG154" s="1538"/>
      <c r="DH154" s="1538"/>
      <c r="DI154" s="1538"/>
      <c r="DJ154" s="1538"/>
      <c r="DK154" s="1538"/>
      <c r="DL154" s="1538"/>
      <c r="DM154" s="1538"/>
      <c r="DN154" s="1538"/>
      <c r="DO154" s="1538"/>
      <c r="DP154" s="1538"/>
      <c r="DQ154" s="1538"/>
      <c r="DR154" s="1538"/>
      <c r="DS154" s="1538"/>
      <c r="DT154" s="1538"/>
      <c r="DU154" s="1538"/>
      <c r="DV154" s="1538"/>
      <c r="DW154" s="1538"/>
      <c r="DX154" s="1538"/>
      <c r="DY154" s="1538"/>
      <c r="DZ154" s="1538"/>
      <c r="EA154" s="1538"/>
      <c r="EB154" s="1538"/>
      <c r="EC154" s="1538"/>
      <c r="ED154" s="1538"/>
      <c r="EE154" s="1538"/>
      <c r="EF154" s="1538"/>
      <c r="EG154" s="1538"/>
      <c r="EH154" s="1538"/>
      <c r="EI154" s="1538"/>
      <c r="EJ154" s="1538"/>
      <c r="EK154" s="1538"/>
      <c r="EL154" s="1538"/>
      <c r="EM154" s="1538"/>
      <c r="EN154" s="1538"/>
      <c r="EO154" s="1538"/>
      <c r="EP154" s="1538"/>
      <c r="EQ154" s="1538"/>
      <c r="ER154" s="1538"/>
      <c r="ES154" s="1538"/>
      <c r="ET154" s="1538"/>
      <c r="EU154" s="1538"/>
      <c r="EV154" s="1538"/>
      <c r="EW154" s="1538"/>
      <c r="EX154" s="1538"/>
      <c r="EY154" s="1538"/>
      <c r="EZ154" s="1538"/>
      <c r="FA154" s="1538"/>
      <c r="FB154" s="1538"/>
      <c r="FC154" s="1538"/>
      <c r="FD154" s="1538"/>
      <c r="FE154" s="1538"/>
      <c r="FF154" s="1538"/>
      <c r="FG154" s="1538"/>
      <c r="FH154" s="1538"/>
      <c r="FI154" s="1538"/>
      <c r="FJ154" s="1538"/>
      <c r="FK154" s="1538"/>
      <c r="FL154" s="1538"/>
      <c r="FM154" s="1538"/>
      <c r="FN154" s="1538"/>
      <c r="FO154" s="1538"/>
      <c r="FP154" s="1538"/>
      <c r="FQ154" s="1538"/>
      <c r="FR154" s="1538"/>
      <c r="FS154" s="1538"/>
      <c r="FT154" s="1538"/>
      <c r="FU154" s="1538"/>
      <c r="FV154" s="1538"/>
      <c r="FW154" s="1538"/>
      <c r="FX154" s="1538"/>
      <c r="FY154" s="1538"/>
      <c r="FZ154" s="1538"/>
      <c r="GA154" s="1538"/>
      <c r="GB154" s="1538"/>
      <c r="GC154" s="1538"/>
      <c r="GD154" s="1538"/>
      <c r="GE154" s="1538"/>
      <c r="GF154" s="1538"/>
      <c r="GG154" s="1538"/>
      <c r="GH154" s="1538"/>
      <c r="GI154" s="1538"/>
      <c r="GJ154" s="1538"/>
      <c r="GK154" s="1538"/>
      <c r="GL154" s="1538"/>
      <c r="GM154" s="1538"/>
      <c r="GN154" s="1538"/>
      <c r="GO154" s="1538"/>
      <c r="GP154" s="1538"/>
      <c r="GQ154" s="1538"/>
      <c r="GR154" s="1538"/>
      <c r="GS154" s="1538"/>
      <c r="GT154" s="1538"/>
      <c r="GU154" s="1538"/>
      <c r="GV154" s="1538"/>
      <c r="GW154" s="1538"/>
      <c r="GX154" s="1538"/>
      <c r="GY154" s="1538"/>
      <c r="GZ154" s="1538"/>
      <c r="HA154" s="1538"/>
      <c r="HB154" s="1538"/>
      <c r="HC154" s="1538"/>
      <c r="HD154" s="1538"/>
      <c r="HE154" s="1538"/>
      <c r="HF154" s="1538"/>
      <c r="HG154" s="1538"/>
      <c r="HH154" s="1538"/>
      <c r="HI154" s="1538"/>
      <c r="HJ154" s="1538"/>
      <c r="HK154" s="1538"/>
      <c r="HL154" s="1538"/>
      <c r="HM154" s="1538"/>
      <c r="HN154" s="1538"/>
      <c r="HO154" s="1538"/>
      <c r="HP154" s="1538"/>
      <c r="HQ154" s="1538"/>
      <c r="HR154" s="1538"/>
      <c r="HS154" s="1538"/>
      <c r="HT154" s="1538"/>
      <c r="HU154" s="1538"/>
      <c r="HV154" s="1538"/>
      <c r="HW154" s="1538"/>
      <c r="HX154" s="1538"/>
      <c r="HY154" s="1538"/>
      <c r="HZ154" s="1538"/>
      <c r="IA154" s="1538"/>
      <c r="IB154" s="1538"/>
      <c r="IC154" s="1538"/>
      <c r="ID154" s="1538"/>
      <c r="IE154" s="1538"/>
      <c r="IF154" s="1538"/>
      <c r="IG154" s="1538"/>
      <c r="IH154" s="1538"/>
      <c r="II154" s="1538"/>
      <c r="IJ154" s="1538"/>
      <c r="IK154" s="1538"/>
      <c r="IL154" s="1538"/>
      <c r="IM154" s="1538"/>
      <c r="IN154" s="1538"/>
      <c r="IO154" s="1538"/>
      <c r="IP154" s="1538"/>
      <c r="IQ154" s="1538"/>
      <c r="IR154" s="1538"/>
      <c r="IS154" s="1538"/>
      <c r="IT154" s="1538"/>
      <c r="IU154" s="1538"/>
    </row>
    <row r="155" spans="1:255">
      <c r="A155" s="2149" t="s">
        <v>1404</v>
      </c>
      <c r="B155" s="1520"/>
      <c r="C155" s="1520"/>
      <c r="D155" s="1520"/>
      <c r="E155" s="1889"/>
      <c r="F155" s="1519"/>
      <c r="G155" s="1520"/>
      <c r="H155" s="1520"/>
      <c r="I155" s="1520"/>
      <c r="J155" s="1520"/>
      <c r="K155" s="1860"/>
      <c r="L155" s="1860"/>
      <c r="M155" s="1900" t="s">
        <v>1404</v>
      </c>
      <c r="N155" s="1519"/>
      <c r="O155" s="1860"/>
      <c r="P155" s="1860"/>
      <c r="Q155" s="1860"/>
      <c r="R155" s="1860">
        <f t="shared" si="2"/>
        <v>0</v>
      </c>
      <c r="S155" s="1900" t="s">
        <v>1404</v>
      </c>
      <c r="T155" s="1538"/>
      <c r="U155" s="1538"/>
      <c r="V155" s="1538"/>
      <c r="W155" s="1538"/>
      <c r="X155" s="1538"/>
      <c r="Y155" s="1538"/>
      <c r="Z155" s="1538"/>
      <c r="AA155" s="1538"/>
      <c r="AB155" s="1538"/>
      <c r="AC155" s="1538"/>
      <c r="AD155" s="1538"/>
      <c r="AE155" s="1538"/>
      <c r="AF155" s="1538"/>
      <c r="AG155" s="1538"/>
      <c r="AH155" s="1538"/>
      <c r="AI155" s="1538"/>
      <c r="AJ155" s="1538"/>
      <c r="AK155" s="1538"/>
      <c r="AL155" s="1538"/>
      <c r="AM155" s="1538"/>
      <c r="AN155" s="1538"/>
      <c r="AO155" s="1538"/>
      <c r="AP155" s="1538"/>
      <c r="AQ155" s="1538"/>
      <c r="AR155" s="1538"/>
      <c r="AS155" s="1538"/>
      <c r="AT155" s="1538"/>
      <c r="AU155" s="1538"/>
      <c r="AV155" s="1538"/>
      <c r="AW155" s="1538"/>
      <c r="AX155" s="1538"/>
      <c r="AY155" s="1538"/>
      <c r="AZ155" s="1538"/>
      <c r="BA155" s="1538"/>
      <c r="BB155" s="1538"/>
      <c r="BC155" s="1538"/>
      <c r="BD155" s="1538"/>
      <c r="BE155" s="1538"/>
      <c r="BF155" s="1538"/>
      <c r="BG155" s="1538"/>
      <c r="BH155" s="1538"/>
      <c r="BI155" s="1538"/>
      <c r="BJ155" s="1538"/>
      <c r="BK155" s="1538"/>
      <c r="BL155" s="1538"/>
      <c r="BM155" s="1538"/>
      <c r="BN155" s="1538"/>
      <c r="BO155" s="1538"/>
      <c r="BP155" s="1538"/>
      <c r="BQ155" s="1538"/>
      <c r="BR155" s="1538"/>
      <c r="BS155" s="1538"/>
      <c r="BT155" s="1538"/>
      <c r="BU155" s="1538"/>
      <c r="BV155" s="1538"/>
      <c r="BW155" s="1538"/>
      <c r="BX155" s="1538"/>
      <c r="BY155" s="1538"/>
      <c r="BZ155" s="1538"/>
      <c r="CA155" s="1538"/>
      <c r="CB155" s="1538"/>
      <c r="CC155" s="1538"/>
      <c r="CD155" s="1538"/>
      <c r="CE155" s="1538"/>
      <c r="CF155" s="1538"/>
      <c r="CG155" s="1538"/>
      <c r="CH155" s="1538"/>
      <c r="CI155" s="1538"/>
      <c r="CJ155" s="1538"/>
      <c r="CK155" s="1538"/>
      <c r="CL155" s="1538"/>
      <c r="CM155" s="1538"/>
      <c r="CN155" s="1538"/>
      <c r="CO155" s="1538"/>
      <c r="CP155" s="1538"/>
      <c r="CQ155" s="1538"/>
      <c r="CR155" s="1538"/>
      <c r="CS155" s="1538"/>
      <c r="CT155" s="1538"/>
      <c r="CU155" s="1538"/>
      <c r="CV155" s="1538"/>
      <c r="CW155" s="1538"/>
      <c r="CX155" s="1538"/>
      <c r="CY155" s="1538"/>
      <c r="CZ155" s="1538"/>
      <c r="DA155" s="1538"/>
      <c r="DB155" s="1538"/>
      <c r="DC155" s="1538"/>
      <c r="DD155" s="1538"/>
      <c r="DE155" s="1538"/>
      <c r="DF155" s="1538"/>
      <c r="DG155" s="1538"/>
      <c r="DH155" s="1538"/>
      <c r="DI155" s="1538"/>
      <c r="DJ155" s="1538"/>
      <c r="DK155" s="1538"/>
      <c r="DL155" s="1538"/>
      <c r="DM155" s="1538"/>
      <c r="DN155" s="1538"/>
      <c r="DO155" s="1538"/>
      <c r="DP155" s="1538"/>
      <c r="DQ155" s="1538"/>
      <c r="DR155" s="1538"/>
      <c r="DS155" s="1538"/>
      <c r="DT155" s="1538"/>
      <c r="DU155" s="1538"/>
      <c r="DV155" s="1538"/>
      <c r="DW155" s="1538"/>
      <c r="DX155" s="1538"/>
      <c r="DY155" s="1538"/>
      <c r="DZ155" s="1538"/>
      <c r="EA155" s="1538"/>
      <c r="EB155" s="1538"/>
      <c r="EC155" s="1538"/>
      <c r="ED155" s="1538"/>
      <c r="EE155" s="1538"/>
      <c r="EF155" s="1538"/>
      <c r="EG155" s="1538"/>
      <c r="EH155" s="1538"/>
      <c r="EI155" s="1538"/>
      <c r="EJ155" s="1538"/>
      <c r="EK155" s="1538"/>
      <c r="EL155" s="1538"/>
      <c r="EM155" s="1538"/>
      <c r="EN155" s="1538"/>
      <c r="EO155" s="1538"/>
      <c r="EP155" s="1538"/>
      <c r="EQ155" s="1538"/>
      <c r="ER155" s="1538"/>
      <c r="ES155" s="1538"/>
      <c r="ET155" s="1538"/>
      <c r="EU155" s="1538"/>
      <c r="EV155" s="1538"/>
      <c r="EW155" s="1538"/>
      <c r="EX155" s="1538"/>
      <c r="EY155" s="1538"/>
      <c r="EZ155" s="1538"/>
      <c r="FA155" s="1538"/>
      <c r="FB155" s="1538"/>
      <c r="FC155" s="1538"/>
      <c r="FD155" s="1538"/>
      <c r="FE155" s="1538"/>
      <c r="FF155" s="1538"/>
      <c r="FG155" s="1538"/>
      <c r="FH155" s="1538"/>
      <c r="FI155" s="1538"/>
      <c r="FJ155" s="1538"/>
      <c r="FK155" s="1538"/>
      <c r="FL155" s="1538"/>
      <c r="FM155" s="1538"/>
      <c r="FN155" s="1538"/>
      <c r="FO155" s="1538"/>
      <c r="FP155" s="1538"/>
      <c r="FQ155" s="1538"/>
      <c r="FR155" s="1538"/>
      <c r="FS155" s="1538"/>
      <c r="FT155" s="1538"/>
      <c r="FU155" s="1538"/>
      <c r="FV155" s="1538"/>
      <c r="FW155" s="1538"/>
      <c r="FX155" s="1538"/>
      <c r="FY155" s="1538"/>
      <c r="FZ155" s="1538"/>
      <c r="GA155" s="1538"/>
      <c r="GB155" s="1538"/>
      <c r="GC155" s="1538"/>
      <c r="GD155" s="1538"/>
      <c r="GE155" s="1538"/>
      <c r="GF155" s="1538"/>
      <c r="GG155" s="1538"/>
      <c r="GH155" s="1538"/>
      <c r="GI155" s="1538"/>
      <c r="GJ155" s="1538"/>
      <c r="GK155" s="1538"/>
      <c r="GL155" s="1538"/>
      <c r="GM155" s="1538"/>
      <c r="GN155" s="1538"/>
      <c r="GO155" s="1538"/>
      <c r="GP155" s="1538"/>
      <c r="GQ155" s="1538"/>
      <c r="GR155" s="1538"/>
      <c r="GS155" s="1538"/>
      <c r="GT155" s="1538"/>
      <c r="GU155" s="1538"/>
      <c r="GV155" s="1538"/>
      <c r="GW155" s="1538"/>
      <c r="GX155" s="1538"/>
      <c r="GY155" s="1538"/>
      <c r="GZ155" s="1538"/>
      <c r="HA155" s="1538"/>
      <c r="HB155" s="1538"/>
      <c r="HC155" s="1538"/>
      <c r="HD155" s="1538"/>
      <c r="HE155" s="1538"/>
      <c r="HF155" s="1538"/>
      <c r="HG155" s="1538"/>
      <c r="HH155" s="1538"/>
      <c r="HI155" s="1538"/>
      <c r="HJ155" s="1538"/>
      <c r="HK155" s="1538"/>
      <c r="HL155" s="1538"/>
      <c r="HM155" s="1538"/>
      <c r="HN155" s="1538"/>
      <c r="HO155" s="1538"/>
      <c r="HP155" s="1538"/>
      <c r="HQ155" s="1538"/>
      <c r="HR155" s="1538"/>
      <c r="HS155" s="1538"/>
      <c r="HT155" s="1538"/>
      <c r="HU155" s="1538"/>
      <c r="HV155" s="1538"/>
      <c r="HW155" s="1538"/>
      <c r="HX155" s="1538"/>
      <c r="HY155" s="1538"/>
      <c r="HZ155" s="1538"/>
      <c r="IA155" s="1538"/>
      <c r="IB155" s="1538"/>
      <c r="IC155" s="1538"/>
      <c r="ID155" s="1538"/>
      <c r="IE155" s="1538"/>
      <c r="IF155" s="1538"/>
      <c r="IG155" s="1538"/>
      <c r="IH155" s="1538"/>
      <c r="II155" s="1538"/>
      <c r="IJ155" s="1538"/>
      <c r="IK155" s="1538"/>
      <c r="IL155" s="1538"/>
      <c r="IM155" s="1538"/>
      <c r="IN155" s="1538"/>
      <c r="IO155" s="1538"/>
      <c r="IP155" s="1538"/>
      <c r="IQ155" s="1538"/>
      <c r="IR155" s="1538"/>
      <c r="IS155" s="1538"/>
      <c r="IT155" s="1538"/>
      <c r="IU155" s="1538"/>
    </row>
    <row r="156" spans="1:255">
      <c r="A156" s="2149" t="s">
        <v>1405</v>
      </c>
      <c r="B156" s="1520"/>
      <c r="C156" s="1520"/>
      <c r="D156" s="1520"/>
      <c r="E156" s="1889"/>
      <c r="F156" s="1519"/>
      <c r="G156" s="1520"/>
      <c r="H156" s="1520"/>
      <c r="I156" s="1520"/>
      <c r="J156" s="1520"/>
      <c r="K156" s="1860"/>
      <c r="L156" s="1860"/>
      <c r="M156" s="1900" t="s">
        <v>1405</v>
      </c>
      <c r="N156" s="1519"/>
      <c r="O156" s="1860"/>
      <c r="P156" s="1860"/>
      <c r="Q156" s="1860"/>
      <c r="R156" s="1860">
        <f t="shared" si="2"/>
        <v>0</v>
      </c>
      <c r="S156" s="1900" t="s">
        <v>1405</v>
      </c>
      <c r="T156" s="1538"/>
      <c r="U156" s="1538"/>
      <c r="V156" s="1538"/>
      <c r="W156" s="1538"/>
      <c r="X156" s="1538"/>
      <c r="Y156" s="1538"/>
      <c r="Z156" s="1538"/>
      <c r="AA156" s="1538"/>
      <c r="AB156" s="1538"/>
      <c r="AC156" s="1538"/>
      <c r="AD156" s="1538"/>
      <c r="AE156" s="1538"/>
      <c r="AF156" s="1538"/>
      <c r="AG156" s="1538"/>
      <c r="AH156" s="1538"/>
      <c r="AI156" s="1538"/>
      <c r="AJ156" s="1538"/>
      <c r="AK156" s="1538"/>
      <c r="AL156" s="1538"/>
      <c r="AM156" s="1538"/>
      <c r="AN156" s="1538"/>
      <c r="AO156" s="1538"/>
      <c r="AP156" s="1538"/>
      <c r="AQ156" s="1538"/>
      <c r="AR156" s="1538"/>
      <c r="AS156" s="1538"/>
      <c r="AT156" s="1538"/>
      <c r="AU156" s="1538"/>
      <c r="AV156" s="1538"/>
      <c r="AW156" s="1538"/>
      <c r="AX156" s="1538"/>
      <c r="AY156" s="1538"/>
      <c r="AZ156" s="1538"/>
      <c r="BA156" s="1538"/>
      <c r="BB156" s="1538"/>
      <c r="BC156" s="1538"/>
      <c r="BD156" s="1538"/>
      <c r="BE156" s="1538"/>
      <c r="BF156" s="1538"/>
      <c r="BG156" s="1538"/>
      <c r="BH156" s="1538"/>
      <c r="BI156" s="1538"/>
      <c r="BJ156" s="1538"/>
      <c r="BK156" s="1538"/>
      <c r="BL156" s="1538"/>
      <c r="BM156" s="1538"/>
      <c r="BN156" s="1538"/>
      <c r="BO156" s="1538"/>
      <c r="BP156" s="1538"/>
      <c r="BQ156" s="1538"/>
      <c r="BR156" s="1538"/>
      <c r="BS156" s="1538"/>
      <c r="BT156" s="1538"/>
      <c r="BU156" s="1538"/>
      <c r="BV156" s="1538"/>
      <c r="BW156" s="1538"/>
      <c r="BX156" s="1538"/>
      <c r="BY156" s="1538"/>
      <c r="BZ156" s="1538"/>
      <c r="CA156" s="1538"/>
      <c r="CB156" s="1538"/>
      <c r="CC156" s="1538"/>
      <c r="CD156" s="1538"/>
      <c r="CE156" s="1538"/>
      <c r="CF156" s="1538"/>
      <c r="CG156" s="1538"/>
      <c r="CH156" s="1538"/>
      <c r="CI156" s="1538"/>
      <c r="CJ156" s="1538"/>
      <c r="CK156" s="1538"/>
      <c r="CL156" s="1538"/>
      <c r="CM156" s="1538"/>
      <c r="CN156" s="1538"/>
      <c r="CO156" s="1538"/>
      <c r="CP156" s="1538"/>
      <c r="CQ156" s="1538"/>
      <c r="CR156" s="1538"/>
      <c r="CS156" s="1538"/>
      <c r="CT156" s="1538"/>
      <c r="CU156" s="1538"/>
      <c r="CV156" s="1538"/>
      <c r="CW156" s="1538"/>
      <c r="CX156" s="1538"/>
      <c r="CY156" s="1538"/>
      <c r="CZ156" s="1538"/>
      <c r="DA156" s="1538"/>
      <c r="DB156" s="1538"/>
      <c r="DC156" s="1538"/>
      <c r="DD156" s="1538"/>
      <c r="DE156" s="1538"/>
      <c r="DF156" s="1538"/>
      <c r="DG156" s="1538"/>
      <c r="DH156" s="1538"/>
      <c r="DI156" s="1538"/>
      <c r="DJ156" s="1538"/>
      <c r="DK156" s="1538"/>
      <c r="DL156" s="1538"/>
      <c r="DM156" s="1538"/>
      <c r="DN156" s="1538"/>
      <c r="DO156" s="1538"/>
      <c r="DP156" s="1538"/>
      <c r="DQ156" s="1538"/>
      <c r="DR156" s="1538"/>
      <c r="DS156" s="1538"/>
      <c r="DT156" s="1538"/>
      <c r="DU156" s="1538"/>
      <c r="DV156" s="1538"/>
      <c r="DW156" s="1538"/>
      <c r="DX156" s="1538"/>
      <c r="DY156" s="1538"/>
      <c r="DZ156" s="1538"/>
      <c r="EA156" s="1538"/>
      <c r="EB156" s="1538"/>
      <c r="EC156" s="1538"/>
      <c r="ED156" s="1538"/>
      <c r="EE156" s="1538"/>
      <c r="EF156" s="1538"/>
      <c r="EG156" s="1538"/>
      <c r="EH156" s="1538"/>
      <c r="EI156" s="1538"/>
      <c r="EJ156" s="1538"/>
      <c r="EK156" s="1538"/>
      <c r="EL156" s="1538"/>
      <c r="EM156" s="1538"/>
      <c r="EN156" s="1538"/>
      <c r="EO156" s="1538"/>
      <c r="EP156" s="1538"/>
      <c r="EQ156" s="1538"/>
      <c r="ER156" s="1538"/>
      <c r="ES156" s="1538"/>
      <c r="ET156" s="1538"/>
      <c r="EU156" s="1538"/>
      <c r="EV156" s="1538"/>
      <c r="EW156" s="1538"/>
      <c r="EX156" s="1538"/>
      <c r="EY156" s="1538"/>
      <c r="EZ156" s="1538"/>
      <c r="FA156" s="1538"/>
      <c r="FB156" s="1538"/>
      <c r="FC156" s="1538"/>
      <c r="FD156" s="1538"/>
      <c r="FE156" s="1538"/>
      <c r="FF156" s="1538"/>
      <c r="FG156" s="1538"/>
      <c r="FH156" s="1538"/>
      <c r="FI156" s="1538"/>
      <c r="FJ156" s="1538"/>
      <c r="FK156" s="1538"/>
      <c r="FL156" s="1538"/>
      <c r="FM156" s="1538"/>
      <c r="FN156" s="1538"/>
      <c r="FO156" s="1538"/>
      <c r="FP156" s="1538"/>
      <c r="FQ156" s="1538"/>
      <c r="FR156" s="1538"/>
      <c r="FS156" s="1538"/>
      <c r="FT156" s="1538"/>
      <c r="FU156" s="1538"/>
      <c r="FV156" s="1538"/>
      <c r="FW156" s="1538"/>
      <c r="FX156" s="1538"/>
      <c r="FY156" s="1538"/>
      <c r="FZ156" s="1538"/>
      <c r="GA156" s="1538"/>
      <c r="GB156" s="1538"/>
      <c r="GC156" s="1538"/>
      <c r="GD156" s="1538"/>
      <c r="GE156" s="1538"/>
      <c r="GF156" s="1538"/>
      <c r="GG156" s="1538"/>
      <c r="GH156" s="1538"/>
      <c r="GI156" s="1538"/>
      <c r="GJ156" s="1538"/>
      <c r="GK156" s="1538"/>
      <c r="GL156" s="1538"/>
      <c r="GM156" s="1538"/>
      <c r="GN156" s="1538"/>
      <c r="GO156" s="1538"/>
      <c r="GP156" s="1538"/>
      <c r="GQ156" s="1538"/>
      <c r="GR156" s="1538"/>
      <c r="GS156" s="1538"/>
      <c r="GT156" s="1538"/>
      <c r="GU156" s="1538"/>
      <c r="GV156" s="1538"/>
      <c r="GW156" s="1538"/>
      <c r="GX156" s="1538"/>
      <c r="GY156" s="1538"/>
      <c r="GZ156" s="1538"/>
      <c r="HA156" s="1538"/>
      <c r="HB156" s="1538"/>
      <c r="HC156" s="1538"/>
      <c r="HD156" s="1538"/>
      <c r="HE156" s="1538"/>
      <c r="HF156" s="1538"/>
      <c r="HG156" s="1538"/>
      <c r="HH156" s="1538"/>
      <c r="HI156" s="1538"/>
      <c r="HJ156" s="1538"/>
      <c r="HK156" s="1538"/>
      <c r="HL156" s="1538"/>
      <c r="HM156" s="1538"/>
      <c r="HN156" s="1538"/>
      <c r="HO156" s="1538"/>
      <c r="HP156" s="1538"/>
      <c r="HQ156" s="1538"/>
      <c r="HR156" s="1538"/>
      <c r="HS156" s="1538"/>
      <c r="HT156" s="1538"/>
      <c r="HU156" s="1538"/>
      <c r="HV156" s="1538"/>
      <c r="HW156" s="1538"/>
      <c r="HX156" s="1538"/>
      <c r="HY156" s="1538"/>
      <c r="HZ156" s="1538"/>
      <c r="IA156" s="1538"/>
      <c r="IB156" s="1538"/>
      <c r="IC156" s="1538"/>
      <c r="ID156" s="1538"/>
      <c r="IE156" s="1538"/>
      <c r="IF156" s="1538"/>
      <c r="IG156" s="1538"/>
      <c r="IH156" s="1538"/>
      <c r="II156" s="1538"/>
      <c r="IJ156" s="1538"/>
      <c r="IK156" s="1538"/>
      <c r="IL156" s="1538"/>
      <c r="IM156" s="1538"/>
      <c r="IN156" s="1538"/>
      <c r="IO156" s="1538"/>
      <c r="IP156" s="1538"/>
      <c r="IQ156" s="1538"/>
      <c r="IR156" s="1538"/>
      <c r="IS156" s="1538"/>
      <c r="IT156" s="1538"/>
      <c r="IU156" s="1538"/>
    </row>
    <row r="157" spans="1:255">
      <c r="A157" s="2149" t="s">
        <v>1406</v>
      </c>
      <c r="B157" s="1520"/>
      <c r="C157" s="1520"/>
      <c r="D157" s="1520"/>
      <c r="E157" s="1889"/>
      <c r="F157" s="1519"/>
      <c r="G157" s="1520"/>
      <c r="H157" s="1520"/>
      <c r="I157" s="1520"/>
      <c r="J157" s="1520"/>
      <c r="K157" s="1860"/>
      <c r="L157" s="1860"/>
      <c r="M157" s="1900" t="s">
        <v>1406</v>
      </c>
      <c r="N157" s="1519"/>
      <c r="O157" s="1860"/>
      <c r="P157" s="1860"/>
      <c r="Q157" s="1860"/>
      <c r="R157" s="1860">
        <f t="shared" si="2"/>
        <v>0</v>
      </c>
      <c r="S157" s="1900" t="s">
        <v>1406</v>
      </c>
      <c r="T157" s="1538"/>
      <c r="U157" s="1538"/>
      <c r="V157" s="1538"/>
      <c r="W157" s="1538"/>
      <c r="X157" s="1538"/>
      <c r="Y157" s="1538"/>
      <c r="Z157" s="1538"/>
      <c r="AA157" s="1538"/>
      <c r="AB157" s="1538"/>
      <c r="AC157" s="1538"/>
      <c r="AD157" s="1538"/>
      <c r="AE157" s="1538"/>
      <c r="AF157" s="1538"/>
      <c r="AG157" s="1538"/>
      <c r="AH157" s="1538"/>
      <c r="AI157" s="1538"/>
      <c r="AJ157" s="1538"/>
      <c r="AK157" s="1538"/>
      <c r="AL157" s="1538"/>
      <c r="AM157" s="1538"/>
      <c r="AN157" s="1538"/>
      <c r="AO157" s="1538"/>
      <c r="AP157" s="1538"/>
      <c r="AQ157" s="1538"/>
      <c r="AR157" s="1538"/>
      <c r="AS157" s="1538"/>
      <c r="AT157" s="1538"/>
      <c r="AU157" s="1538"/>
      <c r="AV157" s="1538"/>
      <c r="AW157" s="1538"/>
      <c r="AX157" s="1538"/>
      <c r="AY157" s="1538"/>
      <c r="AZ157" s="1538"/>
      <c r="BA157" s="1538"/>
      <c r="BB157" s="1538"/>
      <c r="BC157" s="1538"/>
      <c r="BD157" s="1538"/>
      <c r="BE157" s="1538"/>
      <c r="BF157" s="1538"/>
      <c r="BG157" s="1538"/>
      <c r="BH157" s="1538"/>
      <c r="BI157" s="1538"/>
      <c r="BJ157" s="1538"/>
      <c r="BK157" s="1538"/>
      <c r="BL157" s="1538"/>
      <c r="BM157" s="1538"/>
      <c r="BN157" s="1538"/>
      <c r="BO157" s="1538"/>
      <c r="BP157" s="1538"/>
      <c r="BQ157" s="1538"/>
      <c r="BR157" s="1538"/>
      <c r="BS157" s="1538"/>
      <c r="BT157" s="1538"/>
      <c r="BU157" s="1538"/>
      <c r="BV157" s="1538"/>
      <c r="BW157" s="1538"/>
      <c r="BX157" s="1538"/>
      <c r="BY157" s="1538"/>
      <c r="BZ157" s="1538"/>
      <c r="CA157" s="1538"/>
      <c r="CB157" s="1538"/>
      <c r="CC157" s="1538"/>
      <c r="CD157" s="1538"/>
      <c r="CE157" s="1538"/>
      <c r="CF157" s="1538"/>
      <c r="CG157" s="1538"/>
      <c r="CH157" s="1538"/>
      <c r="CI157" s="1538"/>
      <c r="CJ157" s="1538"/>
      <c r="CK157" s="1538"/>
      <c r="CL157" s="1538"/>
      <c r="CM157" s="1538"/>
      <c r="CN157" s="1538"/>
      <c r="CO157" s="1538"/>
      <c r="CP157" s="1538"/>
      <c r="CQ157" s="1538"/>
      <c r="CR157" s="1538"/>
      <c r="CS157" s="1538"/>
      <c r="CT157" s="1538"/>
      <c r="CU157" s="1538"/>
      <c r="CV157" s="1538"/>
      <c r="CW157" s="1538"/>
      <c r="CX157" s="1538"/>
      <c r="CY157" s="1538"/>
      <c r="CZ157" s="1538"/>
      <c r="DA157" s="1538"/>
      <c r="DB157" s="1538"/>
      <c r="DC157" s="1538"/>
      <c r="DD157" s="1538"/>
      <c r="DE157" s="1538"/>
      <c r="DF157" s="1538"/>
      <c r="DG157" s="1538"/>
      <c r="DH157" s="1538"/>
      <c r="DI157" s="1538"/>
      <c r="DJ157" s="1538"/>
      <c r="DK157" s="1538"/>
      <c r="DL157" s="1538"/>
      <c r="DM157" s="1538"/>
      <c r="DN157" s="1538"/>
      <c r="DO157" s="1538"/>
      <c r="DP157" s="1538"/>
      <c r="DQ157" s="1538"/>
      <c r="DR157" s="1538"/>
      <c r="DS157" s="1538"/>
      <c r="DT157" s="1538"/>
      <c r="DU157" s="1538"/>
      <c r="DV157" s="1538"/>
      <c r="DW157" s="1538"/>
      <c r="DX157" s="1538"/>
      <c r="DY157" s="1538"/>
      <c r="DZ157" s="1538"/>
      <c r="EA157" s="1538"/>
      <c r="EB157" s="1538"/>
      <c r="EC157" s="1538"/>
      <c r="ED157" s="1538"/>
      <c r="EE157" s="1538"/>
      <c r="EF157" s="1538"/>
      <c r="EG157" s="1538"/>
      <c r="EH157" s="1538"/>
      <c r="EI157" s="1538"/>
      <c r="EJ157" s="1538"/>
      <c r="EK157" s="1538"/>
      <c r="EL157" s="1538"/>
      <c r="EM157" s="1538"/>
      <c r="EN157" s="1538"/>
      <c r="EO157" s="1538"/>
      <c r="EP157" s="1538"/>
      <c r="EQ157" s="1538"/>
      <c r="ER157" s="1538"/>
      <c r="ES157" s="1538"/>
      <c r="ET157" s="1538"/>
      <c r="EU157" s="1538"/>
      <c r="EV157" s="1538"/>
      <c r="EW157" s="1538"/>
      <c r="EX157" s="1538"/>
      <c r="EY157" s="1538"/>
      <c r="EZ157" s="1538"/>
      <c r="FA157" s="1538"/>
      <c r="FB157" s="1538"/>
      <c r="FC157" s="1538"/>
      <c r="FD157" s="1538"/>
      <c r="FE157" s="1538"/>
      <c r="FF157" s="1538"/>
      <c r="FG157" s="1538"/>
      <c r="FH157" s="1538"/>
      <c r="FI157" s="1538"/>
      <c r="FJ157" s="1538"/>
      <c r="FK157" s="1538"/>
      <c r="FL157" s="1538"/>
      <c r="FM157" s="1538"/>
      <c r="FN157" s="1538"/>
      <c r="FO157" s="1538"/>
      <c r="FP157" s="1538"/>
      <c r="FQ157" s="1538"/>
      <c r="FR157" s="1538"/>
      <c r="FS157" s="1538"/>
      <c r="FT157" s="1538"/>
      <c r="FU157" s="1538"/>
      <c r="FV157" s="1538"/>
      <c r="FW157" s="1538"/>
      <c r="FX157" s="1538"/>
      <c r="FY157" s="1538"/>
      <c r="FZ157" s="1538"/>
      <c r="GA157" s="1538"/>
      <c r="GB157" s="1538"/>
      <c r="GC157" s="1538"/>
      <c r="GD157" s="1538"/>
      <c r="GE157" s="1538"/>
      <c r="GF157" s="1538"/>
      <c r="GG157" s="1538"/>
      <c r="GH157" s="1538"/>
      <c r="GI157" s="1538"/>
      <c r="GJ157" s="1538"/>
      <c r="GK157" s="1538"/>
      <c r="GL157" s="1538"/>
      <c r="GM157" s="1538"/>
      <c r="GN157" s="1538"/>
      <c r="GO157" s="1538"/>
      <c r="GP157" s="1538"/>
      <c r="GQ157" s="1538"/>
      <c r="GR157" s="1538"/>
      <c r="GS157" s="1538"/>
      <c r="GT157" s="1538"/>
      <c r="GU157" s="1538"/>
      <c r="GV157" s="1538"/>
      <c r="GW157" s="1538"/>
      <c r="GX157" s="1538"/>
      <c r="GY157" s="1538"/>
      <c r="GZ157" s="1538"/>
      <c r="HA157" s="1538"/>
      <c r="HB157" s="1538"/>
      <c r="HC157" s="1538"/>
      <c r="HD157" s="1538"/>
      <c r="HE157" s="1538"/>
      <c r="HF157" s="1538"/>
      <c r="HG157" s="1538"/>
      <c r="HH157" s="1538"/>
      <c r="HI157" s="1538"/>
      <c r="HJ157" s="1538"/>
      <c r="HK157" s="1538"/>
      <c r="HL157" s="1538"/>
      <c r="HM157" s="1538"/>
      <c r="HN157" s="1538"/>
      <c r="HO157" s="1538"/>
      <c r="HP157" s="1538"/>
      <c r="HQ157" s="1538"/>
      <c r="HR157" s="1538"/>
      <c r="HS157" s="1538"/>
      <c r="HT157" s="1538"/>
      <c r="HU157" s="1538"/>
      <c r="HV157" s="1538"/>
      <c r="HW157" s="1538"/>
      <c r="HX157" s="1538"/>
      <c r="HY157" s="1538"/>
      <c r="HZ157" s="1538"/>
      <c r="IA157" s="1538"/>
      <c r="IB157" s="1538"/>
      <c r="IC157" s="1538"/>
      <c r="ID157" s="1538"/>
      <c r="IE157" s="1538"/>
      <c r="IF157" s="1538"/>
      <c r="IG157" s="1538"/>
      <c r="IH157" s="1538"/>
      <c r="II157" s="1538"/>
      <c r="IJ157" s="1538"/>
      <c r="IK157" s="1538"/>
      <c r="IL157" s="1538"/>
      <c r="IM157" s="1538"/>
      <c r="IN157" s="1538"/>
      <c r="IO157" s="1538"/>
      <c r="IP157" s="1538"/>
      <c r="IQ157" s="1538"/>
      <c r="IR157" s="1538"/>
      <c r="IS157" s="1538"/>
      <c r="IT157" s="1538"/>
      <c r="IU157" s="1538"/>
    </row>
    <row r="158" spans="1:255">
      <c r="A158" s="2149" t="s">
        <v>1407</v>
      </c>
      <c r="B158" s="1520"/>
      <c r="C158" s="1520"/>
      <c r="D158" s="1520"/>
      <c r="E158" s="1889"/>
      <c r="F158" s="1519"/>
      <c r="G158" s="1520"/>
      <c r="H158" s="1520"/>
      <c r="I158" s="1520"/>
      <c r="J158" s="1520"/>
      <c r="K158" s="1860"/>
      <c r="L158" s="1860"/>
      <c r="M158" s="1900" t="s">
        <v>1407</v>
      </c>
      <c r="N158" s="1519"/>
      <c r="O158" s="1860"/>
      <c r="P158" s="1860"/>
      <c r="Q158" s="1860"/>
      <c r="R158" s="1860">
        <f t="shared" si="2"/>
        <v>0</v>
      </c>
      <c r="S158" s="1900" t="s">
        <v>1407</v>
      </c>
      <c r="T158" s="1538"/>
      <c r="U158" s="1538"/>
      <c r="V158" s="1538"/>
      <c r="W158" s="1538"/>
      <c r="X158" s="1538"/>
      <c r="Y158" s="1538"/>
      <c r="Z158" s="1538"/>
      <c r="AA158" s="1538"/>
      <c r="AB158" s="1538"/>
      <c r="AC158" s="1538"/>
      <c r="AD158" s="1538"/>
      <c r="AE158" s="1538"/>
      <c r="AF158" s="1538"/>
      <c r="AG158" s="1538"/>
      <c r="AH158" s="1538"/>
      <c r="AI158" s="1538"/>
      <c r="AJ158" s="1538"/>
      <c r="AK158" s="1538"/>
      <c r="AL158" s="1538"/>
      <c r="AM158" s="1538"/>
      <c r="AN158" s="1538"/>
      <c r="AO158" s="1538"/>
      <c r="AP158" s="1538"/>
      <c r="AQ158" s="1538"/>
      <c r="AR158" s="1538"/>
      <c r="AS158" s="1538"/>
      <c r="AT158" s="1538"/>
      <c r="AU158" s="1538"/>
      <c r="AV158" s="1538"/>
      <c r="AW158" s="1538"/>
      <c r="AX158" s="1538"/>
      <c r="AY158" s="1538"/>
      <c r="AZ158" s="1538"/>
      <c r="BA158" s="1538"/>
      <c r="BB158" s="1538"/>
      <c r="BC158" s="1538"/>
      <c r="BD158" s="1538"/>
      <c r="BE158" s="1538"/>
      <c r="BF158" s="1538"/>
      <c r="BG158" s="1538"/>
      <c r="BH158" s="1538"/>
      <c r="BI158" s="1538"/>
      <c r="BJ158" s="1538"/>
      <c r="BK158" s="1538"/>
      <c r="BL158" s="1538"/>
      <c r="BM158" s="1538"/>
      <c r="BN158" s="1538"/>
      <c r="BO158" s="1538"/>
      <c r="BP158" s="1538"/>
      <c r="BQ158" s="1538"/>
      <c r="BR158" s="1538"/>
      <c r="BS158" s="1538"/>
      <c r="BT158" s="1538"/>
      <c r="BU158" s="1538"/>
      <c r="BV158" s="1538"/>
      <c r="BW158" s="1538"/>
      <c r="BX158" s="1538"/>
      <c r="BY158" s="1538"/>
      <c r="BZ158" s="1538"/>
      <c r="CA158" s="1538"/>
      <c r="CB158" s="1538"/>
      <c r="CC158" s="1538"/>
      <c r="CD158" s="1538"/>
      <c r="CE158" s="1538"/>
      <c r="CF158" s="1538"/>
      <c r="CG158" s="1538"/>
      <c r="CH158" s="1538"/>
      <c r="CI158" s="1538"/>
      <c r="CJ158" s="1538"/>
      <c r="CK158" s="1538"/>
      <c r="CL158" s="1538"/>
      <c r="CM158" s="1538"/>
      <c r="CN158" s="1538"/>
      <c r="CO158" s="1538"/>
      <c r="CP158" s="1538"/>
      <c r="CQ158" s="1538"/>
      <c r="CR158" s="1538"/>
      <c r="CS158" s="1538"/>
      <c r="CT158" s="1538"/>
      <c r="CU158" s="1538"/>
      <c r="CV158" s="1538"/>
      <c r="CW158" s="1538"/>
      <c r="CX158" s="1538"/>
      <c r="CY158" s="1538"/>
      <c r="CZ158" s="1538"/>
      <c r="DA158" s="1538"/>
      <c r="DB158" s="1538"/>
      <c r="DC158" s="1538"/>
      <c r="DD158" s="1538"/>
      <c r="DE158" s="1538"/>
      <c r="DF158" s="1538"/>
      <c r="DG158" s="1538"/>
      <c r="DH158" s="1538"/>
      <c r="DI158" s="1538"/>
      <c r="DJ158" s="1538"/>
      <c r="DK158" s="1538"/>
      <c r="DL158" s="1538"/>
      <c r="DM158" s="1538"/>
      <c r="DN158" s="1538"/>
      <c r="DO158" s="1538"/>
      <c r="DP158" s="1538"/>
      <c r="DQ158" s="1538"/>
      <c r="DR158" s="1538"/>
      <c r="DS158" s="1538"/>
      <c r="DT158" s="1538"/>
      <c r="DU158" s="1538"/>
      <c r="DV158" s="1538"/>
      <c r="DW158" s="1538"/>
      <c r="DX158" s="1538"/>
      <c r="DY158" s="1538"/>
      <c r="DZ158" s="1538"/>
      <c r="EA158" s="1538"/>
      <c r="EB158" s="1538"/>
      <c r="EC158" s="1538"/>
      <c r="ED158" s="1538"/>
      <c r="EE158" s="1538"/>
      <c r="EF158" s="1538"/>
      <c r="EG158" s="1538"/>
      <c r="EH158" s="1538"/>
      <c r="EI158" s="1538"/>
      <c r="EJ158" s="1538"/>
      <c r="EK158" s="1538"/>
      <c r="EL158" s="1538"/>
      <c r="EM158" s="1538"/>
      <c r="EN158" s="1538"/>
      <c r="EO158" s="1538"/>
      <c r="EP158" s="1538"/>
      <c r="EQ158" s="1538"/>
      <c r="ER158" s="1538"/>
      <c r="ES158" s="1538"/>
      <c r="ET158" s="1538"/>
      <c r="EU158" s="1538"/>
      <c r="EV158" s="1538"/>
      <c r="EW158" s="1538"/>
      <c r="EX158" s="1538"/>
      <c r="EY158" s="1538"/>
      <c r="EZ158" s="1538"/>
      <c r="FA158" s="1538"/>
      <c r="FB158" s="1538"/>
      <c r="FC158" s="1538"/>
      <c r="FD158" s="1538"/>
      <c r="FE158" s="1538"/>
      <c r="FF158" s="1538"/>
      <c r="FG158" s="1538"/>
      <c r="FH158" s="1538"/>
      <c r="FI158" s="1538"/>
      <c r="FJ158" s="1538"/>
      <c r="FK158" s="1538"/>
      <c r="FL158" s="1538"/>
      <c r="FM158" s="1538"/>
      <c r="FN158" s="1538"/>
      <c r="FO158" s="1538"/>
      <c r="FP158" s="1538"/>
      <c r="FQ158" s="1538"/>
      <c r="FR158" s="1538"/>
      <c r="FS158" s="1538"/>
      <c r="FT158" s="1538"/>
      <c r="FU158" s="1538"/>
      <c r="FV158" s="1538"/>
      <c r="FW158" s="1538"/>
      <c r="FX158" s="1538"/>
      <c r="FY158" s="1538"/>
      <c r="FZ158" s="1538"/>
      <c r="GA158" s="1538"/>
      <c r="GB158" s="1538"/>
      <c r="GC158" s="1538"/>
      <c r="GD158" s="1538"/>
      <c r="GE158" s="1538"/>
      <c r="GF158" s="1538"/>
      <c r="GG158" s="1538"/>
      <c r="GH158" s="1538"/>
      <c r="GI158" s="1538"/>
      <c r="GJ158" s="1538"/>
      <c r="GK158" s="1538"/>
      <c r="GL158" s="1538"/>
      <c r="GM158" s="1538"/>
      <c r="GN158" s="1538"/>
      <c r="GO158" s="1538"/>
      <c r="GP158" s="1538"/>
      <c r="GQ158" s="1538"/>
      <c r="GR158" s="1538"/>
      <c r="GS158" s="1538"/>
      <c r="GT158" s="1538"/>
      <c r="GU158" s="1538"/>
      <c r="GV158" s="1538"/>
      <c r="GW158" s="1538"/>
      <c r="GX158" s="1538"/>
      <c r="GY158" s="1538"/>
      <c r="GZ158" s="1538"/>
      <c r="HA158" s="1538"/>
      <c r="HB158" s="1538"/>
      <c r="HC158" s="1538"/>
      <c r="HD158" s="1538"/>
      <c r="HE158" s="1538"/>
      <c r="HF158" s="1538"/>
      <c r="HG158" s="1538"/>
      <c r="HH158" s="1538"/>
      <c r="HI158" s="1538"/>
      <c r="HJ158" s="1538"/>
      <c r="HK158" s="1538"/>
      <c r="HL158" s="1538"/>
      <c r="HM158" s="1538"/>
      <c r="HN158" s="1538"/>
      <c r="HO158" s="1538"/>
      <c r="HP158" s="1538"/>
      <c r="HQ158" s="1538"/>
      <c r="HR158" s="1538"/>
      <c r="HS158" s="1538"/>
      <c r="HT158" s="1538"/>
      <c r="HU158" s="1538"/>
      <c r="HV158" s="1538"/>
      <c r="HW158" s="1538"/>
      <c r="HX158" s="1538"/>
      <c r="HY158" s="1538"/>
      <c r="HZ158" s="1538"/>
      <c r="IA158" s="1538"/>
      <c r="IB158" s="1538"/>
      <c r="IC158" s="1538"/>
      <c r="ID158" s="1538"/>
      <c r="IE158" s="1538"/>
      <c r="IF158" s="1538"/>
      <c r="IG158" s="1538"/>
      <c r="IH158" s="1538"/>
      <c r="II158" s="1538"/>
      <c r="IJ158" s="1538"/>
      <c r="IK158" s="1538"/>
      <c r="IL158" s="1538"/>
      <c r="IM158" s="1538"/>
      <c r="IN158" s="1538"/>
      <c r="IO158" s="1538"/>
      <c r="IP158" s="1538"/>
      <c r="IQ158" s="1538"/>
      <c r="IR158" s="1538"/>
      <c r="IS158" s="1538"/>
      <c r="IT158" s="1538"/>
      <c r="IU158" s="1538"/>
    </row>
    <row r="159" spans="1:255">
      <c r="A159" s="2149" t="s">
        <v>1746</v>
      </c>
      <c r="B159" s="1520"/>
      <c r="C159" s="1520"/>
      <c r="D159" s="1520"/>
      <c r="E159" s="1889"/>
      <c r="F159" s="1519"/>
      <c r="G159" s="1520"/>
      <c r="H159" s="1520"/>
      <c r="I159" s="1520"/>
      <c r="J159" s="1520"/>
      <c r="K159" s="1860"/>
      <c r="L159" s="1860"/>
      <c r="M159" s="1900" t="s">
        <v>1746</v>
      </c>
      <c r="N159" s="1519"/>
      <c r="O159" s="1860"/>
      <c r="P159" s="1860"/>
      <c r="Q159" s="1860"/>
      <c r="R159" s="1860">
        <f t="shared" si="2"/>
        <v>0</v>
      </c>
      <c r="S159" s="1900" t="s">
        <v>1746</v>
      </c>
      <c r="T159" s="1538"/>
      <c r="U159" s="1538"/>
      <c r="V159" s="1538"/>
      <c r="W159" s="1538"/>
      <c r="X159" s="1538"/>
      <c r="Y159" s="1538"/>
      <c r="Z159" s="1538"/>
      <c r="AA159" s="1538"/>
      <c r="AB159" s="1538"/>
      <c r="AC159" s="1538"/>
      <c r="AD159" s="1538"/>
      <c r="AE159" s="1538"/>
      <c r="AF159" s="1538"/>
      <c r="AG159" s="1538"/>
      <c r="AH159" s="1538"/>
      <c r="AI159" s="1538"/>
      <c r="AJ159" s="1538"/>
      <c r="AK159" s="1538"/>
      <c r="AL159" s="1538"/>
      <c r="AM159" s="1538"/>
      <c r="AN159" s="1538"/>
      <c r="AO159" s="1538"/>
      <c r="AP159" s="1538"/>
      <c r="AQ159" s="1538"/>
      <c r="AR159" s="1538"/>
      <c r="AS159" s="1538"/>
      <c r="AT159" s="1538"/>
      <c r="AU159" s="1538"/>
      <c r="AV159" s="1538"/>
      <c r="AW159" s="1538"/>
      <c r="AX159" s="1538"/>
      <c r="AY159" s="1538"/>
      <c r="AZ159" s="1538"/>
      <c r="BA159" s="1538"/>
      <c r="BB159" s="1538"/>
      <c r="BC159" s="1538"/>
      <c r="BD159" s="1538"/>
      <c r="BE159" s="1538"/>
      <c r="BF159" s="1538"/>
      <c r="BG159" s="1538"/>
      <c r="BH159" s="1538"/>
      <c r="BI159" s="1538"/>
      <c r="BJ159" s="1538"/>
      <c r="BK159" s="1538"/>
      <c r="BL159" s="1538"/>
      <c r="BM159" s="1538"/>
      <c r="BN159" s="1538"/>
      <c r="BO159" s="1538"/>
      <c r="BP159" s="1538"/>
      <c r="BQ159" s="1538"/>
      <c r="BR159" s="1538"/>
      <c r="BS159" s="1538"/>
      <c r="BT159" s="1538"/>
      <c r="BU159" s="1538"/>
      <c r="BV159" s="1538"/>
      <c r="BW159" s="1538"/>
      <c r="BX159" s="1538"/>
      <c r="BY159" s="1538"/>
      <c r="BZ159" s="1538"/>
      <c r="CA159" s="1538"/>
      <c r="CB159" s="1538"/>
      <c r="CC159" s="1538"/>
      <c r="CD159" s="1538"/>
      <c r="CE159" s="1538"/>
      <c r="CF159" s="1538"/>
      <c r="CG159" s="1538"/>
      <c r="CH159" s="1538"/>
      <c r="CI159" s="1538"/>
      <c r="CJ159" s="1538"/>
      <c r="CK159" s="1538"/>
      <c r="CL159" s="1538"/>
      <c r="CM159" s="1538"/>
      <c r="CN159" s="1538"/>
      <c r="CO159" s="1538"/>
      <c r="CP159" s="1538"/>
      <c r="CQ159" s="1538"/>
      <c r="CR159" s="1538"/>
      <c r="CS159" s="1538"/>
      <c r="CT159" s="1538"/>
      <c r="CU159" s="1538"/>
      <c r="CV159" s="1538"/>
      <c r="CW159" s="1538"/>
      <c r="CX159" s="1538"/>
      <c r="CY159" s="1538"/>
      <c r="CZ159" s="1538"/>
      <c r="DA159" s="1538"/>
      <c r="DB159" s="1538"/>
      <c r="DC159" s="1538"/>
      <c r="DD159" s="1538"/>
      <c r="DE159" s="1538"/>
      <c r="DF159" s="1538"/>
      <c r="DG159" s="1538"/>
      <c r="DH159" s="1538"/>
      <c r="DI159" s="1538"/>
      <c r="DJ159" s="1538"/>
      <c r="DK159" s="1538"/>
      <c r="DL159" s="1538"/>
      <c r="DM159" s="1538"/>
      <c r="DN159" s="1538"/>
      <c r="DO159" s="1538"/>
      <c r="DP159" s="1538"/>
      <c r="DQ159" s="1538"/>
      <c r="DR159" s="1538"/>
      <c r="DS159" s="1538"/>
      <c r="DT159" s="1538"/>
      <c r="DU159" s="1538"/>
      <c r="DV159" s="1538"/>
      <c r="DW159" s="1538"/>
      <c r="DX159" s="1538"/>
      <c r="DY159" s="1538"/>
      <c r="DZ159" s="1538"/>
      <c r="EA159" s="1538"/>
      <c r="EB159" s="1538"/>
      <c r="EC159" s="1538"/>
      <c r="ED159" s="1538"/>
      <c r="EE159" s="1538"/>
      <c r="EF159" s="1538"/>
      <c r="EG159" s="1538"/>
      <c r="EH159" s="1538"/>
      <c r="EI159" s="1538"/>
      <c r="EJ159" s="1538"/>
      <c r="EK159" s="1538"/>
      <c r="EL159" s="1538"/>
      <c r="EM159" s="1538"/>
      <c r="EN159" s="1538"/>
      <c r="EO159" s="1538"/>
      <c r="EP159" s="1538"/>
      <c r="EQ159" s="1538"/>
      <c r="ER159" s="1538"/>
      <c r="ES159" s="1538"/>
      <c r="ET159" s="1538"/>
      <c r="EU159" s="1538"/>
      <c r="EV159" s="1538"/>
      <c r="EW159" s="1538"/>
      <c r="EX159" s="1538"/>
      <c r="EY159" s="1538"/>
      <c r="EZ159" s="1538"/>
      <c r="FA159" s="1538"/>
      <c r="FB159" s="1538"/>
      <c r="FC159" s="1538"/>
      <c r="FD159" s="1538"/>
      <c r="FE159" s="1538"/>
      <c r="FF159" s="1538"/>
      <c r="FG159" s="1538"/>
      <c r="FH159" s="1538"/>
      <c r="FI159" s="1538"/>
      <c r="FJ159" s="1538"/>
      <c r="FK159" s="1538"/>
      <c r="FL159" s="1538"/>
      <c r="FM159" s="1538"/>
      <c r="FN159" s="1538"/>
      <c r="FO159" s="1538"/>
      <c r="FP159" s="1538"/>
      <c r="FQ159" s="1538"/>
      <c r="FR159" s="1538"/>
      <c r="FS159" s="1538"/>
      <c r="FT159" s="1538"/>
      <c r="FU159" s="1538"/>
      <c r="FV159" s="1538"/>
      <c r="FW159" s="1538"/>
      <c r="FX159" s="1538"/>
      <c r="FY159" s="1538"/>
      <c r="FZ159" s="1538"/>
      <c r="GA159" s="1538"/>
      <c r="GB159" s="1538"/>
      <c r="GC159" s="1538"/>
      <c r="GD159" s="1538"/>
      <c r="GE159" s="1538"/>
      <c r="GF159" s="1538"/>
      <c r="GG159" s="1538"/>
      <c r="GH159" s="1538"/>
      <c r="GI159" s="1538"/>
      <c r="GJ159" s="1538"/>
      <c r="GK159" s="1538"/>
      <c r="GL159" s="1538"/>
      <c r="GM159" s="1538"/>
      <c r="GN159" s="1538"/>
      <c r="GO159" s="1538"/>
      <c r="GP159" s="1538"/>
      <c r="GQ159" s="1538"/>
      <c r="GR159" s="1538"/>
      <c r="GS159" s="1538"/>
      <c r="GT159" s="1538"/>
      <c r="GU159" s="1538"/>
      <c r="GV159" s="1538"/>
      <c r="GW159" s="1538"/>
      <c r="GX159" s="1538"/>
      <c r="GY159" s="1538"/>
      <c r="GZ159" s="1538"/>
      <c r="HA159" s="1538"/>
      <c r="HB159" s="1538"/>
      <c r="HC159" s="1538"/>
      <c r="HD159" s="1538"/>
      <c r="HE159" s="1538"/>
      <c r="HF159" s="1538"/>
      <c r="HG159" s="1538"/>
      <c r="HH159" s="1538"/>
      <c r="HI159" s="1538"/>
      <c r="HJ159" s="1538"/>
      <c r="HK159" s="1538"/>
      <c r="HL159" s="1538"/>
      <c r="HM159" s="1538"/>
      <c r="HN159" s="1538"/>
      <c r="HO159" s="1538"/>
      <c r="HP159" s="1538"/>
      <c r="HQ159" s="1538"/>
      <c r="HR159" s="1538"/>
      <c r="HS159" s="1538"/>
      <c r="HT159" s="1538"/>
      <c r="HU159" s="1538"/>
      <c r="HV159" s="1538"/>
      <c r="HW159" s="1538"/>
      <c r="HX159" s="1538"/>
      <c r="HY159" s="1538"/>
      <c r="HZ159" s="1538"/>
      <c r="IA159" s="1538"/>
      <c r="IB159" s="1538"/>
      <c r="IC159" s="1538"/>
      <c r="ID159" s="1538"/>
      <c r="IE159" s="1538"/>
      <c r="IF159" s="1538"/>
      <c r="IG159" s="1538"/>
      <c r="IH159" s="1538"/>
      <c r="II159" s="1538"/>
      <c r="IJ159" s="1538"/>
      <c r="IK159" s="1538"/>
      <c r="IL159" s="1538"/>
      <c r="IM159" s="1538"/>
      <c r="IN159" s="1538"/>
      <c r="IO159" s="1538"/>
      <c r="IP159" s="1538"/>
      <c r="IQ159" s="1538"/>
      <c r="IR159" s="1538"/>
      <c r="IS159" s="1538"/>
      <c r="IT159" s="1538"/>
      <c r="IU159" s="1538"/>
    </row>
    <row r="160" spans="1:255">
      <c r="A160" s="2149" t="s">
        <v>1747</v>
      </c>
      <c r="B160" s="1520"/>
      <c r="C160" s="1520"/>
      <c r="D160" s="1520"/>
      <c r="E160" s="1889"/>
      <c r="F160" s="1519"/>
      <c r="G160" s="1520"/>
      <c r="H160" s="1520"/>
      <c r="I160" s="1520"/>
      <c r="J160" s="1520"/>
      <c r="K160" s="1860"/>
      <c r="L160" s="1860"/>
      <c r="M160" s="1900" t="s">
        <v>1747</v>
      </c>
      <c r="N160" s="1519"/>
      <c r="O160" s="1860"/>
      <c r="P160" s="1860"/>
      <c r="Q160" s="1860"/>
      <c r="R160" s="1860">
        <f t="shared" si="2"/>
        <v>0</v>
      </c>
      <c r="S160" s="1900" t="s">
        <v>1747</v>
      </c>
      <c r="T160" s="1538"/>
      <c r="U160" s="1538"/>
      <c r="V160" s="1538"/>
      <c r="W160" s="1538"/>
      <c r="X160" s="1538"/>
      <c r="Y160" s="1538"/>
      <c r="Z160" s="1538"/>
      <c r="AA160" s="1538"/>
      <c r="AB160" s="1538"/>
      <c r="AC160" s="1538"/>
      <c r="AD160" s="1538"/>
      <c r="AE160" s="1538"/>
      <c r="AF160" s="1538"/>
      <c r="AG160" s="1538"/>
      <c r="AH160" s="1538"/>
      <c r="AI160" s="1538"/>
      <c r="AJ160" s="1538"/>
      <c r="AK160" s="1538"/>
      <c r="AL160" s="1538"/>
      <c r="AM160" s="1538"/>
      <c r="AN160" s="1538"/>
      <c r="AO160" s="1538"/>
      <c r="AP160" s="1538"/>
      <c r="AQ160" s="1538"/>
      <c r="AR160" s="1538"/>
      <c r="AS160" s="1538"/>
      <c r="AT160" s="1538"/>
      <c r="AU160" s="1538"/>
      <c r="AV160" s="1538"/>
      <c r="AW160" s="1538"/>
      <c r="AX160" s="1538"/>
      <c r="AY160" s="1538"/>
      <c r="AZ160" s="1538"/>
      <c r="BA160" s="1538"/>
      <c r="BB160" s="1538"/>
      <c r="BC160" s="1538"/>
      <c r="BD160" s="1538"/>
      <c r="BE160" s="1538"/>
      <c r="BF160" s="1538"/>
      <c r="BG160" s="1538"/>
      <c r="BH160" s="1538"/>
      <c r="BI160" s="1538"/>
      <c r="BJ160" s="1538"/>
      <c r="BK160" s="1538"/>
      <c r="BL160" s="1538"/>
      <c r="BM160" s="1538"/>
      <c r="BN160" s="1538"/>
      <c r="BO160" s="1538"/>
      <c r="BP160" s="1538"/>
      <c r="BQ160" s="1538"/>
      <c r="BR160" s="1538"/>
      <c r="BS160" s="1538"/>
      <c r="BT160" s="1538"/>
      <c r="BU160" s="1538"/>
      <c r="BV160" s="1538"/>
      <c r="BW160" s="1538"/>
      <c r="BX160" s="1538"/>
      <c r="BY160" s="1538"/>
      <c r="BZ160" s="1538"/>
      <c r="CA160" s="1538"/>
      <c r="CB160" s="1538"/>
      <c r="CC160" s="1538"/>
      <c r="CD160" s="1538"/>
      <c r="CE160" s="1538"/>
      <c r="CF160" s="1538"/>
      <c r="CG160" s="1538"/>
      <c r="CH160" s="1538"/>
      <c r="CI160" s="1538"/>
      <c r="CJ160" s="1538"/>
      <c r="CK160" s="1538"/>
      <c r="CL160" s="1538"/>
      <c r="CM160" s="1538"/>
      <c r="CN160" s="1538"/>
      <c r="CO160" s="1538"/>
      <c r="CP160" s="1538"/>
      <c r="CQ160" s="1538"/>
      <c r="CR160" s="1538"/>
      <c r="CS160" s="1538"/>
      <c r="CT160" s="1538"/>
      <c r="CU160" s="1538"/>
      <c r="CV160" s="1538"/>
      <c r="CW160" s="1538"/>
      <c r="CX160" s="1538"/>
      <c r="CY160" s="1538"/>
      <c r="CZ160" s="1538"/>
      <c r="DA160" s="1538"/>
      <c r="DB160" s="1538"/>
      <c r="DC160" s="1538"/>
      <c r="DD160" s="1538"/>
      <c r="DE160" s="1538"/>
      <c r="DF160" s="1538"/>
      <c r="DG160" s="1538"/>
      <c r="DH160" s="1538"/>
      <c r="DI160" s="1538"/>
      <c r="DJ160" s="1538"/>
      <c r="DK160" s="1538"/>
      <c r="DL160" s="1538"/>
      <c r="DM160" s="1538"/>
      <c r="DN160" s="1538"/>
      <c r="DO160" s="1538"/>
      <c r="DP160" s="1538"/>
      <c r="DQ160" s="1538"/>
      <c r="DR160" s="1538"/>
      <c r="DS160" s="1538"/>
      <c r="DT160" s="1538"/>
      <c r="DU160" s="1538"/>
      <c r="DV160" s="1538"/>
      <c r="DW160" s="1538"/>
      <c r="DX160" s="1538"/>
      <c r="DY160" s="1538"/>
      <c r="DZ160" s="1538"/>
      <c r="EA160" s="1538"/>
      <c r="EB160" s="1538"/>
      <c r="EC160" s="1538"/>
      <c r="ED160" s="1538"/>
      <c r="EE160" s="1538"/>
      <c r="EF160" s="1538"/>
      <c r="EG160" s="1538"/>
      <c r="EH160" s="1538"/>
      <c r="EI160" s="1538"/>
      <c r="EJ160" s="1538"/>
      <c r="EK160" s="1538"/>
      <c r="EL160" s="1538"/>
      <c r="EM160" s="1538"/>
      <c r="EN160" s="1538"/>
      <c r="EO160" s="1538"/>
      <c r="EP160" s="1538"/>
      <c r="EQ160" s="1538"/>
      <c r="ER160" s="1538"/>
      <c r="ES160" s="1538"/>
      <c r="ET160" s="1538"/>
      <c r="EU160" s="1538"/>
      <c r="EV160" s="1538"/>
      <c r="EW160" s="1538"/>
      <c r="EX160" s="1538"/>
      <c r="EY160" s="1538"/>
      <c r="EZ160" s="1538"/>
      <c r="FA160" s="1538"/>
      <c r="FB160" s="1538"/>
      <c r="FC160" s="1538"/>
      <c r="FD160" s="1538"/>
      <c r="FE160" s="1538"/>
      <c r="FF160" s="1538"/>
      <c r="FG160" s="1538"/>
      <c r="FH160" s="1538"/>
      <c r="FI160" s="1538"/>
      <c r="FJ160" s="1538"/>
      <c r="FK160" s="1538"/>
      <c r="FL160" s="1538"/>
      <c r="FM160" s="1538"/>
      <c r="FN160" s="1538"/>
      <c r="FO160" s="1538"/>
      <c r="FP160" s="1538"/>
      <c r="FQ160" s="1538"/>
      <c r="FR160" s="1538"/>
      <c r="FS160" s="1538"/>
      <c r="FT160" s="1538"/>
      <c r="FU160" s="1538"/>
      <c r="FV160" s="1538"/>
      <c r="FW160" s="1538"/>
      <c r="FX160" s="1538"/>
      <c r="FY160" s="1538"/>
      <c r="FZ160" s="1538"/>
      <c r="GA160" s="1538"/>
      <c r="GB160" s="1538"/>
      <c r="GC160" s="1538"/>
      <c r="GD160" s="1538"/>
      <c r="GE160" s="1538"/>
      <c r="GF160" s="1538"/>
      <c r="GG160" s="1538"/>
      <c r="GH160" s="1538"/>
      <c r="GI160" s="1538"/>
      <c r="GJ160" s="1538"/>
      <c r="GK160" s="1538"/>
      <c r="GL160" s="1538"/>
      <c r="GM160" s="1538"/>
      <c r="GN160" s="1538"/>
      <c r="GO160" s="1538"/>
      <c r="GP160" s="1538"/>
      <c r="GQ160" s="1538"/>
      <c r="GR160" s="1538"/>
      <c r="GS160" s="1538"/>
      <c r="GT160" s="1538"/>
      <c r="GU160" s="1538"/>
      <c r="GV160" s="1538"/>
      <c r="GW160" s="1538"/>
      <c r="GX160" s="1538"/>
      <c r="GY160" s="1538"/>
      <c r="GZ160" s="1538"/>
      <c r="HA160" s="1538"/>
      <c r="HB160" s="1538"/>
      <c r="HC160" s="1538"/>
      <c r="HD160" s="1538"/>
      <c r="HE160" s="1538"/>
      <c r="HF160" s="1538"/>
      <c r="HG160" s="1538"/>
      <c r="HH160" s="1538"/>
      <c r="HI160" s="1538"/>
      <c r="HJ160" s="1538"/>
      <c r="HK160" s="1538"/>
      <c r="HL160" s="1538"/>
      <c r="HM160" s="1538"/>
      <c r="HN160" s="1538"/>
      <c r="HO160" s="1538"/>
      <c r="HP160" s="1538"/>
      <c r="HQ160" s="1538"/>
      <c r="HR160" s="1538"/>
      <c r="HS160" s="1538"/>
      <c r="HT160" s="1538"/>
      <c r="HU160" s="1538"/>
      <c r="HV160" s="1538"/>
      <c r="HW160" s="1538"/>
      <c r="HX160" s="1538"/>
      <c r="HY160" s="1538"/>
      <c r="HZ160" s="1538"/>
      <c r="IA160" s="1538"/>
      <c r="IB160" s="1538"/>
      <c r="IC160" s="1538"/>
      <c r="ID160" s="1538"/>
      <c r="IE160" s="1538"/>
      <c r="IF160" s="1538"/>
      <c r="IG160" s="1538"/>
      <c r="IH160" s="1538"/>
      <c r="II160" s="1538"/>
      <c r="IJ160" s="1538"/>
      <c r="IK160" s="1538"/>
      <c r="IL160" s="1538"/>
      <c r="IM160" s="1538"/>
      <c r="IN160" s="1538"/>
      <c r="IO160" s="1538"/>
      <c r="IP160" s="1538"/>
      <c r="IQ160" s="1538"/>
      <c r="IR160" s="1538"/>
      <c r="IS160" s="1538"/>
      <c r="IT160" s="1538"/>
      <c r="IU160" s="1538"/>
    </row>
    <row r="161" spans="1:255">
      <c r="A161" s="2149">
        <v>12</v>
      </c>
      <c r="B161" s="1520"/>
      <c r="C161" s="1520"/>
      <c r="D161" s="1520"/>
      <c r="E161" s="1889"/>
      <c r="F161" s="1519"/>
      <c r="G161" s="1520"/>
      <c r="H161" s="1520"/>
      <c r="I161" s="1520"/>
      <c r="J161" s="1520"/>
      <c r="K161" s="1860"/>
      <c r="L161" s="1860"/>
      <c r="M161" s="1900">
        <v>12</v>
      </c>
      <c r="N161" s="1519"/>
      <c r="O161" s="1860"/>
      <c r="P161" s="1860"/>
      <c r="Q161" s="1860"/>
      <c r="R161" s="1860">
        <f t="shared" si="2"/>
        <v>0</v>
      </c>
      <c r="S161" s="1900">
        <v>12</v>
      </c>
      <c r="T161" s="1538"/>
      <c r="U161" s="1538"/>
      <c r="V161" s="1538"/>
      <c r="W161" s="1538"/>
      <c r="X161" s="1538"/>
      <c r="Y161" s="1538"/>
      <c r="Z161" s="1538"/>
      <c r="AA161" s="1538"/>
      <c r="AB161" s="1538"/>
      <c r="AC161" s="1538"/>
      <c r="AD161" s="1538"/>
      <c r="AE161" s="1538"/>
      <c r="AF161" s="1538"/>
      <c r="AG161" s="1538"/>
      <c r="AH161" s="1538"/>
      <c r="AI161" s="1538"/>
      <c r="AJ161" s="1538"/>
      <c r="AK161" s="1538"/>
      <c r="AL161" s="1538"/>
      <c r="AM161" s="1538"/>
      <c r="AN161" s="1538"/>
      <c r="AO161" s="1538"/>
      <c r="AP161" s="1538"/>
      <c r="AQ161" s="1538"/>
      <c r="AR161" s="1538"/>
      <c r="AS161" s="1538"/>
      <c r="AT161" s="1538"/>
      <c r="AU161" s="1538"/>
      <c r="AV161" s="1538"/>
      <c r="AW161" s="1538"/>
      <c r="AX161" s="1538"/>
      <c r="AY161" s="1538"/>
      <c r="AZ161" s="1538"/>
      <c r="BA161" s="1538"/>
      <c r="BB161" s="1538"/>
      <c r="BC161" s="1538"/>
      <c r="BD161" s="1538"/>
      <c r="BE161" s="1538"/>
      <c r="BF161" s="1538"/>
      <c r="BG161" s="1538"/>
      <c r="BH161" s="1538"/>
      <c r="BI161" s="1538"/>
      <c r="BJ161" s="1538"/>
      <c r="BK161" s="1538"/>
      <c r="BL161" s="1538"/>
      <c r="BM161" s="1538"/>
      <c r="BN161" s="1538"/>
      <c r="BO161" s="1538"/>
      <c r="BP161" s="1538"/>
      <c r="BQ161" s="1538"/>
      <c r="BR161" s="1538"/>
      <c r="BS161" s="1538"/>
      <c r="BT161" s="1538"/>
      <c r="BU161" s="1538"/>
      <c r="BV161" s="1538"/>
      <c r="BW161" s="1538"/>
      <c r="BX161" s="1538"/>
      <c r="BY161" s="1538"/>
      <c r="BZ161" s="1538"/>
      <c r="CA161" s="1538"/>
      <c r="CB161" s="1538"/>
      <c r="CC161" s="1538"/>
      <c r="CD161" s="1538"/>
      <c r="CE161" s="1538"/>
      <c r="CF161" s="1538"/>
      <c r="CG161" s="1538"/>
      <c r="CH161" s="1538"/>
      <c r="CI161" s="1538"/>
      <c r="CJ161" s="1538"/>
      <c r="CK161" s="1538"/>
      <c r="CL161" s="1538"/>
      <c r="CM161" s="1538"/>
      <c r="CN161" s="1538"/>
      <c r="CO161" s="1538"/>
      <c r="CP161" s="1538"/>
      <c r="CQ161" s="1538"/>
      <c r="CR161" s="1538"/>
      <c r="CS161" s="1538"/>
      <c r="CT161" s="1538"/>
      <c r="CU161" s="1538"/>
      <c r="CV161" s="1538"/>
      <c r="CW161" s="1538"/>
      <c r="CX161" s="1538"/>
      <c r="CY161" s="1538"/>
      <c r="CZ161" s="1538"/>
      <c r="DA161" s="1538"/>
      <c r="DB161" s="1538"/>
      <c r="DC161" s="1538"/>
      <c r="DD161" s="1538"/>
      <c r="DE161" s="1538"/>
      <c r="DF161" s="1538"/>
      <c r="DG161" s="1538"/>
      <c r="DH161" s="1538"/>
      <c r="DI161" s="1538"/>
      <c r="DJ161" s="1538"/>
      <c r="DK161" s="1538"/>
      <c r="DL161" s="1538"/>
      <c r="DM161" s="1538"/>
      <c r="DN161" s="1538"/>
      <c r="DO161" s="1538"/>
      <c r="DP161" s="1538"/>
      <c r="DQ161" s="1538"/>
      <c r="DR161" s="1538"/>
      <c r="DS161" s="1538"/>
      <c r="DT161" s="1538"/>
      <c r="DU161" s="1538"/>
      <c r="DV161" s="1538"/>
      <c r="DW161" s="1538"/>
      <c r="DX161" s="1538"/>
      <c r="DY161" s="1538"/>
      <c r="DZ161" s="1538"/>
      <c r="EA161" s="1538"/>
      <c r="EB161" s="1538"/>
      <c r="EC161" s="1538"/>
      <c r="ED161" s="1538"/>
      <c r="EE161" s="1538"/>
      <c r="EF161" s="1538"/>
      <c r="EG161" s="1538"/>
      <c r="EH161" s="1538"/>
      <c r="EI161" s="1538"/>
      <c r="EJ161" s="1538"/>
      <c r="EK161" s="1538"/>
      <c r="EL161" s="1538"/>
      <c r="EM161" s="1538"/>
      <c r="EN161" s="1538"/>
      <c r="EO161" s="1538"/>
      <c r="EP161" s="1538"/>
      <c r="EQ161" s="1538"/>
      <c r="ER161" s="1538"/>
      <c r="ES161" s="1538"/>
      <c r="ET161" s="1538"/>
      <c r="EU161" s="1538"/>
      <c r="EV161" s="1538"/>
      <c r="EW161" s="1538"/>
      <c r="EX161" s="1538"/>
      <c r="EY161" s="1538"/>
      <c r="EZ161" s="1538"/>
      <c r="FA161" s="1538"/>
      <c r="FB161" s="1538"/>
      <c r="FC161" s="1538"/>
      <c r="FD161" s="1538"/>
      <c r="FE161" s="1538"/>
      <c r="FF161" s="1538"/>
      <c r="FG161" s="1538"/>
      <c r="FH161" s="1538"/>
      <c r="FI161" s="1538"/>
      <c r="FJ161" s="1538"/>
      <c r="FK161" s="1538"/>
      <c r="FL161" s="1538"/>
      <c r="FM161" s="1538"/>
      <c r="FN161" s="1538"/>
      <c r="FO161" s="1538"/>
      <c r="FP161" s="1538"/>
      <c r="FQ161" s="1538"/>
      <c r="FR161" s="1538"/>
      <c r="FS161" s="1538"/>
      <c r="FT161" s="1538"/>
      <c r="FU161" s="1538"/>
      <c r="FV161" s="1538"/>
      <c r="FW161" s="1538"/>
      <c r="FX161" s="1538"/>
      <c r="FY161" s="1538"/>
      <c r="FZ161" s="1538"/>
      <c r="GA161" s="1538"/>
      <c r="GB161" s="1538"/>
      <c r="GC161" s="1538"/>
      <c r="GD161" s="1538"/>
      <c r="GE161" s="1538"/>
      <c r="GF161" s="1538"/>
      <c r="GG161" s="1538"/>
      <c r="GH161" s="1538"/>
      <c r="GI161" s="1538"/>
      <c r="GJ161" s="1538"/>
      <c r="GK161" s="1538"/>
      <c r="GL161" s="1538"/>
      <c r="GM161" s="1538"/>
      <c r="GN161" s="1538"/>
      <c r="GO161" s="1538"/>
      <c r="GP161" s="1538"/>
      <c r="GQ161" s="1538"/>
      <c r="GR161" s="1538"/>
      <c r="GS161" s="1538"/>
      <c r="GT161" s="1538"/>
      <c r="GU161" s="1538"/>
      <c r="GV161" s="1538"/>
      <c r="GW161" s="1538"/>
      <c r="GX161" s="1538"/>
      <c r="GY161" s="1538"/>
      <c r="GZ161" s="1538"/>
      <c r="HA161" s="1538"/>
      <c r="HB161" s="1538"/>
      <c r="HC161" s="1538"/>
      <c r="HD161" s="1538"/>
      <c r="HE161" s="1538"/>
      <c r="HF161" s="1538"/>
      <c r="HG161" s="1538"/>
      <c r="HH161" s="1538"/>
      <c r="HI161" s="1538"/>
      <c r="HJ161" s="1538"/>
      <c r="HK161" s="1538"/>
      <c r="HL161" s="1538"/>
      <c r="HM161" s="1538"/>
      <c r="HN161" s="1538"/>
      <c r="HO161" s="1538"/>
      <c r="HP161" s="1538"/>
      <c r="HQ161" s="1538"/>
      <c r="HR161" s="1538"/>
      <c r="HS161" s="1538"/>
      <c r="HT161" s="1538"/>
      <c r="HU161" s="1538"/>
      <c r="HV161" s="1538"/>
      <c r="HW161" s="1538"/>
      <c r="HX161" s="1538"/>
      <c r="HY161" s="1538"/>
      <c r="HZ161" s="1538"/>
      <c r="IA161" s="1538"/>
      <c r="IB161" s="1538"/>
      <c r="IC161" s="1538"/>
      <c r="ID161" s="1538"/>
      <c r="IE161" s="1538"/>
      <c r="IF161" s="1538"/>
      <c r="IG161" s="1538"/>
      <c r="IH161" s="1538"/>
      <c r="II161" s="1538"/>
      <c r="IJ161" s="1538"/>
      <c r="IK161" s="1538"/>
      <c r="IL161" s="1538"/>
      <c r="IM161" s="1538"/>
      <c r="IN161" s="1538"/>
      <c r="IO161" s="1538"/>
      <c r="IP161" s="1538"/>
      <c r="IQ161" s="1538"/>
      <c r="IR161" s="1538"/>
      <c r="IS161" s="1538"/>
      <c r="IT161" s="1538"/>
      <c r="IU161" s="1538"/>
    </row>
    <row r="162" spans="1:255">
      <c r="A162" s="2149">
        <v>13</v>
      </c>
      <c r="B162" s="1520"/>
      <c r="C162" s="1520"/>
      <c r="D162" s="1520"/>
      <c r="E162" s="1889"/>
      <c r="F162" s="1519"/>
      <c r="G162" s="1520"/>
      <c r="H162" s="1520"/>
      <c r="I162" s="1520"/>
      <c r="J162" s="1520"/>
      <c r="K162" s="1860"/>
      <c r="L162" s="1860"/>
      <c r="M162" s="1900">
        <v>13</v>
      </c>
      <c r="N162" s="1519"/>
      <c r="O162" s="1860"/>
      <c r="P162" s="1860"/>
      <c r="Q162" s="1860"/>
      <c r="R162" s="1860">
        <f t="shared" si="2"/>
        <v>0</v>
      </c>
      <c r="S162" s="1900">
        <v>13</v>
      </c>
      <c r="T162" s="1538"/>
      <c r="U162" s="1538"/>
      <c r="V162" s="1538"/>
      <c r="W162" s="1538"/>
      <c r="X162" s="1538"/>
      <c r="Y162" s="1538"/>
      <c r="Z162" s="1538"/>
      <c r="AA162" s="1538"/>
      <c r="AB162" s="1538"/>
      <c r="AC162" s="1538"/>
      <c r="AD162" s="1538"/>
      <c r="AE162" s="1538"/>
      <c r="AF162" s="1538"/>
      <c r="AG162" s="1538"/>
      <c r="AH162" s="1538"/>
      <c r="AI162" s="1538"/>
      <c r="AJ162" s="1538"/>
      <c r="AK162" s="1538"/>
      <c r="AL162" s="1538"/>
      <c r="AM162" s="1538"/>
      <c r="AN162" s="1538"/>
      <c r="AO162" s="1538"/>
      <c r="AP162" s="1538"/>
      <c r="AQ162" s="1538"/>
      <c r="AR162" s="1538"/>
      <c r="AS162" s="1538"/>
      <c r="AT162" s="1538"/>
      <c r="AU162" s="1538"/>
      <c r="AV162" s="1538"/>
      <c r="AW162" s="1538"/>
      <c r="AX162" s="1538"/>
      <c r="AY162" s="1538"/>
      <c r="AZ162" s="1538"/>
      <c r="BA162" s="1538"/>
      <c r="BB162" s="1538"/>
      <c r="BC162" s="1538"/>
      <c r="BD162" s="1538"/>
      <c r="BE162" s="1538"/>
      <c r="BF162" s="1538"/>
      <c r="BG162" s="1538"/>
      <c r="BH162" s="1538"/>
      <c r="BI162" s="1538"/>
      <c r="BJ162" s="1538"/>
      <c r="BK162" s="1538"/>
      <c r="BL162" s="1538"/>
      <c r="BM162" s="1538"/>
      <c r="BN162" s="1538"/>
      <c r="BO162" s="1538"/>
      <c r="BP162" s="1538"/>
      <c r="BQ162" s="1538"/>
      <c r="BR162" s="1538"/>
      <c r="BS162" s="1538"/>
      <c r="BT162" s="1538"/>
      <c r="BU162" s="1538"/>
      <c r="BV162" s="1538"/>
      <c r="BW162" s="1538"/>
      <c r="BX162" s="1538"/>
      <c r="BY162" s="1538"/>
      <c r="BZ162" s="1538"/>
      <c r="CA162" s="1538"/>
      <c r="CB162" s="1538"/>
      <c r="CC162" s="1538"/>
      <c r="CD162" s="1538"/>
      <c r="CE162" s="1538"/>
      <c r="CF162" s="1538"/>
      <c r="CG162" s="1538"/>
      <c r="CH162" s="1538"/>
      <c r="CI162" s="1538"/>
      <c r="CJ162" s="1538"/>
      <c r="CK162" s="1538"/>
      <c r="CL162" s="1538"/>
      <c r="CM162" s="1538"/>
      <c r="CN162" s="1538"/>
      <c r="CO162" s="1538"/>
      <c r="CP162" s="1538"/>
      <c r="CQ162" s="1538"/>
      <c r="CR162" s="1538"/>
      <c r="CS162" s="1538"/>
      <c r="CT162" s="1538"/>
      <c r="CU162" s="1538"/>
      <c r="CV162" s="1538"/>
      <c r="CW162" s="1538"/>
      <c r="CX162" s="1538"/>
      <c r="CY162" s="1538"/>
      <c r="CZ162" s="1538"/>
      <c r="DA162" s="1538"/>
      <c r="DB162" s="1538"/>
      <c r="DC162" s="1538"/>
      <c r="DD162" s="1538"/>
      <c r="DE162" s="1538"/>
      <c r="DF162" s="1538"/>
      <c r="DG162" s="1538"/>
      <c r="DH162" s="1538"/>
      <c r="DI162" s="1538"/>
      <c r="DJ162" s="1538"/>
      <c r="DK162" s="1538"/>
      <c r="DL162" s="1538"/>
      <c r="DM162" s="1538"/>
      <c r="DN162" s="1538"/>
      <c r="DO162" s="1538"/>
      <c r="DP162" s="1538"/>
      <c r="DQ162" s="1538"/>
      <c r="DR162" s="1538"/>
      <c r="DS162" s="1538"/>
      <c r="DT162" s="1538"/>
      <c r="DU162" s="1538"/>
      <c r="DV162" s="1538"/>
      <c r="DW162" s="1538"/>
      <c r="DX162" s="1538"/>
      <c r="DY162" s="1538"/>
      <c r="DZ162" s="1538"/>
      <c r="EA162" s="1538"/>
      <c r="EB162" s="1538"/>
      <c r="EC162" s="1538"/>
      <c r="ED162" s="1538"/>
      <c r="EE162" s="1538"/>
      <c r="EF162" s="1538"/>
      <c r="EG162" s="1538"/>
      <c r="EH162" s="1538"/>
      <c r="EI162" s="1538"/>
      <c r="EJ162" s="1538"/>
      <c r="EK162" s="1538"/>
      <c r="EL162" s="1538"/>
      <c r="EM162" s="1538"/>
      <c r="EN162" s="1538"/>
      <c r="EO162" s="1538"/>
      <c r="EP162" s="1538"/>
      <c r="EQ162" s="1538"/>
      <c r="ER162" s="1538"/>
      <c r="ES162" s="1538"/>
      <c r="ET162" s="1538"/>
      <c r="EU162" s="1538"/>
      <c r="EV162" s="1538"/>
      <c r="EW162" s="1538"/>
      <c r="EX162" s="1538"/>
      <c r="EY162" s="1538"/>
      <c r="EZ162" s="1538"/>
      <c r="FA162" s="1538"/>
      <c r="FB162" s="1538"/>
      <c r="FC162" s="1538"/>
      <c r="FD162" s="1538"/>
      <c r="FE162" s="1538"/>
      <c r="FF162" s="1538"/>
      <c r="FG162" s="1538"/>
      <c r="FH162" s="1538"/>
      <c r="FI162" s="1538"/>
      <c r="FJ162" s="1538"/>
      <c r="FK162" s="1538"/>
      <c r="FL162" s="1538"/>
      <c r="FM162" s="1538"/>
      <c r="FN162" s="1538"/>
      <c r="FO162" s="1538"/>
      <c r="FP162" s="1538"/>
      <c r="FQ162" s="1538"/>
      <c r="FR162" s="1538"/>
      <c r="FS162" s="1538"/>
      <c r="FT162" s="1538"/>
      <c r="FU162" s="1538"/>
      <c r="FV162" s="1538"/>
      <c r="FW162" s="1538"/>
      <c r="FX162" s="1538"/>
      <c r="FY162" s="1538"/>
      <c r="FZ162" s="1538"/>
      <c r="GA162" s="1538"/>
      <c r="GB162" s="1538"/>
      <c r="GC162" s="1538"/>
      <c r="GD162" s="1538"/>
      <c r="GE162" s="1538"/>
      <c r="GF162" s="1538"/>
      <c r="GG162" s="1538"/>
      <c r="GH162" s="1538"/>
      <c r="GI162" s="1538"/>
      <c r="GJ162" s="1538"/>
      <c r="GK162" s="1538"/>
      <c r="GL162" s="1538"/>
      <c r="GM162" s="1538"/>
      <c r="GN162" s="1538"/>
      <c r="GO162" s="1538"/>
      <c r="GP162" s="1538"/>
      <c r="GQ162" s="1538"/>
      <c r="GR162" s="1538"/>
      <c r="GS162" s="1538"/>
      <c r="GT162" s="1538"/>
      <c r="GU162" s="1538"/>
      <c r="GV162" s="1538"/>
      <c r="GW162" s="1538"/>
      <c r="GX162" s="1538"/>
      <c r="GY162" s="1538"/>
      <c r="GZ162" s="1538"/>
      <c r="HA162" s="1538"/>
      <c r="HB162" s="1538"/>
      <c r="HC162" s="1538"/>
      <c r="HD162" s="1538"/>
      <c r="HE162" s="1538"/>
      <c r="HF162" s="1538"/>
      <c r="HG162" s="1538"/>
      <c r="HH162" s="1538"/>
      <c r="HI162" s="1538"/>
      <c r="HJ162" s="1538"/>
      <c r="HK162" s="1538"/>
      <c r="HL162" s="1538"/>
      <c r="HM162" s="1538"/>
      <c r="HN162" s="1538"/>
      <c r="HO162" s="1538"/>
      <c r="HP162" s="1538"/>
      <c r="HQ162" s="1538"/>
      <c r="HR162" s="1538"/>
      <c r="HS162" s="1538"/>
      <c r="HT162" s="1538"/>
      <c r="HU162" s="1538"/>
      <c r="HV162" s="1538"/>
      <c r="HW162" s="1538"/>
      <c r="HX162" s="1538"/>
      <c r="HY162" s="1538"/>
      <c r="HZ162" s="1538"/>
      <c r="IA162" s="1538"/>
      <c r="IB162" s="1538"/>
      <c r="IC162" s="1538"/>
      <c r="ID162" s="1538"/>
      <c r="IE162" s="1538"/>
      <c r="IF162" s="1538"/>
      <c r="IG162" s="1538"/>
      <c r="IH162" s="1538"/>
      <c r="II162" s="1538"/>
      <c r="IJ162" s="1538"/>
      <c r="IK162" s="1538"/>
      <c r="IL162" s="1538"/>
      <c r="IM162" s="1538"/>
      <c r="IN162" s="1538"/>
      <c r="IO162" s="1538"/>
      <c r="IP162" s="1538"/>
      <c r="IQ162" s="1538"/>
      <c r="IR162" s="1538"/>
      <c r="IS162" s="1538"/>
      <c r="IT162" s="1538"/>
      <c r="IU162" s="1538"/>
    </row>
    <row r="163" spans="1:255">
      <c r="A163" s="2149">
        <v>14</v>
      </c>
      <c r="B163" s="1520"/>
      <c r="C163" s="1520"/>
      <c r="D163" s="1520"/>
      <c r="E163" s="1889"/>
      <c r="F163" s="1519"/>
      <c r="G163" s="1520"/>
      <c r="H163" s="1520"/>
      <c r="I163" s="1520"/>
      <c r="J163" s="1520"/>
      <c r="K163" s="1860"/>
      <c r="L163" s="1860"/>
      <c r="M163" s="1900">
        <v>14</v>
      </c>
      <c r="N163" s="1519"/>
      <c r="O163" s="1860"/>
      <c r="P163" s="1860"/>
      <c r="Q163" s="1860"/>
      <c r="R163" s="1860">
        <f t="shared" si="2"/>
        <v>0</v>
      </c>
      <c r="S163" s="1900">
        <v>14</v>
      </c>
      <c r="T163" s="1538"/>
      <c r="U163" s="1538"/>
      <c r="V163" s="1538"/>
      <c r="W163" s="1538"/>
      <c r="X163" s="1538"/>
      <c r="Y163" s="1538"/>
      <c r="Z163" s="1538"/>
      <c r="AA163" s="1538"/>
      <c r="AB163" s="1538"/>
      <c r="AC163" s="1538"/>
      <c r="AD163" s="1538"/>
      <c r="AE163" s="1538"/>
      <c r="AF163" s="1538"/>
      <c r="AG163" s="1538"/>
      <c r="AH163" s="1538"/>
      <c r="AI163" s="1538"/>
      <c r="AJ163" s="1538"/>
      <c r="AK163" s="1538"/>
      <c r="AL163" s="1538"/>
      <c r="AM163" s="1538"/>
      <c r="AN163" s="1538"/>
      <c r="AO163" s="1538"/>
      <c r="AP163" s="1538"/>
      <c r="AQ163" s="1538"/>
      <c r="AR163" s="1538"/>
      <c r="AS163" s="1538"/>
      <c r="AT163" s="1538"/>
      <c r="AU163" s="1538"/>
      <c r="AV163" s="1538"/>
      <c r="AW163" s="1538"/>
      <c r="AX163" s="1538"/>
      <c r="AY163" s="1538"/>
      <c r="AZ163" s="1538"/>
      <c r="BA163" s="1538"/>
      <c r="BB163" s="1538"/>
      <c r="BC163" s="1538"/>
      <c r="BD163" s="1538"/>
      <c r="BE163" s="1538"/>
      <c r="BF163" s="1538"/>
      <c r="BG163" s="1538"/>
      <c r="BH163" s="1538"/>
      <c r="BI163" s="1538"/>
      <c r="BJ163" s="1538"/>
      <c r="BK163" s="1538"/>
      <c r="BL163" s="1538"/>
      <c r="BM163" s="1538"/>
      <c r="BN163" s="1538"/>
      <c r="BO163" s="1538"/>
      <c r="BP163" s="1538"/>
      <c r="BQ163" s="1538"/>
      <c r="BR163" s="1538"/>
      <c r="BS163" s="1538"/>
      <c r="BT163" s="1538"/>
      <c r="BU163" s="1538"/>
      <c r="BV163" s="1538"/>
      <c r="BW163" s="1538"/>
      <c r="BX163" s="1538"/>
      <c r="BY163" s="1538"/>
      <c r="BZ163" s="1538"/>
      <c r="CA163" s="1538"/>
      <c r="CB163" s="1538"/>
      <c r="CC163" s="1538"/>
      <c r="CD163" s="1538"/>
      <c r="CE163" s="1538"/>
      <c r="CF163" s="1538"/>
      <c r="CG163" s="1538"/>
      <c r="CH163" s="1538"/>
      <c r="CI163" s="1538"/>
      <c r="CJ163" s="1538"/>
      <c r="CK163" s="1538"/>
      <c r="CL163" s="1538"/>
      <c r="CM163" s="1538"/>
      <c r="CN163" s="1538"/>
      <c r="CO163" s="1538"/>
      <c r="CP163" s="1538"/>
      <c r="CQ163" s="1538"/>
      <c r="CR163" s="1538"/>
      <c r="CS163" s="1538"/>
      <c r="CT163" s="1538"/>
      <c r="CU163" s="1538"/>
      <c r="CV163" s="1538"/>
      <c r="CW163" s="1538"/>
      <c r="CX163" s="1538"/>
      <c r="CY163" s="1538"/>
      <c r="CZ163" s="1538"/>
      <c r="DA163" s="1538"/>
      <c r="DB163" s="1538"/>
      <c r="DC163" s="1538"/>
      <c r="DD163" s="1538"/>
      <c r="DE163" s="1538"/>
      <c r="DF163" s="1538"/>
      <c r="DG163" s="1538"/>
      <c r="DH163" s="1538"/>
      <c r="DI163" s="1538"/>
      <c r="DJ163" s="1538"/>
      <c r="DK163" s="1538"/>
      <c r="DL163" s="1538"/>
      <c r="DM163" s="1538"/>
      <c r="DN163" s="1538"/>
      <c r="DO163" s="1538"/>
      <c r="DP163" s="1538"/>
      <c r="DQ163" s="1538"/>
      <c r="DR163" s="1538"/>
      <c r="DS163" s="1538"/>
      <c r="DT163" s="1538"/>
      <c r="DU163" s="1538"/>
      <c r="DV163" s="1538"/>
      <c r="DW163" s="1538"/>
      <c r="DX163" s="1538"/>
      <c r="DY163" s="1538"/>
      <c r="DZ163" s="1538"/>
      <c r="EA163" s="1538"/>
      <c r="EB163" s="1538"/>
      <c r="EC163" s="1538"/>
      <c r="ED163" s="1538"/>
      <c r="EE163" s="1538"/>
      <c r="EF163" s="1538"/>
      <c r="EG163" s="1538"/>
      <c r="EH163" s="1538"/>
      <c r="EI163" s="1538"/>
      <c r="EJ163" s="1538"/>
      <c r="EK163" s="1538"/>
      <c r="EL163" s="1538"/>
      <c r="EM163" s="1538"/>
      <c r="EN163" s="1538"/>
      <c r="EO163" s="1538"/>
      <c r="EP163" s="1538"/>
      <c r="EQ163" s="1538"/>
      <c r="ER163" s="1538"/>
      <c r="ES163" s="1538"/>
      <c r="ET163" s="1538"/>
      <c r="EU163" s="1538"/>
      <c r="EV163" s="1538"/>
      <c r="EW163" s="1538"/>
      <c r="EX163" s="1538"/>
      <c r="EY163" s="1538"/>
      <c r="EZ163" s="1538"/>
      <c r="FA163" s="1538"/>
      <c r="FB163" s="1538"/>
      <c r="FC163" s="1538"/>
      <c r="FD163" s="1538"/>
      <c r="FE163" s="1538"/>
      <c r="FF163" s="1538"/>
      <c r="FG163" s="1538"/>
      <c r="FH163" s="1538"/>
      <c r="FI163" s="1538"/>
      <c r="FJ163" s="1538"/>
      <c r="FK163" s="1538"/>
      <c r="FL163" s="1538"/>
      <c r="FM163" s="1538"/>
      <c r="FN163" s="1538"/>
      <c r="FO163" s="1538"/>
      <c r="FP163" s="1538"/>
      <c r="FQ163" s="1538"/>
      <c r="FR163" s="1538"/>
      <c r="FS163" s="1538"/>
      <c r="FT163" s="1538"/>
      <c r="FU163" s="1538"/>
      <c r="FV163" s="1538"/>
      <c r="FW163" s="1538"/>
      <c r="FX163" s="1538"/>
      <c r="FY163" s="1538"/>
      <c r="FZ163" s="1538"/>
      <c r="GA163" s="1538"/>
      <c r="GB163" s="1538"/>
      <c r="GC163" s="1538"/>
      <c r="GD163" s="1538"/>
      <c r="GE163" s="1538"/>
      <c r="GF163" s="1538"/>
      <c r="GG163" s="1538"/>
      <c r="GH163" s="1538"/>
      <c r="GI163" s="1538"/>
      <c r="GJ163" s="1538"/>
      <c r="GK163" s="1538"/>
      <c r="GL163" s="1538"/>
      <c r="GM163" s="1538"/>
      <c r="GN163" s="1538"/>
      <c r="GO163" s="1538"/>
      <c r="GP163" s="1538"/>
      <c r="GQ163" s="1538"/>
      <c r="GR163" s="1538"/>
      <c r="GS163" s="1538"/>
      <c r="GT163" s="1538"/>
      <c r="GU163" s="1538"/>
      <c r="GV163" s="1538"/>
      <c r="GW163" s="1538"/>
      <c r="GX163" s="1538"/>
      <c r="GY163" s="1538"/>
      <c r="GZ163" s="1538"/>
      <c r="HA163" s="1538"/>
      <c r="HB163" s="1538"/>
      <c r="HC163" s="1538"/>
      <c r="HD163" s="1538"/>
      <c r="HE163" s="1538"/>
      <c r="HF163" s="1538"/>
      <c r="HG163" s="1538"/>
      <c r="HH163" s="1538"/>
      <c r="HI163" s="1538"/>
      <c r="HJ163" s="1538"/>
      <c r="HK163" s="1538"/>
      <c r="HL163" s="1538"/>
      <c r="HM163" s="1538"/>
      <c r="HN163" s="1538"/>
      <c r="HO163" s="1538"/>
      <c r="HP163" s="1538"/>
      <c r="HQ163" s="1538"/>
      <c r="HR163" s="1538"/>
      <c r="HS163" s="1538"/>
      <c r="HT163" s="1538"/>
      <c r="HU163" s="1538"/>
      <c r="HV163" s="1538"/>
      <c r="HW163" s="1538"/>
      <c r="HX163" s="1538"/>
      <c r="HY163" s="1538"/>
      <c r="HZ163" s="1538"/>
      <c r="IA163" s="1538"/>
      <c r="IB163" s="1538"/>
      <c r="IC163" s="1538"/>
      <c r="ID163" s="1538"/>
      <c r="IE163" s="1538"/>
      <c r="IF163" s="1538"/>
      <c r="IG163" s="1538"/>
      <c r="IH163" s="1538"/>
      <c r="II163" s="1538"/>
      <c r="IJ163" s="1538"/>
      <c r="IK163" s="1538"/>
      <c r="IL163" s="1538"/>
      <c r="IM163" s="1538"/>
      <c r="IN163" s="1538"/>
      <c r="IO163" s="1538"/>
      <c r="IP163" s="1538"/>
      <c r="IQ163" s="1538"/>
      <c r="IR163" s="1538"/>
      <c r="IS163" s="1538"/>
      <c r="IT163" s="1538"/>
      <c r="IU163" s="1538"/>
    </row>
    <row r="164" spans="1:255">
      <c r="A164" s="2149">
        <v>15</v>
      </c>
      <c r="B164" s="1520"/>
      <c r="C164" s="1520"/>
      <c r="D164" s="1520"/>
      <c r="E164" s="1889"/>
      <c r="F164" s="1519"/>
      <c r="G164" s="1520"/>
      <c r="H164" s="1520"/>
      <c r="I164" s="1520"/>
      <c r="J164" s="1520"/>
      <c r="K164" s="1860"/>
      <c r="L164" s="1860"/>
      <c r="M164" s="1900">
        <v>15</v>
      </c>
      <c r="N164" s="1519"/>
      <c r="O164" s="1860"/>
      <c r="P164" s="1860"/>
      <c r="Q164" s="1860"/>
      <c r="R164" s="1860">
        <f t="shared" si="2"/>
        <v>0</v>
      </c>
      <c r="S164" s="1900">
        <v>15</v>
      </c>
      <c r="T164" s="1538"/>
      <c r="U164" s="1538"/>
      <c r="V164" s="1538"/>
      <c r="W164" s="1538"/>
      <c r="X164" s="1538"/>
      <c r="Y164" s="1538"/>
      <c r="Z164" s="1538"/>
      <c r="AA164" s="1538"/>
      <c r="AB164" s="1538"/>
      <c r="AC164" s="1538"/>
      <c r="AD164" s="1538"/>
      <c r="AE164" s="1538"/>
      <c r="AF164" s="1538"/>
      <c r="AG164" s="1538"/>
      <c r="AH164" s="1538"/>
      <c r="AI164" s="1538"/>
      <c r="AJ164" s="1538"/>
      <c r="AK164" s="1538"/>
      <c r="AL164" s="1538"/>
      <c r="AM164" s="1538"/>
      <c r="AN164" s="1538"/>
      <c r="AO164" s="1538"/>
      <c r="AP164" s="1538"/>
      <c r="AQ164" s="1538"/>
      <c r="AR164" s="1538"/>
      <c r="AS164" s="1538"/>
      <c r="AT164" s="1538"/>
      <c r="AU164" s="1538"/>
      <c r="AV164" s="1538"/>
      <c r="AW164" s="1538"/>
      <c r="AX164" s="1538"/>
      <c r="AY164" s="1538"/>
      <c r="AZ164" s="1538"/>
      <c r="BA164" s="1538"/>
      <c r="BB164" s="1538"/>
      <c r="BC164" s="1538"/>
      <c r="BD164" s="1538"/>
      <c r="BE164" s="1538"/>
      <c r="BF164" s="1538"/>
      <c r="BG164" s="1538"/>
      <c r="BH164" s="1538"/>
      <c r="BI164" s="1538"/>
      <c r="BJ164" s="1538"/>
      <c r="BK164" s="1538"/>
      <c r="BL164" s="1538"/>
      <c r="BM164" s="1538"/>
      <c r="BN164" s="1538"/>
      <c r="BO164" s="1538"/>
      <c r="BP164" s="1538"/>
      <c r="BQ164" s="1538"/>
      <c r="BR164" s="1538"/>
      <c r="BS164" s="1538"/>
      <c r="BT164" s="1538"/>
      <c r="BU164" s="1538"/>
      <c r="BV164" s="1538"/>
      <c r="BW164" s="1538"/>
      <c r="BX164" s="1538"/>
      <c r="BY164" s="1538"/>
      <c r="BZ164" s="1538"/>
      <c r="CA164" s="1538"/>
      <c r="CB164" s="1538"/>
      <c r="CC164" s="1538"/>
      <c r="CD164" s="1538"/>
      <c r="CE164" s="1538"/>
      <c r="CF164" s="1538"/>
      <c r="CG164" s="1538"/>
      <c r="CH164" s="1538"/>
      <c r="CI164" s="1538"/>
      <c r="CJ164" s="1538"/>
      <c r="CK164" s="1538"/>
      <c r="CL164" s="1538"/>
      <c r="CM164" s="1538"/>
      <c r="CN164" s="1538"/>
      <c r="CO164" s="1538"/>
      <c r="CP164" s="1538"/>
      <c r="CQ164" s="1538"/>
      <c r="CR164" s="1538"/>
      <c r="CS164" s="1538"/>
      <c r="CT164" s="1538"/>
      <c r="CU164" s="1538"/>
      <c r="CV164" s="1538"/>
      <c r="CW164" s="1538"/>
      <c r="CX164" s="1538"/>
      <c r="CY164" s="1538"/>
      <c r="CZ164" s="1538"/>
      <c r="DA164" s="1538"/>
      <c r="DB164" s="1538"/>
      <c r="DC164" s="1538"/>
      <c r="DD164" s="1538"/>
      <c r="DE164" s="1538"/>
      <c r="DF164" s="1538"/>
      <c r="DG164" s="1538"/>
      <c r="DH164" s="1538"/>
      <c r="DI164" s="1538"/>
      <c r="DJ164" s="1538"/>
      <c r="DK164" s="1538"/>
      <c r="DL164" s="1538"/>
      <c r="DM164" s="1538"/>
      <c r="DN164" s="1538"/>
      <c r="DO164" s="1538"/>
      <c r="DP164" s="1538"/>
      <c r="DQ164" s="1538"/>
      <c r="DR164" s="1538"/>
      <c r="DS164" s="1538"/>
      <c r="DT164" s="1538"/>
      <c r="DU164" s="1538"/>
      <c r="DV164" s="1538"/>
      <c r="DW164" s="1538"/>
      <c r="DX164" s="1538"/>
      <c r="DY164" s="1538"/>
      <c r="DZ164" s="1538"/>
      <c r="EA164" s="1538"/>
      <c r="EB164" s="1538"/>
      <c r="EC164" s="1538"/>
      <c r="ED164" s="1538"/>
      <c r="EE164" s="1538"/>
      <c r="EF164" s="1538"/>
      <c r="EG164" s="1538"/>
      <c r="EH164" s="1538"/>
      <c r="EI164" s="1538"/>
      <c r="EJ164" s="1538"/>
      <c r="EK164" s="1538"/>
      <c r="EL164" s="1538"/>
      <c r="EM164" s="1538"/>
      <c r="EN164" s="1538"/>
      <c r="EO164" s="1538"/>
      <c r="EP164" s="1538"/>
      <c r="EQ164" s="1538"/>
      <c r="ER164" s="1538"/>
      <c r="ES164" s="1538"/>
      <c r="ET164" s="1538"/>
      <c r="EU164" s="1538"/>
      <c r="EV164" s="1538"/>
      <c r="EW164" s="1538"/>
      <c r="EX164" s="1538"/>
      <c r="EY164" s="1538"/>
      <c r="EZ164" s="1538"/>
      <c r="FA164" s="1538"/>
      <c r="FB164" s="1538"/>
      <c r="FC164" s="1538"/>
      <c r="FD164" s="1538"/>
      <c r="FE164" s="1538"/>
      <c r="FF164" s="1538"/>
      <c r="FG164" s="1538"/>
      <c r="FH164" s="1538"/>
      <c r="FI164" s="1538"/>
      <c r="FJ164" s="1538"/>
      <c r="FK164" s="1538"/>
      <c r="FL164" s="1538"/>
      <c r="FM164" s="1538"/>
      <c r="FN164" s="1538"/>
      <c r="FO164" s="1538"/>
      <c r="FP164" s="1538"/>
      <c r="FQ164" s="1538"/>
      <c r="FR164" s="1538"/>
      <c r="FS164" s="1538"/>
      <c r="FT164" s="1538"/>
      <c r="FU164" s="1538"/>
      <c r="FV164" s="1538"/>
      <c r="FW164" s="1538"/>
      <c r="FX164" s="1538"/>
      <c r="FY164" s="1538"/>
      <c r="FZ164" s="1538"/>
      <c r="GA164" s="1538"/>
      <c r="GB164" s="1538"/>
      <c r="GC164" s="1538"/>
      <c r="GD164" s="1538"/>
      <c r="GE164" s="1538"/>
      <c r="GF164" s="1538"/>
      <c r="GG164" s="1538"/>
      <c r="GH164" s="1538"/>
      <c r="GI164" s="1538"/>
      <c r="GJ164" s="1538"/>
      <c r="GK164" s="1538"/>
      <c r="GL164" s="1538"/>
      <c r="GM164" s="1538"/>
      <c r="GN164" s="1538"/>
      <c r="GO164" s="1538"/>
      <c r="GP164" s="1538"/>
      <c r="GQ164" s="1538"/>
      <c r="GR164" s="1538"/>
      <c r="GS164" s="1538"/>
      <c r="GT164" s="1538"/>
      <c r="GU164" s="1538"/>
      <c r="GV164" s="1538"/>
      <c r="GW164" s="1538"/>
      <c r="GX164" s="1538"/>
      <c r="GY164" s="1538"/>
      <c r="GZ164" s="1538"/>
      <c r="HA164" s="1538"/>
      <c r="HB164" s="1538"/>
      <c r="HC164" s="1538"/>
      <c r="HD164" s="1538"/>
      <c r="HE164" s="1538"/>
      <c r="HF164" s="1538"/>
      <c r="HG164" s="1538"/>
      <c r="HH164" s="1538"/>
      <c r="HI164" s="1538"/>
      <c r="HJ164" s="1538"/>
      <c r="HK164" s="1538"/>
      <c r="HL164" s="1538"/>
      <c r="HM164" s="1538"/>
      <c r="HN164" s="1538"/>
      <c r="HO164" s="1538"/>
      <c r="HP164" s="1538"/>
      <c r="HQ164" s="1538"/>
      <c r="HR164" s="1538"/>
      <c r="HS164" s="1538"/>
      <c r="HT164" s="1538"/>
      <c r="HU164" s="1538"/>
      <c r="HV164" s="1538"/>
      <c r="HW164" s="1538"/>
      <c r="HX164" s="1538"/>
      <c r="HY164" s="1538"/>
      <c r="HZ164" s="1538"/>
      <c r="IA164" s="1538"/>
      <c r="IB164" s="1538"/>
      <c r="IC164" s="1538"/>
      <c r="ID164" s="1538"/>
      <c r="IE164" s="1538"/>
      <c r="IF164" s="1538"/>
      <c r="IG164" s="1538"/>
      <c r="IH164" s="1538"/>
      <c r="II164" s="1538"/>
      <c r="IJ164" s="1538"/>
      <c r="IK164" s="1538"/>
      <c r="IL164" s="1538"/>
      <c r="IM164" s="1538"/>
      <c r="IN164" s="1538"/>
      <c r="IO164" s="1538"/>
      <c r="IP164" s="1538"/>
      <c r="IQ164" s="1538"/>
      <c r="IR164" s="1538"/>
      <c r="IS164" s="1538"/>
      <c r="IT164" s="1538"/>
      <c r="IU164" s="1538"/>
    </row>
    <row r="165" spans="1:255">
      <c r="A165" s="2149">
        <v>16</v>
      </c>
      <c r="B165" s="1520"/>
      <c r="C165" s="1520"/>
      <c r="D165" s="1520"/>
      <c r="E165" s="1889"/>
      <c r="F165" s="1519"/>
      <c r="G165" s="1520"/>
      <c r="H165" s="1520"/>
      <c r="I165" s="1520"/>
      <c r="J165" s="1520"/>
      <c r="K165" s="1860"/>
      <c r="L165" s="1860"/>
      <c r="M165" s="1900">
        <v>16</v>
      </c>
      <c r="N165" s="1519"/>
      <c r="O165" s="1860"/>
      <c r="P165" s="1860"/>
      <c r="Q165" s="1860"/>
      <c r="R165" s="1860">
        <f t="shared" si="2"/>
        <v>0</v>
      </c>
      <c r="S165" s="1900">
        <v>16</v>
      </c>
      <c r="T165" s="1538"/>
      <c r="U165" s="1538"/>
      <c r="V165" s="1538"/>
      <c r="W165" s="1538"/>
      <c r="X165" s="1538"/>
      <c r="Y165" s="1538"/>
      <c r="Z165" s="1538"/>
      <c r="AA165" s="1538"/>
      <c r="AB165" s="1538"/>
      <c r="AC165" s="1538"/>
      <c r="AD165" s="1538"/>
      <c r="AE165" s="1538"/>
      <c r="AF165" s="1538"/>
      <c r="AG165" s="1538"/>
      <c r="AH165" s="1538"/>
      <c r="AI165" s="1538"/>
      <c r="AJ165" s="1538"/>
      <c r="AK165" s="1538"/>
      <c r="AL165" s="1538"/>
      <c r="AM165" s="1538"/>
      <c r="AN165" s="1538"/>
      <c r="AO165" s="1538"/>
      <c r="AP165" s="1538"/>
      <c r="AQ165" s="1538"/>
      <c r="AR165" s="1538"/>
      <c r="AS165" s="1538"/>
      <c r="AT165" s="1538"/>
      <c r="AU165" s="1538"/>
      <c r="AV165" s="1538"/>
      <c r="AW165" s="1538"/>
      <c r="AX165" s="1538"/>
      <c r="AY165" s="1538"/>
      <c r="AZ165" s="1538"/>
      <c r="BA165" s="1538"/>
      <c r="BB165" s="1538"/>
      <c r="BC165" s="1538"/>
      <c r="BD165" s="1538"/>
      <c r="BE165" s="1538"/>
      <c r="BF165" s="1538"/>
      <c r="BG165" s="1538"/>
      <c r="BH165" s="1538"/>
      <c r="BI165" s="1538"/>
      <c r="BJ165" s="1538"/>
      <c r="BK165" s="1538"/>
      <c r="BL165" s="1538"/>
      <c r="BM165" s="1538"/>
      <c r="BN165" s="1538"/>
      <c r="BO165" s="1538"/>
      <c r="BP165" s="1538"/>
      <c r="BQ165" s="1538"/>
      <c r="BR165" s="1538"/>
      <c r="BS165" s="1538"/>
      <c r="BT165" s="1538"/>
      <c r="BU165" s="1538"/>
      <c r="BV165" s="1538"/>
      <c r="BW165" s="1538"/>
      <c r="BX165" s="1538"/>
      <c r="BY165" s="1538"/>
      <c r="BZ165" s="1538"/>
      <c r="CA165" s="1538"/>
      <c r="CB165" s="1538"/>
      <c r="CC165" s="1538"/>
      <c r="CD165" s="1538"/>
      <c r="CE165" s="1538"/>
      <c r="CF165" s="1538"/>
      <c r="CG165" s="1538"/>
      <c r="CH165" s="1538"/>
      <c r="CI165" s="1538"/>
      <c r="CJ165" s="1538"/>
      <c r="CK165" s="1538"/>
      <c r="CL165" s="1538"/>
      <c r="CM165" s="1538"/>
      <c r="CN165" s="1538"/>
      <c r="CO165" s="1538"/>
      <c r="CP165" s="1538"/>
      <c r="CQ165" s="1538"/>
      <c r="CR165" s="1538"/>
      <c r="CS165" s="1538"/>
      <c r="CT165" s="1538"/>
      <c r="CU165" s="1538"/>
      <c r="CV165" s="1538"/>
      <c r="CW165" s="1538"/>
      <c r="CX165" s="1538"/>
      <c r="CY165" s="1538"/>
      <c r="CZ165" s="1538"/>
      <c r="DA165" s="1538"/>
      <c r="DB165" s="1538"/>
      <c r="DC165" s="1538"/>
      <c r="DD165" s="1538"/>
      <c r="DE165" s="1538"/>
      <c r="DF165" s="1538"/>
      <c r="DG165" s="1538"/>
      <c r="DH165" s="1538"/>
      <c r="DI165" s="1538"/>
      <c r="DJ165" s="1538"/>
      <c r="DK165" s="1538"/>
      <c r="DL165" s="1538"/>
      <c r="DM165" s="1538"/>
      <c r="DN165" s="1538"/>
      <c r="DO165" s="1538"/>
      <c r="DP165" s="1538"/>
      <c r="DQ165" s="1538"/>
      <c r="DR165" s="1538"/>
      <c r="DS165" s="1538"/>
      <c r="DT165" s="1538"/>
      <c r="DU165" s="1538"/>
      <c r="DV165" s="1538"/>
      <c r="DW165" s="1538"/>
      <c r="DX165" s="1538"/>
      <c r="DY165" s="1538"/>
      <c r="DZ165" s="1538"/>
      <c r="EA165" s="1538"/>
      <c r="EB165" s="1538"/>
      <c r="EC165" s="1538"/>
      <c r="ED165" s="1538"/>
      <c r="EE165" s="1538"/>
      <c r="EF165" s="1538"/>
      <c r="EG165" s="1538"/>
      <c r="EH165" s="1538"/>
      <c r="EI165" s="1538"/>
      <c r="EJ165" s="1538"/>
      <c r="EK165" s="1538"/>
      <c r="EL165" s="1538"/>
      <c r="EM165" s="1538"/>
      <c r="EN165" s="1538"/>
      <c r="EO165" s="1538"/>
      <c r="EP165" s="1538"/>
      <c r="EQ165" s="1538"/>
      <c r="ER165" s="1538"/>
      <c r="ES165" s="1538"/>
      <c r="ET165" s="1538"/>
      <c r="EU165" s="1538"/>
      <c r="EV165" s="1538"/>
      <c r="EW165" s="1538"/>
      <c r="EX165" s="1538"/>
      <c r="EY165" s="1538"/>
      <c r="EZ165" s="1538"/>
      <c r="FA165" s="1538"/>
      <c r="FB165" s="1538"/>
      <c r="FC165" s="1538"/>
      <c r="FD165" s="1538"/>
      <c r="FE165" s="1538"/>
      <c r="FF165" s="1538"/>
      <c r="FG165" s="1538"/>
      <c r="FH165" s="1538"/>
      <c r="FI165" s="1538"/>
      <c r="FJ165" s="1538"/>
      <c r="FK165" s="1538"/>
      <c r="FL165" s="1538"/>
      <c r="FM165" s="1538"/>
      <c r="FN165" s="1538"/>
      <c r="FO165" s="1538"/>
      <c r="FP165" s="1538"/>
      <c r="FQ165" s="1538"/>
      <c r="FR165" s="1538"/>
      <c r="FS165" s="1538"/>
      <c r="FT165" s="1538"/>
      <c r="FU165" s="1538"/>
      <c r="FV165" s="1538"/>
      <c r="FW165" s="1538"/>
      <c r="FX165" s="1538"/>
      <c r="FY165" s="1538"/>
      <c r="FZ165" s="1538"/>
      <c r="GA165" s="1538"/>
      <c r="GB165" s="1538"/>
      <c r="GC165" s="1538"/>
      <c r="GD165" s="1538"/>
      <c r="GE165" s="1538"/>
      <c r="GF165" s="1538"/>
      <c r="GG165" s="1538"/>
      <c r="GH165" s="1538"/>
      <c r="GI165" s="1538"/>
      <c r="GJ165" s="1538"/>
      <c r="GK165" s="1538"/>
      <c r="GL165" s="1538"/>
      <c r="GM165" s="1538"/>
      <c r="GN165" s="1538"/>
      <c r="GO165" s="1538"/>
      <c r="GP165" s="1538"/>
      <c r="GQ165" s="1538"/>
      <c r="GR165" s="1538"/>
      <c r="GS165" s="1538"/>
      <c r="GT165" s="1538"/>
      <c r="GU165" s="1538"/>
      <c r="GV165" s="1538"/>
      <c r="GW165" s="1538"/>
      <c r="GX165" s="1538"/>
      <c r="GY165" s="1538"/>
      <c r="GZ165" s="1538"/>
      <c r="HA165" s="1538"/>
      <c r="HB165" s="1538"/>
      <c r="HC165" s="1538"/>
      <c r="HD165" s="1538"/>
      <c r="HE165" s="1538"/>
      <c r="HF165" s="1538"/>
      <c r="HG165" s="1538"/>
      <c r="HH165" s="1538"/>
      <c r="HI165" s="1538"/>
      <c r="HJ165" s="1538"/>
      <c r="HK165" s="1538"/>
      <c r="HL165" s="1538"/>
      <c r="HM165" s="1538"/>
      <c r="HN165" s="1538"/>
      <c r="HO165" s="1538"/>
      <c r="HP165" s="1538"/>
      <c r="HQ165" s="1538"/>
      <c r="HR165" s="1538"/>
      <c r="HS165" s="1538"/>
      <c r="HT165" s="1538"/>
      <c r="HU165" s="1538"/>
      <c r="HV165" s="1538"/>
      <c r="HW165" s="1538"/>
      <c r="HX165" s="1538"/>
      <c r="HY165" s="1538"/>
      <c r="HZ165" s="1538"/>
      <c r="IA165" s="1538"/>
      <c r="IB165" s="1538"/>
      <c r="IC165" s="1538"/>
      <c r="ID165" s="1538"/>
      <c r="IE165" s="1538"/>
      <c r="IF165" s="1538"/>
      <c r="IG165" s="1538"/>
      <c r="IH165" s="1538"/>
      <c r="II165" s="1538"/>
      <c r="IJ165" s="1538"/>
      <c r="IK165" s="1538"/>
      <c r="IL165" s="1538"/>
      <c r="IM165" s="1538"/>
      <c r="IN165" s="1538"/>
      <c r="IO165" s="1538"/>
      <c r="IP165" s="1538"/>
      <c r="IQ165" s="1538"/>
      <c r="IR165" s="1538"/>
      <c r="IS165" s="1538"/>
      <c r="IT165" s="1538"/>
      <c r="IU165" s="1538"/>
    </row>
    <row r="166" spans="1:255">
      <c r="A166" s="2149">
        <v>17</v>
      </c>
      <c r="B166" s="1520"/>
      <c r="C166" s="1520"/>
      <c r="D166" s="1520"/>
      <c r="E166" s="1889"/>
      <c r="F166" s="1519"/>
      <c r="G166" s="1520"/>
      <c r="H166" s="1520"/>
      <c r="I166" s="1520"/>
      <c r="J166" s="1520"/>
      <c r="K166" s="1860"/>
      <c r="L166" s="1860"/>
      <c r="M166" s="1900">
        <v>17</v>
      </c>
      <c r="N166" s="1519"/>
      <c r="O166" s="1860"/>
      <c r="P166" s="1860"/>
      <c r="Q166" s="1860"/>
      <c r="R166" s="1860">
        <f t="shared" si="2"/>
        <v>0</v>
      </c>
      <c r="S166" s="1900">
        <v>17</v>
      </c>
      <c r="T166" s="1538"/>
      <c r="U166" s="1538"/>
      <c r="V166" s="1538"/>
      <c r="W166" s="1538"/>
      <c r="X166" s="1538"/>
      <c r="Y166" s="1538"/>
      <c r="Z166" s="1538"/>
      <c r="AA166" s="1538"/>
      <c r="AB166" s="1538"/>
      <c r="AC166" s="1538"/>
      <c r="AD166" s="1538"/>
      <c r="AE166" s="1538"/>
      <c r="AF166" s="1538"/>
      <c r="AG166" s="1538"/>
      <c r="AH166" s="1538"/>
      <c r="AI166" s="1538"/>
      <c r="AJ166" s="1538"/>
      <c r="AK166" s="1538"/>
      <c r="AL166" s="1538"/>
      <c r="AM166" s="1538"/>
      <c r="AN166" s="1538"/>
      <c r="AO166" s="1538"/>
      <c r="AP166" s="1538"/>
      <c r="AQ166" s="1538"/>
      <c r="AR166" s="1538"/>
      <c r="AS166" s="1538"/>
      <c r="AT166" s="1538"/>
      <c r="AU166" s="1538"/>
      <c r="AV166" s="1538"/>
      <c r="AW166" s="1538"/>
      <c r="AX166" s="1538"/>
      <c r="AY166" s="1538"/>
      <c r="AZ166" s="1538"/>
      <c r="BA166" s="1538"/>
      <c r="BB166" s="1538"/>
      <c r="BC166" s="1538"/>
      <c r="BD166" s="1538"/>
      <c r="BE166" s="1538"/>
      <c r="BF166" s="1538"/>
      <c r="BG166" s="1538"/>
      <c r="BH166" s="1538"/>
      <c r="BI166" s="1538"/>
      <c r="BJ166" s="1538"/>
      <c r="BK166" s="1538"/>
      <c r="BL166" s="1538"/>
      <c r="BM166" s="1538"/>
      <c r="BN166" s="1538"/>
      <c r="BO166" s="1538"/>
      <c r="BP166" s="1538"/>
      <c r="BQ166" s="1538"/>
      <c r="BR166" s="1538"/>
      <c r="BS166" s="1538"/>
      <c r="BT166" s="1538"/>
      <c r="BU166" s="1538"/>
      <c r="BV166" s="1538"/>
      <c r="BW166" s="1538"/>
      <c r="BX166" s="1538"/>
      <c r="BY166" s="1538"/>
      <c r="BZ166" s="1538"/>
      <c r="CA166" s="1538"/>
      <c r="CB166" s="1538"/>
      <c r="CC166" s="1538"/>
      <c r="CD166" s="1538"/>
      <c r="CE166" s="1538"/>
      <c r="CF166" s="1538"/>
      <c r="CG166" s="1538"/>
      <c r="CH166" s="1538"/>
      <c r="CI166" s="1538"/>
      <c r="CJ166" s="1538"/>
      <c r="CK166" s="1538"/>
      <c r="CL166" s="1538"/>
      <c r="CM166" s="1538"/>
      <c r="CN166" s="1538"/>
      <c r="CO166" s="1538"/>
      <c r="CP166" s="1538"/>
      <c r="CQ166" s="1538"/>
      <c r="CR166" s="1538"/>
      <c r="CS166" s="1538"/>
      <c r="CT166" s="1538"/>
      <c r="CU166" s="1538"/>
      <c r="CV166" s="1538"/>
      <c r="CW166" s="1538"/>
      <c r="CX166" s="1538"/>
      <c r="CY166" s="1538"/>
      <c r="CZ166" s="1538"/>
      <c r="DA166" s="1538"/>
      <c r="DB166" s="1538"/>
      <c r="DC166" s="1538"/>
      <c r="DD166" s="1538"/>
      <c r="DE166" s="1538"/>
      <c r="DF166" s="1538"/>
      <c r="DG166" s="1538"/>
      <c r="DH166" s="1538"/>
      <c r="DI166" s="1538"/>
      <c r="DJ166" s="1538"/>
      <c r="DK166" s="1538"/>
      <c r="DL166" s="1538"/>
      <c r="DM166" s="1538"/>
      <c r="DN166" s="1538"/>
      <c r="DO166" s="1538"/>
      <c r="DP166" s="1538"/>
      <c r="DQ166" s="1538"/>
      <c r="DR166" s="1538"/>
      <c r="DS166" s="1538"/>
      <c r="DT166" s="1538"/>
      <c r="DU166" s="1538"/>
      <c r="DV166" s="1538"/>
      <c r="DW166" s="1538"/>
      <c r="DX166" s="1538"/>
      <c r="DY166" s="1538"/>
      <c r="DZ166" s="1538"/>
      <c r="EA166" s="1538"/>
      <c r="EB166" s="1538"/>
      <c r="EC166" s="1538"/>
      <c r="ED166" s="1538"/>
      <c r="EE166" s="1538"/>
      <c r="EF166" s="1538"/>
      <c r="EG166" s="1538"/>
      <c r="EH166" s="1538"/>
      <c r="EI166" s="1538"/>
      <c r="EJ166" s="1538"/>
      <c r="EK166" s="1538"/>
      <c r="EL166" s="1538"/>
      <c r="EM166" s="1538"/>
      <c r="EN166" s="1538"/>
      <c r="EO166" s="1538"/>
      <c r="EP166" s="1538"/>
      <c r="EQ166" s="1538"/>
      <c r="ER166" s="1538"/>
      <c r="ES166" s="1538"/>
      <c r="ET166" s="1538"/>
      <c r="EU166" s="1538"/>
      <c r="EV166" s="1538"/>
      <c r="EW166" s="1538"/>
      <c r="EX166" s="1538"/>
      <c r="EY166" s="1538"/>
      <c r="EZ166" s="1538"/>
      <c r="FA166" s="1538"/>
      <c r="FB166" s="1538"/>
      <c r="FC166" s="1538"/>
      <c r="FD166" s="1538"/>
      <c r="FE166" s="1538"/>
      <c r="FF166" s="1538"/>
      <c r="FG166" s="1538"/>
      <c r="FH166" s="1538"/>
      <c r="FI166" s="1538"/>
      <c r="FJ166" s="1538"/>
      <c r="FK166" s="1538"/>
      <c r="FL166" s="1538"/>
      <c r="FM166" s="1538"/>
      <c r="FN166" s="1538"/>
      <c r="FO166" s="1538"/>
      <c r="FP166" s="1538"/>
      <c r="FQ166" s="1538"/>
      <c r="FR166" s="1538"/>
      <c r="FS166" s="1538"/>
      <c r="FT166" s="1538"/>
      <c r="FU166" s="1538"/>
      <c r="FV166" s="1538"/>
      <c r="FW166" s="1538"/>
      <c r="FX166" s="1538"/>
      <c r="FY166" s="1538"/>
      <c r="FZ166" s="1538"/>
      <c r="GA166" s="1538"/>
      <c r="GB166" s="1538"/>
      <c r="GC166" s="1538"/>
      <c r="GD166" s="1538"/>
      <c r="GE166" s="1538"/>
      <c r="GF166" s="1538"/>
      <c r="GG166" s="1538"/>
      <c r="GH166" s="1538"/>
      <c r="GI166" s="1538"/>
      <c r="GJ166" s="1538"/>
      <c r="GK166" s="1538"/>
      <c r="GL166" s="1538"/>
      <c r="GM166" s="1538"/>
      <c r="GN166" s="1538"/>
      <c r="GO166" s="1538"/>
      <c r="GP166" s="1538"/>
      <c r="GQ166" s="1538"/>
      <c r="GR166" s="1538"/>
      <c r="GS166" s="1538"/>
      <c r="GT166" s="1538"/>
      <c r="GU166" s="1538"/>
      <c r="GV166" s="1538"/>
      <c r="GW166" s="1538"/>
      <c r="GX166" s="1538"/>
      <c r="GY166" s="1538"/>
      <c r="GZ166" s="1538"/>
      <c r="HA166" s="1538"/>
      <c r="HB166" s="1538"/>
      <c r="HC166" s="1538"/>
      <c r="HD166" s="1538"/>
      <c r="HE166" s="1538"/>
      <c r="HF166" s="1538"/>
      <c r="HG166" s="1538"/>
      <c r="HH166" s="1538"/>
      <c r="HI166" s="1538"/>
      <c r="HJ166" s="1538"/>
      <c r="HK166" s="1538"/>
      <c r="HL166" s="1538"/>
      <c r="HM166" s="1538"/>
      <c r="HN166" s="1538"/>
      <c r="HO166" s="1538"/>
      <c r="HP166" s="1538"/>
      <c r="HQ166" s="1538"/>
      <c r="HR166" s="1538"/>
      <c r="HS166" s="1538"/>
      <c r="HT166" s="1538"/>
      <c r="HU166" s="1538"/>
      <c r="HV166" s="1538"/>
      <c r="HW166" s="1538"/>
      <c r="HX166" s="1538"/>
      <c r="HY166" s="1538"/>
      <c r="HZ166" s="1538"/>
      <c r="IA166" s="1538"/>
      <c r="IB166" s="1538"/>
      <c r="IC166" s="1538"/>
      <c r="ID166" s="1538"/>
      <c r="IE166" s="1538"/>
      <c r="IF166" s="1538"/>
      <c r="IG166" s="1538"/>
      <c r="IH166" s="1538"/>
      <c r="II166" s="1538"/>
      <c r="IJ166" s="1538"/>
      <c r="IK166" s="1538"/>
      <c r="IL166" s="1538"/>
      <c r="IM166" s="1538"/>
      <c r="IN166" s="1538"/>
      <c r="IO166" s="1538"/>
      <c r="IP166" s="1538"/>
      <c r="IQ166" s="1538"/>
      <c r="IR166" s="1538"/>
      <c r="IS166" s="1538"/>
      <c r="IT166" s="1538"/>
      <c r="IU166" s="1538"/>
    </row>
    <row r="167" spans="1:255">
      <c r="A167" s="2149">
        <v>18</v>
      </c>
      <c r="B167" s="1520"/>
      <c r="C167" s="1520"/>
      <c r="D167" s="1520"/>
      <c r="E167" s="1889"/>
      <c r="F167" s="1519"/>
      <c r="G167" s="1520"/>
      <c r="H167" s="1520"/>
      <c r="I167" s="1520"/>
      <c r="J167" s="1520"/>
      <c r="K167" s="1860"/>
      <c r="L167" s="1860"/>
      <c r="M167" s="1900">
        <v>18</v>
      </c>
      <c r="N167" s="1519"/>
      <c r="O167" s="1860"/>
      <c r="P167" s="1860"/>
      <c r="Q167" s="1860"/>
      <c r="R167" s="1860">
        <f t="shared" si="2"/>
        <v>0</v>
      </c>
      <c r="S167" s="1900">
        <v>18</v>
      </c>
      <c r="T167" s="1538"/>
      <c r="U167" s="1538"/>
      <c r="V167" s="1538"/>
      <c r="W167" s="1538"/>
      <c r="X167" s="1538"/>
      <c r="Y167" s="1538"/>
      <c r="Z167" s="1538"/>
      <c r="AA167" s="1538"/>
      <c r="AB167" s="1538"/>
      <c r="AC167" s="1538"/>
      <c r="AD167" s="1538"/>
      <c r="AE167" s="1538"/>
      <c r="AF167" s="1538"/>
      <c r="AG167" s="1538"/>
      <c r="AH167" s="1538"/>
      <c r="AI167" s="1538"/>
      <c r="AJ167" s="1538"/>
      <c r="AK167" s="1538"/>
      <c r="AL167" s="1538"/>
      <c r="AM167" s="1538"/>
      <c r="AN167" s="1538"/>
      <c r="AO167" s="1538"/>
      <c r="AP167" s="1538"/>
      <c r="AQ167" s="1538"/>
      <c r="AR167" s="1538"/>
      <c r="AS167" s="1538"/>
      <c r="AT167" s="1538"/>
      <c r="AU167" s="1538"/>
      <c r="AV167" s="1538"/>
      <c r="AW167" s="1538"/>
      <c r="AX167" s="1538"/>
      <c r="AY167" s="1538"/>
      <c r="AZ167" s="1538"/>
      <c r="BA167" s="1538"/>
      <c r="BB167" s="1538"/>
      <c r="BC167" s="1538"/>
      <c r="BD167" s="1538"/>
      <c r="BE167" s="1538"/>
      <c r="BF167" s="1538"/>
      <c r="BG167" s="1538"/>
      <c r="BH167" s="1538"/>
      <c r="BI167" s="1538"/>
      <c r="BJ167" s="1538"/>
      <c r="BK167" s="1538"/>
      <c r="BL167" s="1538"/>
      <c r="BM167" s="1538"/>
      <c r="BN167" s="1538"/>
      <c r="BO167" s="1538"/>
      <c r="BP167" s="1538"/>
      <c r="BQ167" s="1538"/>
      <c r="BR167" s="1538"/>
      <c r="BS167" s="1538"/>
      <c r="BT167" s="1538"/>
      <c r="BU167" s="1538"/>
      <c r="BV167" s="1538"/>
      <c r="BW167" s="1538"/>
      <c r="BX167" s="1538"/>
      <c r="BY167" s="1538"/>
      <c r="BZ167" s="1538"/>
      <c r="CA167" s="1538"/>
      <c r="CB167" s="1538"/>
      <c r="CC167" s="1538"/>
      <c r="CD167" s="1538"/>
      <c r="CE167" s="1538"/>
      <c r="CF167" s="1538"/>
      <c r="CG167" s="1538"/>
      <c r="CH167" s="1538"/>
      <c r="CI167" s="1538"/>
      <c r="CJ167" s="1538"/>
      <c r="CK167" s="1538"/>
      <c r="CL167" s="1538"/>
      <c r="CM167" s="1538"/>
      <c r="CN167" s="1538"/>
      <c r="CO167" s="1538"/>
      <c r="CP167" s="1538"/>
      <c r="CQ167" s="1538"/>
      <c r="CR167" s="1538"/>
      <c r="CS167" s="1538"/>
      <c r="CT167" s="1538"/>
      <c r="CU167" s="1538"/>
      <c r="CV167" s="1538"/>
      <c r="CW167" s="1538"/>
      <c r="CX167" s="1538"/>
      <c r="CY167" s="1538"/>
      <c r="CZ167" s="1538"/>
      <c r="DA167" s="1538"/>
      <c r="DB167" s="1538"/>
      <c r="DC167" s="1538"/>
      <c r="DD167" s="1538"/>
      <c r="DE167" s="1538"/>
      <c r="DF167" s="1538"/>
      <c r="DG167" s="1538"/>
      <c r="DH167" s="1538"/>
      <c r="DI167" s="1538"/>
      <c r="DJ167" s="1538"/>
      <c r="DK167" s="1538"/>
      <c r="DL167" s="1538"/>
      <c r="DM167" s="1538"/>
      <c r="DN167" s="1538"/>
      <c r="DO167" s="1538"/>
      <c r="DP167" s="1538"/>
      <c r="DQ167" s="1538"/>
      <c r="DR167" s="1538"/>
      <c r="DS167" s="1538"/>
      <c r="DT167" s="1538"/>
      <c r="DU167" s="1538"/>
      <c r="DV167" s="1538"/>
      <c r="DW167" s="1538"/>
      <c r="DX167" s="1538"/>
      <c r="DY167" s="1538"/>
      <c r="DZ167" s="1538"/>
      <c r="EA167" s="1538"/>
      <c r="EB167" s="1538"/>
      <c r="EC167" s="1538"/>
      <c r="ED167" s="1538"/>
      <c r="EE167" s="1538"/>
      <c r="EF167" s="1538"/>
      <c r="EG167" s="1538"/>
      <c r="EH167" s="1538"/>
      <c r="EI167" s="1538"/>
      <c r="EJ167" s="1538"/>
      <c r="EK167" s="1538"/>
      <c r="EL167" s="1538"/>
      <c r="EM167" s="1538"/>
      <c r="EN167" s="1538"/>
      <c r="EO167" s="1538"/>
      <c r="EP167" s="1538"/>
      <c r="EQ167" s="1538"/>
      <c r="ER167" s="1538"/>
      <c r="ES167" s="1538"/>
      <c r="ET167" s="1538"/>
      <c r="EU167" s="1538"/>
      <c r="EV167" s="1538"/>
      <c r="EW167" s="1538"/>
      <c r="EX167" s="1538"/>
      <c r="EY167" s="1538"/>
      <c r="EZ167" s="1538"/>
      <c r="FA167" s="1538"/>
      <c r="FB167" s="1538"/>
      <c r="FC167" s="1538"/>
      <c r="FD167" s="1538"/>
      <c r="FE167" s="1538"/>
      <c r="FF167" s="1538"/>
      <c r="FG167" s="1538"/>
      <c r="FH167" s="1538"/>
      <c r="FI167" s="1538"/>
      <c r="FJ167" s="1538"/>
      <c r="FK167" s="1538"/>
      <c r="FL167" s="1538"/>
      <c r="FM167" s="1538"/>
      <c r="FN167" s="1538"/>
      <c r="FO167" s="1538"/>
      <c r="FP167" s="1538"/>
      <c r="FQ167" s="1538"/>
      <c r="FR167" s="1538"/>
      <c r="FS167" s="1538"/>
      <c r="FT167" s="1538"/>
      <c r="FU167" s="1538"/>
      <c r="FV167" s="1538"/>
      <c r="FW167" s="1538"/>
      <c r="FX167" s="1538"/>
      <c r="FY167" s="1538"/>
      <c r="FZ167" s="1538"/>
      <c r="GA167" s="1538"/>
      <c r="GB167" s="1538"/>
      <c r="GC167" s="1538"/>
      <c r="GD167" s="1538"/>
      <c r="GE167" s="1538"/>
      <c r="GF167" s="1538"/>
      <c r="GG167" s="1538"/>
      <c r="GH167" s="1538"/>
      <c r="GI167" s="1538"/>
      <c r="GJ167" s="1538"/>
      <c r="GK167" s="1538"/>
      <c r="GL167" s="1538"/>
      <c r="GM167" s="1538"/>
      <c r="GN167" s="1538"/>
      <c r="GO167" s="1538"/>
      <c r="GP167" s="1538"/>
      <c r="GQ167" s="1538"/>
      <c r="GR167" s="1538"/>
      <c r="GS167" s="1538"/>
      <c r="GT167" s="1538"/>
      <c r="GU167" s="1538"/>
      <c r="GV167" s="1538"/>
      <c r="GW167" s="1538"/>
      <c r="GX167" s="1538"/>
      <c r="GY167" s="1538"/>
      <c r="GZ167" s="1538"/>
      <c r="HA167" s="1538"/>
      <c r="HB167" s="1538"/>
      <c r="HC167" s="1538"/>
      <c r="HD167" s="1538"/>
      <c r="HE167" s="1538"/>
      <c r="HF167" s="1538"/>
      <c r="HG167" s="1538"/>
      <c r="HH167" s="1538"/>
      <c r="HI167" s="1538"/>
      <c r="HJ167" s="1538"/>
      <c r="HK167" s="1538"/>
      <c r="HL167" s="1538"/>
      <c r="HM167" s="1538"/>
      <c r="HN167" s="1538"/>
      <c r="HO167" s="1538"/>
      <c r="HP167" s="1538"/>
      <c r="HQ167" s="1538"/>
      <c r="HR167" s="1538"/>
      <c r="HS167" s="1538"/>
      <c r="HT167" s="1538"/>
      <c r="HU167" s="1538"/>
      <c r="HV167" s="1538"/>
      <c r="HW167" s="1538"/>
      <c r="HX167" s="1538"/>
      <c r="HY167" s="1538"/>
      <c r="HZ167" s="1538"/>
      <c r="IA167" s="1538"/>
      <c r="IB167" s="1538"/>
      <c r="IC167" s="1538"/>
      <c r="ID167" s="1538"/>
      <c r="IE167" s="1538"/>
      <c r="IF167" s="1538"/>
      <c r="IG167" s="1538"/>
      <c r="IH167" s="1538"/>
      <c r="II167" s="1538"/>
      <c r="IJ167" s="1538"/>
      <c r="IK167" s="1538"/>
      <c r="IL167" s="1538"/>
      <c r="IM167" s="1538"/>
      <c r="IN167" s="1538"/>
      <c r="IO167" s="1538"/>
      <c r="IP167" s="1538"/>
      <c r="IQ167" s="1538"/>
      <c r="IR167" s="1538"/>
      <c r="IS167" s="1538"/>
      <c r="IT167" s="1538"/>
      <c r="IU167" s="1538"/>
    </row>
    <row r="168" spans="1:255">
      <c r="A168" s="2149">
        <v>19</v>
      </c>
      <c r="B168" s="1520"/>
      <c r="C168" s="1520"/>
      <c r="D168" s="1520"/>
      <c r="E168" s="1889"/>
      <c r="F168" s="1519"/>
      <c r="G168" s="1520"/>
      <c r="H168" s="1520"/>
      <c r="I168" s="1520"/>
      <c r="J168" s="1520"/>
      <c r="K168" s="1860"/>
      <c r="L168" s="1860"/>
      <c r="M168" s="1900">
        <v>19</v>
      </c>
      <c r="N168" s="1519"/>
      <c r="O168" s="1860"/>
      <c r="P168" s="1860"/>
      <c r="Q168" s="1860"/>
      <c r="R168" s="1860">
        <f t="shared" si="2"/>
        <v>0</v>
      </c>
      <c r="S168" s="1900">
        <v>19</v>
      </c>
      <c r="T168" s="1538"/>
      <c r="U168" s="1538"/>
      <c r="V168" s="1538"/>
      <c r="W168" s="1538"/>
      <c r="X168" s="1538"/>
      <c r="Y168" s="1538"/>
      <c r="Z168" s="1538"/>
      <c r="AA168" s="1538"/>
      <c r="AB168" s="1538"/>
      <c r="AC168" s="1538"/>
      <c r="AD168" s="1538"/>
      <c r="AE168" s="1538"/>
      <c r="AF168" s="1538"/>
      <c r="AG168" s="1538"/>
      <c r="AH168" s="1538"/>
      <c r="AI168" s="1538"/>
      <c r="AJ168" s="1538"/>
      <c r="AK168" s="1538"/>
      <c r="AL168" s="1538"/>
      <c r="AM168" s="1538"/>
      <c r="AN168" s="1538"/>
      <c r="AO168" s="1538"/>
      <c r="AP168" s="1538"/>
      <c r="AQ168" s="1538"/>
      <c r="AR168" s="1538"/>
      <c r="AS168" s="1538"/>
      <c r="AT168" s="1538"/>
      <c r="AU168" s="1538"/>
      <c r="AV168" s="1538"/>
      <c r="AW168" s="1538"/>
      <c r="AX168" s="1538"/>
      <c r="AY168" s="1538"/>
      <c r="AZ168" s="1538"/>
      <c r="BA168" s="1538"/>
      <c r="BB168" s="1538"/>
      <c r="BC168" s="1538"/>
      <c r="BD168" s="1538"/>
      <c r="BE168" s="1538"/>
      <c r="BF168" s="1538"/>
      <c r="BG168" s="1538"/>
      <c r="BH168" s="1538"/>
      <c r="BI168" s="1538"/>
      <c r="BJ168" s="1538"/>
      <c r="BK168" s="1538"/>
      <c r="BL168" s="1538"/>
      <c r="BM168" s="1538"/>
      <c r="BN168" s="1538"/>
      <c r="BO168" s="1538"/>
      <c r="BP168" s="1538"/>
      <c r="BQ168" s="1538"/>
      <c r="BR168" s="1538"/>
      <c r="BS168" s="1538"/>
      <c r="BT168" s="1538"/>
      <c r="BU168" s="1538"/>
      <c r="BV168" s="1538"/>
      <c r="BW168" s="1538"/>
      <c r="BX168" s="1538"/>
      <c r="BY168" s="1538"/>
      <c r="BZ168" s="1538"/>
      <c r="CA168" s="1538"/>
      <c r="CB168" s="1538"/>
      <c r="CC168" s="1538"/>
      <c r="CD168" s="1538"/>
      <c r="CE168" s="1538"/>
      <c r="CF168" s="1538"/>
      <c r="CG168" s="1538"/>
      <c r="CH168" s="1538"/>
      <c r="CI168" s="1538"/>
      <c r="CJ168" s="1538"/>
      <c r="CK168" s="1538"/>
      <c r="CL168" s="1538"/>
      <c r="CM168" s="1538"/>
      <c r="CN168" s="1538"/>
      <c r="CO168" s="1538"/>
      <c r="CP168" s="1538"/>
      <c r="CQ168" s="1538"/>
      <c r="CR168" s="1538"/>
      <c r="CS168" s="1538"/>
      <c r="CT168" s="1538"/>
      <c r="CU168" s="1538"/>
      <c r="CV168" s="1538"/>
      <c r="CW168" s="1538"/>
      <c r="CX168" s="1538"/>
      <c r="CY168" s="1538"/>
      <c r="CZ168" s="1538"/>
      <c r="DA168" s="1538"/>
      <c r="DB168" s="1538"/>
      <c r="DC168" s="1538"/>
      <c r="DD168" s="1538"/>
      <c r="DE168" s="1538"/>
      <c r="DF168" s="1538"/>
      <c r="DG168" s="1538"/>
      <c r="DH168" s="1538"/>
      <c r="DI168" s="1538"/>
      <c r="DJ168" s="1538"/>
      <c r="DK168" s="1538"/>
      <c r="DL168" s="1538"/>
      <c r="DM168" s="1538"/>
      <c r="DN168" s="1538"/>
      <c r="DO168" s="1538"/>
      <c r="DP168" s="1538"/>
      <c r="DQ168" s="1538"/>
      <c r="DR168" s="1538"/>
      <c r="DS168" s="1538"/>
      <c r="DT168" s="1538"/>
      <c r="DU168" s="1538"/>
      <c r="DV168" s="1538"/>
      <c r="DW168" s="1538"/>
      <c r="DX168" s="1538"/>
      <c r="DY168" s="1538"/>
      <c r="DZ168" s="1538"/>
      <c r="EA168" s="1538"/>
      <c r="EB168" s="1538"/>
      <c r="EC168" s="1538"/>
      <c r="ED168" s="1538"/>
      <c r="EE168" s="1538"/>
      <c r="EF168" s="1538"/>
      <c r="EG168" s="1538"/>
      <c r="EH168" s="1538"/>
      <c r="EI168" s="1538"/>
      <c r="EJ168" s="1538"/>
      <c r="EK168" s="1538"/>
      <c r="EL168" s="1538"/>
      <c r="EM168" s="1538"/>
      <c r="EN168" s="1538"/>
      <c r="EO168" s="1538"/>
      <c r="EP168" s="1538"/>
      <c r="EQ168" s="1538"/>
      <c r="ER168" s="1538"/>
      <c r="ES168" s="1538"/>
      <c r="ET168" s="1538"/>
      <c r="EU168" s="1538"/>
      <c r="EV168" s="1538"/>
      <c r="EW168" s="1538"/>
      <c r="EX168" s="1538"/>
      <c r="EY168" s="1538"/>
      <c r="EZ168" s="1538"/>
      <c r="FA168" s="1538"/>
      <c r="FB168" s="1538"/>
      <c r="FC168" s="1538"/>
      <c r="FD168" s="1538"/>
      <c r="FE168" s="1538"/>
      <c r="FF168" s="1538"/>
      <c r="FG168" s="1538"/>
      <c r="FH168" s="1538"/>
      <c r="FI168" s="1538"/>
      <c r="FJ168" s="1538"/>
      <c r="FK168" s="1538"/>
      <c r="FL168" s="1538"/>
      <c r="FM168" s="1538"/>
      <c r="FN168" s="1538"/>
      <c r="FO168" s="1538"/>
      <c r="FP168" s="1538"/>
      <c r="FQ168" s="1538"/>
      <c r="FR168" s="1538"/>
      <c r="FS168" s="1538"/>
      <c r="FT168" s="1538"/>
      <c r="FU168" s="1538"/>
      <c r="FV168" s="1538"/>
      <c r="FW168" s="1538"/>
      <c r="FX168" s="1538"/>
      <c r="FY168" s="1538"/>
      <c r="FZ168" s="1538"/>
      <c r="GA168" s="1538"/>
      <c r="GB168" s="1538"/>
      <c r="GC168" s="1538"/>
      <c r="GD168" s="1538"/>
      <c r="GE168" s="1538"/>
      <c r="GF168" s="1538"/>
      <c r="GG168" s="1538"/>
      <c r="GH168" s="1538"/>
      <c r="GI168" s="1538"/>
      <c r="GJ168" s="1538"/>
      <c r="GK168" s="1538"/>
      <c r="GL168" s="1538"/>
      <c r="GM168" s="1538"/>
      <c r="GN168" s="1538"/>
      <c r="GO168" s="1538"/>
      <c r="GP168" s="1538"/>
      <c r="GQ168" s="1538"/>
      <c r="GR168" s="1538"/>
      <c r="GS168" s="1538"/>
      <c r="GT168" s="1538"/>
      <c r="GU168" s="1538"/>
      <c r="GV168" s="1538"/>
      <c r="GW168" s="1538"/>
      <c r="GX168" s="1538"/>
      <c r="GY168" s="1538"/>
      <c r="GZ168" s="1538"/>
      <c r="HA168" s="1538"/>
      <c r="HB168" s="1538"/>
      <c r="HC168" s="1538"/>
      <c r="HD168" s="1538"/>
      <c r="HE168" s="1538"/>
      <c r="HF168" s="1538"/>
      <c r="HG168" s="1538"/>
      <c r="HH168" s="1538"/>
      <c r="HI168" s="1538"/>
      <c r="HJ168" s="1538"/>
      <c r="HK168" s="1538"/>
      <c r="HL168" s="1538"/>
      <c r="HM168" s="1538"/>
      <c r="HN168" s="1538"/>
      <c r="HO168" s="1538"/>
      <c r="HP168" s="1538"/>
      <c r="HQ168" s="1538"/>
      <c r="HR168" s="1538"/>
      <c r="HS168" s="1538"/>
      <c r="HT168" s="1538"/>
      <c r="HU168" s="1538"/>
      <c r="HV168" s="1538"/>
      <c r="HW168" s="1538"/>
      <c r="HX168" s="1538"/>
      <c r="HY168" s="1538"/>
      <c r="HZ168" s="1538"/>
      <c r="IA168" s="1538"/>
      <c r="IB168" s="1538"/>
      <c r="IC168" s="1538"/>
      <c r="ID168" s="1538"/>
      <c r="IE168" s="1538"/>
      <c r="IF168" s="1538"/>
      <c r="IG168" s="1538"/>
      <c r="IH168" s="1538"/>
      <c r="II168" s="1538"/>
      <c r="IJ168" s="1538"/>
      <c r="IK168" s="1538"/>
      <c r="IL168" s="1538"/>
      <c r="IM168" s="1538"/>
      <c r="IN168" s="1538"/>
      <c r="IO168" s="1538"/>
      <c r="IP168" s="1538"/>
      <c r="IQ168" s="1538"/>
      <c r="IR168" s="1538"/>
      <c r="IS168" s="1538"/>
      <c r="IT168" s="1538"/>
      <c r="IU168" s="1538"/>
    </row>
    <row r="169" spans="1:255">
      <c r="A169" s="2149">
        <v>20</v>
      </c>
      <c r="B169" s="1520"/>
      <c r="C169" s="1520"/>
      <c r="D169" s="1520"/>
      <c r="E169" s="1889"/>
      <c r="F169" s="1519"/>
      <c r="G169" s="1520"/>
      <c r="H169" s="1520"/>
      <c r="I169" s="1520"/>
      <c r="J169" s="1520"/>
      <c r="K169" s="1860"/>
      <c r="L169" s="1860"/>
      <c r="M169" s="1900">
        <v>20</v>
      </c>
      <c r="N169" s="1519"/>
      <c r="O169" s="1860"/>
      <c r="P169" s="1860"/>
      <c r="Q169" s="1860"/>
      <c r="R169" s="1860">
        <f t="shared" si="2"/>
        <v>0</v>
      </c>
      <c r="S169" s="1900">
        <v>20</v>
      </c>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1538"/>
      <c r="AV169" s="1538"/>
      <c r="AW169" s="1538"/>
      <c r="AX169" s="1538"/>
      <c r="AY169" s="1538"/>
      <c r="AZ169" s="1538"/>
      <c r="BA169" s="1538"/>
      <c r="BB169" s="1538"/>
      <c r="BC169" s="1538"/>
      <c r="BD169" s="1538"/>
      <c r="BE169" s="1538"/>
      <c r="BF169" s="1538"/>
      <c r="BG169" s="1538"/>
      <c r="BH169" s="1538"/>
      <c r="BI169" s="1538"/>
      <c r="BJ169" s="1538"/>
      <c r="BK169" s="1538"/>
      <c r="BL169" s="1538"/>
      <c r="BM169" s="1538"/>
      <c r="BN169" s="1538"/>
      <c r="BO169" s="1538"/>
      <c r="BP169" s="1538"/>
      <c r="BQ169" s="1538"/>
      <c r="BR169" s="1538"/>
      <c r="BS169" s="1538"/>
      <c r="BT169" s="1538"/>
      <c r="BU169" s="1538"/>
      <c r="BV169" s="1538"/>
      <c r="BW169" s="1538"/>
      <c r="BX169" s="1538"/>
      <c r="BY169" s="1538"/>
      <c r="BZ169" s="1538"/>
      <c r="CA169" s="1538"/>
      <c r="CB169" s="1538"/>
      <c r="CC169" s="1538"/>
      <c r="CD169" s="1538"/>
      <c r="CE169" s="1538"/>
      <c r="CF169" s="1538"/>
      <c r="CG169" s="1538"/>
      <c r="CH169" s="1538"/>
      <c r="CI169" s="1538"/>
      <c r="CJ169" s="1538"/>
      <c r="CK169" s="1538"/>
      <c r="CL169" s="1538"/>
      <c r="CM169" s="1538"/>
      <c r="CN169" s="1538"/>
      <c r="CO169" s="1538"/>
      <c r="CP169" s="1538"/>
      <c r="CQ169" s="1538"/>
      <c r="CR169" s="1538"/>
      <c r="CS169" s="1538"/>
      <c r="CT169" s="1538"/>
      <c r="CU169" s="1538"/>
      <c r="CV169" s="1538"/>
      <c r="CW169" s="1538"/>
      <c r="CX169" s="1538"/>
      <c r="CY169" s="1538"/>
      <c r="CZ169" s="1538"/>
      <c r="DA169" s="1538"/>
      <c r="DB169" s="1538"/>
      <c r="DC169" s="1538"/>
      <c r="DD169" s="1538"/>
      <c r="DE169" s="1538"/>
      <c r="DF169" s="1538"/>
      <c r="DG169" s="1538"/>
      <c r="DH169" s="1538"/>
      <c r="DI169" s="1538"/>
      <c r="DJ169" s="1538"/>
      <c r="DK169" s="1538"/>
      <c r="DL169" s="1538"/>
      <c r="DM169" s="1538"/>
      <c r="DN169" s="1538"/>
      <c r="DO169" s="1538"/>
      <c r="DP169" s="1538"/>
      <c r="DQ169" s="1538"/>
      <c r="DR169" s="1538"/>
      <c r="DS169" s="1538"/>
      <c r="DT169" s="1538"/>
      <c r="DU169" s="1538"/>
      <c r="DV169" s="1538"/>
      <c r="DW169" s="1538"/>
      <c r="DX169" s="1538"/>
      <c r="DY169" s="1538"/>
      <c r="DZ169" s="1538"/>
      <c r="EA169" s="1538"/>
      <c r="EB169" s="1538"/>
      <c r="EC169" s="1538"/>
      <c r="ED169" s="1538"/>
      <c r="EE169" s="1538"/>
      <c r="EF169" s="1538"/>
      <c r="EG169" s="1538"/>
      <c r="EH169" s="1538"/>
      <c r="EI169" s="1538"/>
      <c r="EJ169" s="1538"/>
      <c r="EK169" s="1538"/>
      <c r="EL169" s="1538"/>
      <c r="EM169" s="1538"/>
      <c r="EN169" s="1538"/>
      <c r="EO169" s="1538"/>
      <c r="EP169" s="1538"/>
      <c r="EQ169" s="1538"/>
      <c r="ER169" s="1538"/>
      <c r="ES169" s="1538"/>
      <c r="ET169" s="1538"/>
      <c r="EU169" s="1538"/>
      <c r="EV169" s="1538"/>
      <c r="EW169" s="1538"/>
      <c r="EX169" s="1538"/>
      <c r="EY169" s="1538"/>
      <c r="EZ169" s="1538"/>
      <c r="FA169" s="1538"/>
      <c r="FB169" s="1538"/>
      <c r="FC169" s="1538"/>
      <c r="FD169" s="1538"/>
      <c r="FE169" s="1538"/>
      <c r="FF169" s="1538"/>
      <c r="FG169" s="1538"/>
      <c r="FH169" s="1538"/>
      <c r="FI169" s="1538"/>
      <c r="FJ169" s="1538"/>
      <c r="FK169" s="1538"/>
      <c r="FL169" s="1538"/>
      <c r="FM169" s="1538"/>
      <c r="FN169" s="1538"/>
      <c r="FO169" s="1538"/>
      <c r="FP169" s="1538"/>
      <c r="FQ169" s="1538"/>
      <c r="FR169" s="1538"/>
      <c r="FS169" s="1538"/>
      <c r="FT169" s="1538"/>
      <c r="FU169" s="1538"/>
      <c r="FV169" s="1538"/>
      <c r="FW169" s="1538"/>
      <c r="FX169" s="1538"/>
      <c r="FY169" s="1538"/>
      <c r="FZ169" s="1538"/>
      <c r="GA169" s="1538"/>
      <c r="GB169" s="1538"/>
      <c r="GC169" s="1538"/>
      <c r="GD169" s="1538"/>
      <c r="GE169" s="1538"/>
      <c r="GF169" s="1538"/>
      <c r="GG169" s="1538"/>
      <c r="GH169" s="1538"/>
      <c r="GI169" s="1538"/>
      <c r="GJ169" s="1538"/>
      <c r="GK169" s="1538"/>
      <c r="GL169" s="1538"/>
      <c r="GM169" s="1538"/>
      <c r="GN169" s="1538"/>
      <c r="GO169" s="1538"/>
      <c r="GP169" s="1538"/>
      <c r="GQ169" s="1538"/>
      <c r="GR169" s="1538"/>
      <c r="GS169" s="1538"/>
      <c r="GT169" s="1538"/>
      <c r="GU169" s="1538"/>
      <c r="GV169" s="1538"/>
      <c r="GW169" s="1538"/>
      <c r="GX169" s="1538"/>
      <c r="GY169" s="1538"/>
      <c r="GZ169" s="1538"/>
      <c r="HA169" s="1538"/>
      <c r="HB169" s="1538"/>
      <c r="HC169" s="1538"/>
      <c r="HD169" s="1538"/>
      <c r="HE169" s="1538"/>
      <c r="HF169" s="1538"/>
      <c r="HG169" s="1538"/>
      <c r="HH169" s="1538"/>
      <c r="HI169" s="1538"/>
      <c r="HJ169" s="1538"/>
      <c r="HK169" s="1538"/>
      <c r="HL169" s="1538"/>
      <c r="HM169" s="1538"/>
      <c r="HN169" s="1538"/>
      <c r="HO169" s="1538"/>
      <c r="HP169" s="1538"/>
      <c r="HQ169" s="1538"/>
      <c r="HR169" s="1538"/>
      <c r="HS169" s="1538"/>
      <c r="HT169" s="1538"/>
      <c r="HU169" s="1538"/>
      <c r="HV169" s="1538"/>
      <c r="HW169" s="1538"/>
      <c r="HX169" s="1538"/>
      <c r="HY169" s="1538"/>
      <c r="HZ169" s="1538"/>
      <c r="IA169" s="1538"/>
      <c r="IB169" s="1538"/>
      <c r="IC169" s="1538"/>
      <c r="ID169" s="1538"/>
      <c r="IE169" s="1538"/>
      <c r="IF169" s="1538"/>
      <c r="IG169" s="1538"/>
      <c r="IH169" s="1538"/>
      <c r="II169" s="1538"/>
      <c r="IJ169" s="1538"/>
      <c r="IK169" s="1538"/>
      <c r="IL169" s="1538"/>
      <c r="IM169" s="1538"/>
      <c r="IN169" s="1538"/>
      <c r="IO169" s="1538"/>
      <c r="IP169" s="1538"/>
      <c r="IQ169" s="1538"/>
      <c r="IR169" s="1538"/>
      <c r="IS169" s="1538"/>
      <c r="IT169" s="1538"/>
      <c r="IU169" s="1538"/>
    </row>
    <row r="170" spans="1:255">
      <c r="A170" s="2149">
        <v>21</v>
      </c>
      <c r="B170" s="1520"/>
      <c r="C170" s="1520"/>
      <c r="D170" s="1520"/>
      <c r="E170" s="1889"/>
      <c r="F170" s="1519"/>
      <c r="G170" s="1520"/>
      <c r="H170" s="1520"/>
      <c r="I170" s="1520"/>
      <c r="J170" s="1520"/>
      <c r="K170" s="1860"/>
      <c r="L170" s="1860"/>
      <c r="M170" s="1900">
        <v>21</v>
      </c>
      <c r="N170" s="1519"/>
      <c r="O170" s="1860"/>
      <c r="P170" s="1860"/>
      <c r="Q170" s="1860"/>
      <c r="R170" s="1860">
        <f t="shared" si="2"/>
        <v>0</v>
      </c>
      <c r="S170" s="1900">
        <v>21</v>
      </c>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1538"/>
      <c r="AV170" s="1538"/>
      <c r="AW170" s="1538"/>
      <c r="AX170" s="1538"/>
      <c r="AY170" s="1538"/>
      <c r="AZ170" s="1538"/>
      <c r="BA170" s="1538"/>
      <c r="BB170" s="1538"/>
      <c r="BC170" s="1538"/>
      <c r="BD170" s="1538"/>
      <c r="BE170" s="1538"/>
      <c r="BF170" s="1538"/>
      <c r="BG170" s="1538"/>
      <c r="BH170" s="1538"/>
      <c r="BI170" s="1538"/>
      <c r="BJ170" s="1538"/>
      <c r="BK170" s="1538"/>
      <c r="BL170" s="1538"/>
      <c r="BM170" s="1538"/>
      <c r="BN170" s="1538"/>
      <c r="BO170" s="1538"/>
      <c r="BP170" s="1538"/>
      <c r="BQ170" s="1538"/>
      <c r="BR170" s="1538"/>
      <c r="BS170" s="1538"/>
      <c r="BT170" s="1538"/>
      <c r="BU170" s="1538"/>
      <c r="BV170" s="1538"/>
      <c r="BW170" s="1538"/>
      <c r="BX170" s="1538"/>
      <c r="BY170" s="1538"/>
      <c r="BZ170" s="1538"/>
      <c r="CA170" s="1538"/>
      <c r="CB170" s="1538"/>
      <c r="CC170" s="1538"/>
      <c r="CD170" s="1538"/>
      <c r="CE170" s="1538"/>
      <c r="CF170" s="1538"/>
      <c r="CG170" s="1538"/>
      <c r="CH170" s="1538"/>
      <c r="CI170" s="1538"/>
      <c r="CJ170" s="1538"/>
      <c r="CK170" s="1538"/>
      <c r="CL170" s="1538"/>
      <c r="CM170" s="1538"/>
      <c r="CN170" s="1538"/>
      <c r="CO170" s="1538"/>
      <c r="CP170" s="1538"/>
      <c r="CQ170" s="1538"/>
      <c r="CR170" s="1538"/>
      <c r="CS170" s="1538"/>
      <c r="CT170" s="1538"/>
      <c r="CU170" s="1538"/>
      <c r="CV170" s="1538"/>
      <c r="CW170" s="1538"/>
      <c r="CX170" s="1538"/>
      <c r="CY170" s="1538"/>
      <c r="CZ170" s="1538"/>
      <c r="DA170" s="1538"/>
      <c r="DB170" s="1538"/>
      <c r="DC170" s="1538"/>
      <c r="DD170" s="1538"/>
      <c r="DE170" s="1538"/>
      <c r="DF170" s="1538"/>
      <c r="DG170" s="1538"/>
      <c r="DH170" s="1538"/>
      <c r="DI170" s="1538"/>
      <c r="DJ170" s="1538"/>
      <c r="DK170" s="1538"/>
      <c r="DL170" s="1538"/>
      <c r="DM170" s="1538"/>
      <c r="DN170" s="1538"/>
      <c r="DO170" s="1538"/>
      <c r="DP170" s="1538"/>
      <c r="DQ170" s="1538"/>
      <c r="DR170" s="1538"/>
      <c r="DS170" s="1538"/>
      <c r="DT170" s="1538"/>
      <c r="DU170" s="1538"/>
      <c r="DV170" s="1538"/>
      <c r="DW170" s="1538"/>
      <c r="DX170" s="1538"/>
      <c r="DY170" s="1538"/>
      <c r="DZ170" s="1538"/>
      <c r="EA170" s="1538"/>
      <c r="EB170" s="1538"/>
      <c r="EC170" s="1538"/>
      <c r="ED170" s="1538"/>
      <c r="EE170" s="1538"/>
      <c r="EF170" s="1538"/>
      <c r="EG170" s="1538"/>
      <c r="EH170" s="1538"/>
      <c r="EI170" s="1538"/>
      <c r="EJ170" s="1538"/>
      <c r="EK170" s="1538"/>
      <c r="EL170" s="1538"/>
      <c r="EM170" s="1538"/>
      <c r="EN170" s="1538"/>
      <c r="EO170" s="1538"/>
      <c r="EP170" s="1538"/>
      <c r="EQ170" s="1538"/>
      <c r="ER170" s="1538"/>
      <c r="ES170" s="1538"/>
      <c r="ET170" s="1538"/>
      <c r="EU170" s="1538"/>
      <c r="EV170" s="1538"/>
      <c r="EW170" s="1538"/>
      <c r="EX170" s="1538"/>
      <c r="EY170" s="1538"/>
      <c r="EZ170" s="1538"/>
      <c r="FA170" s="1538"/>
      <c r="FB170" s="1538"/>
      <c r="FC170" s="1538"/>
      <c r="FD170" s="1538"/>
      <c r="FE170" s="1538"/>
      <c r="FF170" s="1538"/>
      <c r="FG170" s="1538"/>
      <c r="FH170" s="1538"/>
      <c r="FI170" s="1538"/>
      <c r="FJ170" s="1538"/>
      <c r="FK170" s="1538"/>
      <c r="FL170" s="1538"/>
      <c r="FM170" s="1538"/>
      <c r="FN170" s="1538"/>
      <c r="FO170" s="1538"/>
      <c r="FP170" s="1538"/>
      <c r="FQ170" s="1538"/>
      <c r="FR170" s="1538"/>
      <c r="FS170" s="1538"/>
      <c r="FT170" s="1538"/>
      <c r="FU170" s="1538"/>
      <c r="FV170" s="1538"/>
      <c r="FW170" s="1538"/>
      <c r="FX170" s="1538"/>
      <c r="FY170" s="1538"/>
      <c r="FZ170" s="1538"/>
      <c r="GA170" s="1538"/>
      <c r="GB170" s="1538"/>
      <c r="GC170" s="1538"/>
      <c r="GD170" s="1538"/>
      <c r="GE170" s="1538"/>
      <c r="GF170" s="1538"/>
      <c r="GG170" s="1538"/>
      <c r="GH170" s="1538"/>
      <c r="GI170" s="1538"/>
      <c r="GJ170" s="1538"/>
      <c r="GK170" s="1538"/>
      <c r="GL170" s="1538"/>
      <c r="GM170" s="1538"/>
      <c r="GN170" s="1538"/>
      <c r="GO170" s="1538"/>
      <c r="GP170" s="1538"/>
      <c r="GQ170" s="1538"/>
      <c r="GR170" s="1538"/>
      <c r="GS170" s="1538"/>
      <c r="GT170" s="1538"/>
      <c r="GU170" s="1538"/>
      <c r="GV170" s="1538"/>
      <c r="GW170" s="1538"/>
      <c r="GX170" s="1538"/>
      <c r="GY170" s="1538"/>
      <c r="GZ170" s="1538"/>
      <c r="HA170" s="1538"/>
      <c r="HB170" s="1538"/>
      <c r="HC170" s="1538"/>
      <c r="HD170" s="1538"/>
      <c r="HE170" s="1538"/>
      <c r="HF170" s="1538"/>
      <c r="HG170" s="1538"/>
      <c r="HH170" s="1538"/>
      <c r="HI170" s="1538"/>
      <c r="HJ170" s="1538"/>
      <c r="HK170" s="1538"/>
      <c r="HL170" s="1538"/>
      <c r="HM170" s="1538"/>
      <c r="HN170" s="1538"/>
      <c r="HO170" s="1538"/>
      <c r="HP170" s="1538"/>
      <c r="HQ170" s="1538"/>
      <c r="HR170" s="1538"/>
      <c r="HS170" s="1538"/>
      <c r="HT170" s="1538"/>
      <c r="HU170" s="1538"/>
      <c r="HV170" s="1538"/>
      <c r="HW170" s="1538"/>
      <c r="HX170" s="1538"/>
      <c r="HY170" s="1538"/>
      <c r="HZ170" s="1538"/>
      <c r="IA170" s="1538"/>
      <c r="IB170" s="1538"/>
      <c r="IC170" s="1538"/>
      <c r="ID170" s="1538"/>
      <c r="IE170" s="1538"/>
      <c r="IF170" s="1538"/>
      <c r="IG170" s="1538"/>
      <c r="IH170" s="1538"/>
      <c r="II170" s="1538"/>
      <c r="IJ170" s="1538"/>
      <c r="IK170" s="1538"/>
      <c r="IL170" s="1538"/>
      <c r="IM170" s="1538"/>
      <c r="IN170" s="1538"/>
      <c r="IO170" s="1538"/>
      <c r="IP170" s="1538"/>
      <c r="IQ170" s="1538"/>
      <c r="IR170" s="1538"/>
      <c r="IS170" s="1538"/>
      <c r="IT170" s="1538"/>
      <c r="IU170" s="1538"/>
    </row>
    <row r="171" spans="1:255">
      <c r="A171" s="2149">
        <v>22</v>
      </c>
      <c r="B171" s="1520"/>
      <c r="C171" s="1520"/>
      <c r="D171" s="1520"/>
      <c r="E171" s="1889"/>
      <c r="F171" s="1519"/>
      <c r="G171" s="1520"/>
      <c r="H171" s="1520"/>
      <c r="I171" s="1520"/>
      <c r="J171" s="1520"/>
      <c r="K171" s="1860"/>
      <c r="L171" s="1860"/>
      <c r="M171" s="1900">
        <v>22</v>
      </c>
      <c r="N171" s="1519"/>
      <c r="O171" s="1860"/>
      <c r="P171" s="1860"/>
      <c r="Q171" s="1860"/>
      <c r="R171" s="1860">
        <f t="shared" si="2"/>
        <v>0</v>
      </c>
      <c r="S171" s="1900">
        <v>22</v>
      </c>
      <c r="T171" s="1538"/>
      <c r="U171" s="1538"/>
      <c r="V171" s="1538"/>
      <c r="W171" s="1538"/>
      <c r="X171" s="1538"/>
      <c r="Y171" s="1538"/>
      <c r="Z171" s="1538"/>
      <c r="AA171" s="1538"/>
      <c r="AB171" s="1538"/>
      <c r="AC171" s="1538"/>
      <c r="AD171" s="1538"/>
      <c r="AE171" s="1538"/>
      <c r="AF171" s="1538"/>
      <c r="AG171" s="1538"/>
      <c r="AH171" s="1538"/>
      <c r="AI171" s="1538"/>
      <c r="AJ171" s="1538"/>
      <c r="AK171" s="1538"/>
      <c r="AL171" s="1538"/>
      <c r="AM171" s="1538"/>
      <c r="AN171" s="1538"/>
      <c r="AO171" s="1538"/>
      <c r="AP171" s="1538"/>
      <c r="AQ171" s="1538"/>
      <c r="AR171" s="1538"/>
      <c r="AS171" s="1538"/>
      <c r="AT171" s="1538"/>
      <c r="AU171" s="1538"/>
      <c r="AV171" s="1538"/>
      <c r="AW171" s="1538"/>
      <c r="AX171" s="1538"/>
      <c r="AY171" s="1538"/>
      <c r="AZ171" s="1538"/>
      <c r="BA171" s="1538"/>
      <c r="BB171" s="1538"/>
      <c r="BC171" s="1538"/>
      <c r="BD171" s="1538"/>
      <c r="BE171" s="1538"/>
      <c r="BF171" s="1538"/>
      <c r="BG171" s="1538"/>
      <c r="BH171" s="1538"/>
      <c r="BI171" s="1538"/>
      <c r="BJ171" s="1538"/>
      <c r="BK171" s="1538"/>
      <c r="BL171" s="1538"/>
      <c r="BM171" s="1538"/>
      <c r="BN171" s="1538"/>
      <c r="BO171" s="1538"/>
      <c r="BP171" s="1538"/>
      <c r="BQ171" s="1538"/>
      <c r="BR171" s="1538"/>
      <c r="BS171" s="1538"/>
      <c r="BT171" s="1538"/>
      <c r="BU171" s="1538"/>
      <c r="BV171" s="1538"/>
      <c r="BW171" s="1538"/>
      <c r="BX171" s="1538"/>
      <c r="BY171" s="1538"/>
      <c r="BZ171" s="1538"/>
      <c r="CA171" s="1538"/>
      <c r="CB171" s="1538"/>
      <c r="CC171" s="1538"/>
      <c r="CD171" s="1538"/>
      <c r="CE171" s="1538"/>
      <c r="CF171" s="1538"/>
      <c r="CG171" s="1538"/>
      <c r="CH171" s="1538"/>
      <c r="CI171" s="1538"/>
      <c r="CJ171" s="1538"/>
      <c r="CK171" s="1538"/>
      <c r="CL171" s="1538"/>
      <c r="CM171" s="1538"/>
      <c r="CN171" s="1538"/>
      <c r="CO171" s="1538"/>
      <c r="CP171" s="1538"/>
      <c r="CQ171" s="1538"/>
      <c r="CR171" s="1538"/>
      <c r="CS171" s="1538"/>
      <c r="CT171" s="1538"/>
      <c r="CU171" s="1538"/>
      <c r="CV171" s="1538"/>
      <c r="CW171" s="1538"/>
      <c r="CX171" s="1538"/>
      <c r="CY171" s="1538"/>
      <c r="CZ171" s="1538"/>
      <c r="DA171" s="1538"/>
      <c r="DB171" s="1538"/>
      <c r="DC171" s="1538"/>
      <c r="DD171" s="1538"/>
      <c r="DE171" s="1538"/>
      <c r="DF171" s="1538"/>
      <c r="DG171" s="1538"/>
      <c r="DH171" s="1538"/>
      <c r="DI171" s="1538"/>
      <c r="DJ171" s="1538"/>
      <c r="DK171" s="1538"/>
      <c r="DL171" s="1538"/>
      <c r="DM171" s="1538"/>
      <c r="DN171" s="1538"/>
      <c r="DO171" s="1538"/>
      <c r="DP171" s="1538"/>
      <c r="DQ171" s="1538"/>
      <c r="DR171" s="1538"/>
      <c r="DS171" s="1538"/>
      <c r="DT171" s="1538"/>
      <c r="DU171" s="1538"/>
      <c r="DV171" s="1538"/>
      <c r="DW171" s="1538"/>
      <c r="DX171" s="1538"/>
      <c r="DY171" s="1538"/>
      <c r="DZ171" s="1538"/>
      <c r="EA171" s="1538"/>
      <c r="EB171" s="1538"/>
      <c r="EC171" s="1538"/>
      <c r="ED171" s="1538"/>
      <c r="EE171" s="1538"/>
      <c r="EF171" s="1538"/>
      <c r="EG171" s="1538"/>
      <c r="EH171" s="1538"/>
      <c r="EI171" s="1538"/>
      <c r="EJ171" s="1538"/>
      <c r="EK171" s="1538"/>
      <c r="EL171" s="1538"/>
      <c r="EM171" s="1538"/>
      <c r="EN171" s="1538"/>
      <c r="EO171" s="1538"/>
      <c r="EP171" s="1538"/>
      <c r="EQ171" s="1538"/>
      <c r="ER171" s="1538"/>
      <c r="ES171" s="1538"/>
      <c r="ET171" s="1538"/>
      <c r="EU171" s="1538"/>
      <c r="EV171" s="1538"/>
      <c r="EW171" s="1538"/>
      <c r="EX171" s="1538"/>
      <c r="EY171" s="1538"/>
      <c r="EZ171" s="1538"/>
      <c r="FA171" s="1538"/>
      <c r="FB171" s="1538"/>
      <c r="FC171" s="1538"/>
      <c r="FD171" s="1538"/>
      <c r="FE171" s="1538"/>
      <c r="FF171" s="1538"/>
      <c r="FG171" s="1538"/>
      <c r="FH171" s="1538"/>
      <c r="FI171" s="1538"/>
      <c r="FJ171" s="1538"/>
      <c r="FK171" s="1538"/>
      <c r="FL171" s="1538"/>
      <c r="FM171" s="1538"/>
      <c r="FN171" s="1538"/>
      <c r="FO171" s="1538"/>
      <c r="FP171" s="1538"/>
      <c r="FQ171" s="1538"/>
      <c r="FR171" s="1538"/>
      <c r="FS171" s="1538"/>
      <c r="FT171" s="1538"/>
      <c r="FU171" s="1538"/>
      <c r="FV171" s="1538"/>
      <c r="FW171" s="1538"/>
      <c r="FX171" s="1538"/>
      <c r="FY171" s="1538"/>
      <c r="FZ171" s="1538"/>
      <c r="GA171" s="1538"/>
      <c r="GB171" s="1538"/>
      <c r="GC171" s="1538"/>
      <c r="GD171" s="1538"/>
      <c r="GE171" s="1538"/>
      <c r="GF171" s="1538"/>
      <c r="GG171" s="1538"/>
      <c r="GH171" s="1538"/>
      <c r="GI171" s="1538"/>
      <c r="GJ171" s="1538"/>
      <c r="GK171" s="1538"/>
      <c r="GL171" s="1538"/>
      <c r="GM171" s="1538"/>
      <c r="GN171" s="1538"/>
      <c r="GO171" s="1538"/>
      <c r="GP171" s="1538"/>
      <c r="GQ171" s="1538"/>
      <c r="GR171" s="1538"/>
      <c r="GS171" s="1538"/>
      <c r="GT171" s="1538"/>
      <c r="GU171" s="1538"/>
      <c r="GV171" s="1538"/>
      <c r="GW171" s="1538"/>
      <c r="GX171" s="1538"/>
      <c r="GY171" s="1538"/>
      <c r="GZ171" s="1538"/>
      <c r="HA171" s="1538"/>
      <c r="HB171" s="1538"/>
      <c r="HC171" s="1538"/>
      <c r="HD171" s="1538"/>
      <c r="HE171" s="1538"/>
      <c r="HF171" s="1538"/>
      <c r="HG171" s="1538"/>
      <c r="HH171" s="1538"/>
      <c r="HI171" s="1538"/>
      <c r="HJ171" s="1538"/>
      <c r="HK171" s="1538"/>
      <c r="HL171" s="1538"/>
      <c r="HM171" s="1538"/>
      <c r="HN171" s="1538"/>
      <c r="HO171" s="1538"/>
      <c r="HP171" s="1538"/>
      <c r="HQ171" s="1538"/>
      <c r="HR171" s="1538"/>
      <c r="HS171" s="1538"/>
      <c r="HT171" s="1538"/>
      <c r="HU171" s="1538"/>
      <c r="HV171" s="1538"/>
      <c r="HW171" s="1538"/>
      <c r="HX171" s="1538"/>
      <c r="HY171" s="1538"/>
      <c r="HZ171" s="1538"/>
      <c r="IA171" s="1538"/>
      <c r="IB171" s="1538"/>
      <c r="IC171" s="1538"/>
      <c r="ID171" s="1538"/>
      <c r="IE171" s="1538"/>
      <c r="IF171" s="1538"/>
      <c r="IG171" s="1538"/>
      <c r="IH171" s="1538"/>
      <c r="II171" s="1538"/>
      <c r="IJ171" s="1538"/>
      <c r="IK171" s="1538"/>
      <c r="IL171" s="1538"/>
      <c r="IM171" s="1538"/>
      <c r="IN171" s="1538"/>
      <c r="IO171" s="1538"/>
      <c r="IP171" s="1538"/>
      <c r="IQ171" s="1538"/>
      <c r="IR171" s="1538"/>
      <c r="IS171" s="1538"/>
      <c r="IT171" s="1538"/>
      <c r="IU171" s="1538"/>
    </row>
    <row r="172" spans="1:255">
      <c r="A172" s="2149">
        <v>23</v>
      </c>
      <c r="B172" s="1520"/>
      <c r="C172" s="1520"/>
      <c r="D172" s="1520"/>
      <c r="E172" s="1889"/>
      <c r="F172" s="1519"/>
      <c r="G172" s="1520"/>
      <c r="H172" s="1520"/>
      <c r="I172" s="1520"/>
      <c r="J172" s="1520"/>
      <c r="K172" s="1860"/>
      <c r="L172" s="1860"/>
      <c r="M172" s="1900">
        <v>23</v>
      </c>
      <c r="N172" s="1519"/>
      <c r="O172" s="1860"/>
      <c r="P172" s="1860"/>
      <c r="Q172" s="1860"/>
      <c r="R172" s="1860">
        <f t="shared" si="2"/>
        <v>0</v>
      </c>
      <c r="S172" s="1900">
        <v>23</v>
      </c>
      <c r="T172" s="1538"/>
      <c r="U172" s="1538"/>
      <c r="V172" s="1538"/>
      <c r="W172" s="1538"/>
      <c r="X172" s="1538"/>
      <c r="Y172" s="1538"/>
      <c r="Z172" s="1538"/>
      <c r="AA172" s="1538"/>
      <c r="AB172" s="1538"/>
      <c r="AC172" s="1538"/>
      <c r="AD172" s="1538"/>
      <c r="AE172" s="1538"/>
      <c r="AF172" s="1538"/>
      <c r="AG172" s="1538"/>
      <c r="AH172" s="1538"/>
      <c r="AI172" s="1538"/>
      <c r="AJ172" s="1538"/>
      <c r="AK172" s="1538"/>
      <c r="AL172" s="1538"/>
      <c r="AM172" s="1538"/>
      <c r="AN172" s="1538"/>
      <c r="AO172" s="1538"/>
      <c r="AP172" s="1538"/>
      <c r="AQ172" s="1538"/>
      <c r="AR172" s="1538"/>
      <c r="AS172" s="1538"/>
      <c r="AT172" s="1538"/>
      <c r="AU172" s="1538"/>
      <c r="AV172" s="1538"/>
      <c r="AW172" s="1538"/>
      <c r="AX172" s="1538"/>
      <c r="AY172" s="1538"/>
      <c r="AZ172" s="1538"/>
      <c r="BA172" s="1538"/>
      <c r="BB172" s="1538"/>
      <c r="BC172" s="1538"/>
      <c r="BD172" s="1538"/>
      <c r="BE172" s="1538"/>
      <c r="BF172" s="1538"/>
      <c r="BG172" s="1538"/>
      <c r="BH172" s="1538"/>
      <c r="BI172" s="1538"/>
      <c r="BJ172" s="1538"/>
      <c r="BK172" s="1538"/>
      <c r="BL172" s="1538"/>
      <c r="BM172" s="1538"/>
      <c r="BN172" s="1538"/>
      <c r="BO172" s="1538"/>
      <c r="BP172" s="1538"/>
      <c r="BQ172" s="1538"/>
      <c r="BR172" s="1538"/>
      <c r="BS172" s="1538"/>
      <c r="BT172" s="1538"/>
      <c r="BU172" s="1538"/>
      <c r="BV172" s="1538"/>
      <c r="BW172" s="1538"/>
      <c r="BX172" s="1538"/>
      <c r="BY172" s="1538"/>
      <c r="BZ172" s="1538"/>
      <c r="CA172" s="1538"/>
      <c r="CB172" s="1538"/>
      <c r="CC172" s="1538"/>
      <c r="CD172" s="1538"/>
      <c r="CE172" s="1538"/>
      <c r="CF172" s="1538"/>
      <c r="CG172" s="1538"/>
      <c r="CH172" s="1538"/>
      <c r="CI172" s="1538"/>
      <c r="CJ172" s="1538"/>
      <c r="CK172" s="1538"/>
      <c r="CL172" s="1538"/>
      <c r="CM172" s="1538"/>
      <c r="CN172" s="1538"/>
      <c r="CO172" s="1538"/>
      <c r="CP172" s="1538"/>
      <c r="CQ172" s="1538"/>
      <c r="CR172" s="1538"/>
      <c r="CS172" s="1538"/>
      <c r="CT172" s="1538"/>
      <c r="CU172" s="1538"/>
      <c r="CV172" s="1538"/>
      <c r="CW172" s="1538"/>
      <c r="CX172" s="1538"/>
      <c r="CY172" s="1538"/>
      <c r="CZ172" s="1538"/>
      <c r="DA172" s="1538"/>
      <c r="DB172" s="1538"/>
      <c r="DC172" s="1538"/>
      <c r="DD172" s="1538"/>
      <c r="DE172" s="1538"/>
      <c r="DF172" s="1538"/>
      <c r="DG172" s="1538"/>
      <c r="DH172" s="1538"/>
      <c r="DI172" s="1538"/>
      <c r="DJ172" s="1538"/>
      <c r="DK172" s="1538"/>
      <c r="DL172" s="1538"/>
      <c r="DM172" s="1538"/>
      <c r="DN172" s="1538"/>
      <c r="DO172" s="1538"/>
      <c r="DP172" s="1538"/>
      <c r="DQ172" s="1538"/>
      <c r="DR172" s="1538"/>
      <c r="DS172" s="1538"/>
      <c r="DT172" s="1538"/>
      <c r="DU172" s="1538"/>
      <c r="DV172" s="1538"/>
      <c r="DW172" s="1538"/>
      <c r="DX172" s="1538"/>
      <c r="DY172" s="1538"/>
      <c r="DZ172" s="1538"/>
      <c r="EA172" s="1538"/>
      <c r="EB172" s="1538"/>
      <c r="EC172" s="1538"/>
      <c r="ED172" s="1538"/>
      <c r="EE172" s="1538"/>
      <c r="EF172" s="1538"/>
      <c r="EG172" s="1538"/>
      <c r="EH172" s="1538"/>
      <c r="EI172" s="1538"/>
      <c r="EJ172" s="1538"/>
      <c r="EK172" s="1538"/>
      <c r="EL172" s="1538"/>
      <c r="EM172" s="1538"/>
      <c r="EN172" s="1538"/>
      <c r="EO172" s="1538"/>
      <c r="EP172" s="1538"/>
      <c r="EQ172" s="1538"/>
      <c r="ER172" s="1538"/>
      <c r="ES172" s="1538"/>
      <c r="ET172" s="1538"/>
      <c r="EU172" s="1538"/>
      <c r="EV172" s="1538"/>
      <c r="EW172" s="1538"/>
      <c r="EX172" s="1538"/>
      <c r="EY172" s="1538"/>
      <c r="EZ172" s="1538"/>
      <c r="FA172" s="1538"/>
      <c r="FB172" s="1538"/>
      <c r="FC172" s="1538"/>
      <c r="FD172" s="1538"/>
      <c r="FE172" s="1538"/>
      <c r="FF172" s="1538"/>
      <c r="FG172" s="1538"/>
      <c r="FH172" s="1538"/>
      <c r="FI172" s="1538"/>
      <c r="FJ172" s="1538"/>
      <c r="FK172" s="1538"/>
      <c r="FL172" s="1538"/>
      <c r="FM172" s="1538"/>
      <c r="FN172" s="1538"/>
      <c r="FO172" s="1538"/>
      <c r="FP172" s="1538"/>
      <c r="FQ172" s="1538"/>
      <c r="FR172" s="1538"/>
      <c r="FS172" s="1538"/>
      <c r="FT172" s="1538"/>
      <c r="FU172" s="1538"/>
      <c r="FV172" s="1538"/>
      <c r="FW172" s="1538"/>
      <c r="FX172" s="1538"/>
      <c r="FY172" s="1538"/>
      <c r="FZ172" s="1538"/>
      <c r="GA172" s="1538"/>
      <c r="GB172" s="1538"/>
      <c r="GC172" s="1538"/>
      <c r="GD172" s="1538"/>
      <c r="GE172" s="1538"/>
      <c r="GF172" s="1538"/>
      <c r="GG172" s="1538"/>
      <c r="GH172" s="1538"/>
      <c r="GI172" s="1538"/>
      <c r="GJ172" s="1538"/>
      <c r="GK172" s="1538"/>
      <c r="GL172" s="1538"/>
      <c r="GM172" s="1538"/>
      <c r="GN172" s="1538"/>
      <c r="GO172" s="1538"/>
      <c r="GP172" s="1538"/>
      <c r="GQ172" s="1538"/>
      <c r="GR172" s="1538"/>
      <c r="GS172" s="1538"/>
      <c r="GT172" s="1538"/>
      <c r="GU172" s="1538"/>
      <c r="GV172" s="1538"/>
      <c r="GW172" s="1538"/>
      <c r="GX172" s="1538"/>
      <c r="GY172" s="1538"/>
      <c r="GZ172" s="1538"/>
      <c r="HA172" s="1538"/>
      <c r="HB172" s="1538"/>
      <c r="HC172" s="1538"/>
      <c r="HD172" s="1538"/>
      <c r="HE172" s="1538"/>
      <c r="HF172" s="1538"/>
      <c r="HG172" s="1538"/>
      <c r="HH172" s="1538"/>
      <c r="HI172" s="1538"/>
      <c r="HJ172" s="1538"/>
      <c r="HK172" s="1538"/>
      <c r="HL172" s="1538"/>
      <c r="HM172" s="1538"/>
      <c r="HN172" s="1538"/>
      <c r="HO172" s="1538"/>
      <c r="HP172" s="1538"/>
      <c r="HQ172" s="1538"/>
      <c r="HR172" s="1538"/>
      <c r="HS172" s="1538"/>
      <c r="HT172" s="1538"/>
      <c r="HU172" s="1538"/>
      <c r="HV172" s="1538"/>
      <c r="HW172" s="1538"/>
      <c r="HX172" s="1538"/>
      <c r="HY172" s="1538"/>
      <c r="HZ172" s="1538"/>
      <c r="IA172" s="1538"/>
      <c r="IB172" s="1538"/>
      <c r="IC172" s="1538"/>
      <c r="ID172" s="1538"/>
      <c r="IE172" s="1538"/>
      <c r="IF172" s="1538"/>
      <c r="IG172" s="1538"/>
      <c r="IH172" s="1538"/>
      <c r="II172" s="1538"/>
      <c r="IJ172" s="1538"/>
      <c r="IK172" s="1538"/>
      <c r="IL172" s="1538"/>
      <c r="IM172" s="1538"/>
      <c r="IN172" s="1538"/>
      <c r="IO172" s="1538"/>
      <c r="IP172" s="1538"/>
      <c r="IQ172" s="1538"/>
      <c r="IR172" s="1538"/>
      <c r="IS172" s="1538"/>
      <c r="IT172" s="1538"/>
      <c r="IU172" s="1538"/>
    </row>
    <row r="173" spans="1:255">
      <c r="A173" s="2149">
        <v>24</v>
      </c>
      <c r="B173" s="1520"/>
      <c r="C173" s="1520"/>
      <c r="D173" s="1520"/>
      <c r="E173" s="1889"/>
      <c r="F173" s="1519"/>
      <c r="G173" s="1520"/>
      <c r="H173" s="1520"/>
      <c r="I173" s="1520"/>
      <c r="J173" s="1520"/>
      <c r="K173" s="1860"/>
      <c r="L173" s="1860"/>
      <c r="M173" s="1900">
        <v>24</v>
      </c>
      <c r="N173" s="1519"/>
      <c r="O173" s="1860"/>
      <c r="P173" s="1860"/>
      <c r="Q173" s="1860"/>
      <c r="R173" s="1860">
        <f t="shared" si="2"/>
        <v>0</v>
      </c>
      <c r="S173" s="1900">
        <v>24</v>
      </c>
      <c r="T173" s="1538"/>
      <c r="U173" s="1538"/>
      <c r="V173" s="1538"/>
      <c r="W173" s="1538"/>
      <c r="X173" s="1538"/>
      <c r="Y173" s="1538"/>
      <c r="Z173" s="1538"/>
      <c r="AA173" s="1538"/>
      <c r="AB173" s="1538"/>
      <c r="AC173" s="1538"/>
      <c r="AD173" s="1538"/>
      <c r="AE173" s="1538"/>
      <c r="AF173" s="1538"/>
      <c r="AG173" s="1538"/>
      <c r="AH173" s="1538"/>
      <c r="AI173" s="1538"/>
      <c r="AJ173" s="1538"/>
      <c r="AK173" s="1538"/>
      <c r="AL173" s="1538"/>
      <c r="AM173" s="1538"/>
      <c r="AN173" s="1538"/>
      <c r="AO173" s="1538"/>
      <c r="AP173" s="1538"/>
      <c r="AQ173" s="1538"/>
      <c r="AR173" s="1538"/>
      <c r="AS173" s="1538"/>
      <c r="AT173" s="1538"/>
      <c r="AU173" s="1538"/>
      <c r="AV173" s="1538"/>
      <c r="AW173" s="1538"/>
      <c r="AX173" s="1538"/>
      <c r="AY173" s="1538"/>
      <c r="AZ173" s="1538"/>
      <c r="BA173" s="1538"/>
      <c r="BB173" s="1538"/>
      <c r="BC173" s="1538"/>
      <c r="BD173" s="1538"/>
      <c r="BE173" s="1538"/>
      <c r="BF173" s="1538"/>
      <c r="BG173" s="1538"/>
      <c r="BH173" s="1538"/>
      <c r="BI173" s="1538"/>
      <c r="BJ173" s="1538"/>
      <c r="BK173" s="1538"/>
      <c r="BL173" s="1538"/>
      <c r="BM173" s="1538"/>
      <c r="BN173" s="1538"/>
      <c r="BO173" s="1538"/>
      <c r="BP173" s="1538"/>
      <c r="BQ173" s="1538"/>
      <c r="BR173" s="1538"/>
      <c r="BS173" s="1538"/>
      <c r="BT173" s="1538"/>
      <c r="BU173" s="1538"/>
      <c r="BV173" s="1538"/>
      <c r="BW173" s="1538"/>
      <c r="BX173" s="1538"/>
      <c r="BY173" s="1538"/>
      <c r="BZ173" s="1538"/>
      <c r="CA173" s="1538"/>
      <c r="CB173" s="1538"/>
      <c r="CC173" s="1538"/>
      <c r="CD173" s="1538"/>
      <c r="CE173" s="1538"/>
      <c r="CF173" s="1538"/>
      <c r="CG173" s="1538"/>
      <c r="CH173" s="1538"/>
      <c r="CI173" s="1538"/>
      <c r="CJ173" s="1538"/>
      <c r="CK173" s="1538"/>
      <c r="CL173" s="1538"/>
      <c r="CM173" s="1538"/>
      <c r="CN173" s="1538"/>
      <c r="CO173" s="1538"/>
      <c r="CP173" s="1538"/>
      <c r="CQ173" s="1538"/>
      <c r="CR173" s="1538"/>
      <c r="CS173" s="1538"/>
      <c r="CT173" s="1538"/>
      <c r="CU173" s="1538"/>
      <c r="CV173" s="1538"/>
      <c r="CW173" s="1538"/>
      <c r="CX173" s="1538"/>
      <c r="CY173" s="1538"/>
      <c r="CZ173" s="1538"/>
      <c r="DA173" s="1538"/>
      <c r="DB173" s="1538"/>
      <c r="DC173" s="1538"/>
      <c r="DD173" s="1538"/>
      <c r="DE173" s="1538"/>
      <c r="DF173" s="1538"/>
      <c r="DG173" s="1538"/>
      <c r="DH173" s="1538"/>
      <c r="DI173" s="1538"/>
      <c r="DJ173" s="1538"/>
      <c r="DK173" s="1538"/>
      <c r="DL173" s="1538"/>
      <c r="DM173" s="1538"/>
      <c r="DN173" s="1538"/>
      <c r="DO173" s="1538"/>
      <c r="DP173" s="1538"/>
      <c r="DQ173" s="1538"/>
      <c r="DR173" s="1538"/>
      <c r="DS173" s="1538"/>
      <c r="DT173" s="1538"/>
      <c r="DU173" s="1538"/>
      <c r="DV173" s="1538"/>
      <c r="DW173" s="1538"/>
      <c r="DX173" s="1538"/>
      <c r="DY173" s="1538"/>
      <c r="DZ173" s="1538"/>
      <c r="EA173" s="1538"/>
      <c r="EB173" s="1538"/>
      <c r="EC173" s="1538"/>
      <c r="ED173" s="1538"/>
      <c r="EE173" s="1538"/>
      <c r="EF173" s="1538"/>
      <c r="EG173" s="1538"/>
      <c r="EH173" s="1538"/>
      <c r="EI173" s="1538"/>
      <c r="EJ173" s="1538"/>
      <c r="EK173" s="1538"/>
      <c r="EL173" s="1538"/>
      <c r="EM173" s="1538"/>
      <c r="EN173" s="1538"/>
      <c r="EO173" s="1538"/>
      <c r="EP173" s="1538"/>
      <c r="EQ173" s="1538"/>
      <c r="ER173" s="1538"/>
      <c r="ES173" s="1538"/>
      <c r="ET173" s="1538"/>
      <c r="EU173" s="1538"/>
      <c r="EV173" s="1538"/>
      <c r="EW173" s="1538"/>
      <c r="EX173" s="1538"/>
      <c r="EY173" s="1538"/>
      <c r="EZ173" s="1538"/>
      <c r="FA173" s="1538"/>
      <c r="FB173" s="1538"/>
      <c r="FC173" s="1538"/>
      <c r="FD173" s="1538"/>
      <c r="FE173" s="1538"/>
      <c r="FF173" s="1538"/>
      <c r="FG173" s="1538"/>
      <c r="FH173" s="1538"/>
      <c r="FI173" s="1538"/>
      <c r="FJ173" s="1538"/>
      <c r="FK173" s="1538"/>
      <c r="FL173" s="1538"/>
      <c r="FM173" s="1538"/>
      <c r="FN173" s="1538"/>
      <c r="FO173" s="1538"/>
      <c r="FP173" s="1538"/>
      <c r="FQ173" s="1538"/>
      <c r="FR173" s="1538"/>
      <c r="FS173" s="1538"/>
      <c r="FT173" s="1538"/>
      <c r="FU173" s="1538"/>
      <c r="FV173" s="1538"/>
      <c r="FW173" s="1538"/>
      <c r="FX173" s="1538"/>
      <c r="FY173" s="1538"/>
      <c r="FZ173" s="1538"/>
      <c r="GA173" s="1538"/>
      <c r="GB173" s="1538"/>
      <c r="GC173" s="1538"/>
      <c r="GD173" s="1538"/>
      <c r="GE173" s="1538"/>
      <c r="GF173" s="1538"/>
      <c r="GG173" s="1538"/>
      <c r="GH173" s="1538"/>
      <c r="GI173" s="1538"/>
      <c r="GJ173" s="1538"/>
      <c r="GK173" s="1538"/>
      <c r="GL173" s="1538"/>
      <c r="GM173" s="1538"/>
      <c r="GN173" s="1538"/>
      <c r="GO173" s="1538"/>
      <c r="GP173" s="1538"/>
      <c r="GQ173" s="1538"/>
      <c r="GR173" s="1538"/>
      <c r="GS173" s="1538"/>
      <c r="GT173" s="1538"/>
      <c r="GU173" s="1538"/>
      <c r="GV173" s="1538"/>
      <c r="GW173" s="1538"/>
      <c r="GX173" s="1538"/>
      <c r="GY173" s="1538"/>
      <c r="GZ173" s="1538"/>
      <c r="HA173" s="1538"/>
      <c r="HB173" s="1538"/>
      <c r="HC173" s="1538"/>
      <c r="HD173" s="1538"/>
      <c r="HE173" s="1538"/>
      <c r="HF173" s="1538"/>
      <c r="HG173" s="1538"/>
      <c r="HH173" s="1538"/>
      <c r="HI173" s="1538"/>
      <c r="HJ173" s="1538"/>
      <c r="HK173" s="1538"/>
      <c r="HL173" s="1538"/>
      <c r="HM173" s="1538"/>
      <c r="HN173" s="1538"/>
      <c r="HO173" s="1538"/>
      <c r="HP173" s="1538"/>
      <c r="HQ173" s="1538"/>
      <c r="HR173" s="1538"/>
      <c r="HS173" s="1538"/>
      <c r="HT173" s="1538"/>
      <c r="HU173" s="1538"/>
      <c r="HV173" s="1538"/>
      <c r="HW173" s="1538"/>
      <c r="HX173" s="1538"/>
      <c r="HY173" s="1538"/>
      <c r="HZ173" s="1538"/>
      <c r="IA173" s="1538"/>
      <c r="IB173" s="1538"/>
      <c r="IC173" s="1538"/>
      <c r="ID173" s="1538"/>
      <c r="IE173" s="1538"/>
      <c r="IF173" s="1538"/>
      <c r="IG173" s="1538"/>
      <c r="IH173" s="1538"/>
      <c r="II173" s="1538"/>
      <c r="IJ173" s="1538"/>
      <c r="IK173" s="1538"/>
      <c r="IL173" s="1538"/>
      <c r="IM173" s="1538"/>
      <c r="IN173" s="1538"/>
      <c r="IO173" s="1538"/>
      <c r="IP173" s="1538"/>
      <c r="IQ173" s="1538"/>
      <c r="IR173" s="1538"/>
      <c r="IS173" s="1538"/>
      <c r="IT173" s="1538"/>
      <c r="IU173" s="1538"/>
    </row>
    <row r="174" spans="1:255">
      <c r="A174" s="2149">
        <v>25</v>
      </c>
      <c r="B174" s="1520"/>
      <c r="C174" s="1520"/>
      <c r="D174" s="1520"/>
      <c r="E174" s="1889"/>
      <c r="F174" s="1519"/>
      <c r="G174" s="1520"/>
      <c r="H174" s="1520"/>
      <c r="I174" s="1520"/>
      <c r="J174" s="1520"/>
      <c r="K174" s="1860"/>
      <c r="L174" s="1860"/>
      <c r="M174" s="1900">
        <v>25</v>
      </c>
      <c r="N174" s="1519"/>
      <c r="O174" s="1860"/>
      <c r="P174" s="1860"/>
      <c r="Q174" s="1860"/>
      <c r="R174" s="1860">
        <f t="shared" si="2"/>
        <v>0</v>
      </c>
      <c r="S174" s="1900">
        <v>25</v>
      </c>
      <c r="T174" s="1538"/>
      <c r="U174" s="1538"/>
      <c r="V174" s="1538"/>
      <c r="W174" s="1538"/>
      <c r="X174" s="1538"/>
      <c r="Y174" s="1538"/>
      <c r="Z174" s="1538"/>
      <c r="AA174" s="1538"/>
      <c r="AB174" s="1538"/>
      <c r="AC174" s="1538"/>
      <c r="AD174" s="1538"/>
      <c r="AE174" s="1538"/>
      <c r="AF174" s="1538"/>
      <c r="AG174" s="1538"/>
      <c r="AH174" s="1538"/>
      <c r="AI174" s="1538"/>
      <c r="AJ174" s="1538"/>
      <c r="AK174" s="1538"/>
      <c r="AL174" s="1538"/>
      <c r="AM174" s="1538"/>
      <c r="AN174" s="1538"/>
      <c r="AO174" s="1538"/>
      <c r="AP174" s="1538"/>
      <c r="AQ174" s="1538"/>
      <c r="AR174" s="1538"/>
      <c r="AS174" s="1538"/>
      <c r="AT174" s="1538"/>
      <c r="AU174" s="1538"/>
      <c r="AV174" s="1538"/>
      <c r="AW174" s="1538"/>
      <c r="AX174" s="1538"/>
      <c r="AY174" s="1538"/>
      <c r="AZ174" s="1538"/>
      <c r="BA174" s="1538"/>
      <c r="BB174" s="1538"/>
      <c r="BC174" s="1538"/>
      <c r="BD174" s="1538"/>
      <c r="BE174" s="1538"/>
      <c r="BF174" s="1538"/>
      <c r="BG174" s="1538"/>
      <c r="BH174" s="1538"/>
      <c r="BI174" s="1538"/>
      <c r="BJ174" s="1538"/>
      <c r="BK174" s="1538"/>
      <c r="BL174" s="1538"/>
      <c r="BM174" s="1538"/>
      <c r="BN174" s="1538"/>
      <c r="BO174" s="1538"/>
      <c r="BP174" s="1538"/>
      <c r="BQ174" s="1538"/>
      <c r="BR174" s="1538"/>
      <c r="BS174" s="1538"/>
      <c r="BT174" s="1538"/>
      <c r="BU174" s="1538"/>
      <c r="BV174" s="1538"/>
      <c r="BW174" s="1538"/>
      <c r="BX174" s="1538"/>
      <c r="BY174" s="1538"/>
      <c r="BZ174" s="1538"/>
      <c r="CA174" s="1538"/>
      <c r="CB174" s="1538"/>
      <c r="CC174" s="1538"/>
      <c r="CD174" s="1538"/>
      <c r="CE174" s="1538"/>
      <c r="CF174" s="1538"/>
      <c r="CG174" s="1538"/>
      <c r="CH174" s="1538"/>
      <c r="CI174" s="1538"/>
      <c r="CJ174" s="1538"/>
      <c r="CK174" s="1538"/>
      <c r="CL174" s="1538"/>
      <c r="CM174" s="1538"/>
      <c r="CN174" s="1538"/>
      <c r="CO174" s="1538"/>
      <c r="CP174" s="1538"/>
      <c r="CQ174" s="1538"/>
      <c r="CR174" s="1538"/>
      <c r="CS174" s="1538"/>
      <c r="CT174" s="1538"/>
      <c r="CU174" s="1538"/>
      <c r="CV174" s="1538"/>
      <c r="CW174" s="1538"/>
      <c r="CX174" s="1538"/>
      <c r="CY174" s="1538"/>
      <c r="CZ174" s="1538"/>
      <c r="DA174" s="1538"/>
      <c r="DB174" s="1538"/>
      <c r="DC174" s="1538"/>
      <c r="DD174" s="1538"/>
      <c r="DE174" s="1538"/>
      <c r="DF174" s="1538"/>
      <c r="DG174" s="1538"/>
      <c r="DH174" s="1538"/>
      <c r="DI174" s="1538"/>
      <c r="DJ174" s="1538"/>
      <c r="DK174" s="1538"/>
      <c r="DL174" s="1538"/>
      <c r="DM174" s="1538"/>
      <c r="DN174" s="1538"/>
      <c r="DO174" s="1538"/>
      <c r="DP174" s="1538"/>
      <c r="DQ174" s="1538"/>
      <c r="DR174" s="1538"/>
      <c r="DS174" s="1538"/>
      <c r="DT174" s="1538"/>
      <c r="DU174" s="1538"/>
      <c r="DV174" s="1538"/>
      <c r="DW174" s="1538"/>
      <c r="DX174" s="1538"/>
      <c r="DY174" s="1538"/>
      <c r="DZ174" s="1538"/>
      <c r="EA174" s="1538"/>
      <c r="EB174" s="1538"/>
      <c r="EC174" s="1538"/>
      <c r="ED174" s="1538"/>
      <c r="EE174" s="1538"/>
      <c r="EF174" s="1538"/>
      <c r="EG174" s="1538"/>
      <c r="EH174" s="1538"/>
      <c r="EI174" s="1538"/>
      <c r="EJ174" s="1538"/>
      <c r="EK174" s="1538"/>
      <c r="EL174" s="1538"/>
      <c r="EM174" s="1538"/>
      <c r="EN174" s="1538"/>
      <c r="EO174" s="1538"/>
      <c r="EP174" s="1538"/>
      <c r="EQ174" s="1538"/>
      <c r="ER174" s="1538"/>
      <c r="ES174" s="1538"/>
      <c r="ET174" s="1538"/>
      <c r="EU174" s="1538"/>
      <c r="EV174" s="1538"/>
      <c r="EW174" s="1538"/>
      <c r="EX174" s="1538"/>
      <c r="EY174" s="1538"/>
      <c r="EZ174" s="1538"/>
      <c r="FA174" s="1538"/>
      <c r="FB174" s="1538"/>
      <c r="FC174" s="1538"/>
      <c r="FD174" s="1538"/>
      <c r="FE174" s="1538"/>
      <c r="FF174" s="1538"/>
      <c r="FG174" s="1538"/>
      <c r="FH174" s="1538"/>
      <c r="FI174" s="1538"/>
      <c r="FJ174" s="1538"/>
      <c r="FK174" s="1538"/>
      <c r="FL174" s="1538"/>
      <c r="FM174" s="1538"/>
      <c r="FN174" s="1538"/>
      <c r="FO174" s="1538"/>
      <c r="FP174" s="1538"/>
      <c r="FQ174" s="1538"/>
      <c r="FR174" s="1538"/>
      <c r="FS174" s="1538"/>
      <c r="FT174" s="1538"/>
      <c r="FU174" s="1538"/>
      <c r="FV174" s="1538"/>
      <c r="FW174" s="1538"/>
      <c r="FX174" s="1538"/>
      <c r="FY174" s="1538"/>
      <c r="FZ174" s="1538"/>
      <c r="GA174" s="1538"/>
      <c r="GB174" s="1538"/>
      <c r="GC174" s="1538"/>
      <c r="GD174" s="1538"/>
      <c r="GE174" s="1538"/>
      <c r="GF174" s="1538"/>
      <c r="GG174" s="1538"/>
      <c r="GH174" s="1538"/>
      <c r="GI174" s="1538"/>
      <c r="GJ174" s="1538"/>
      <c r="GK174" s="1538"/>
      <c r="GL174" s="1538"/>
      <c r="GM174" s="1538"/>
      <c r="GN174" s="1538"/>
      <c r="GO174" s="1538"/>
      <c r="GP174" s="1538"/>
      <c r="GQ174" s="1538"/>
      <c r="GR174" s="1538"/>
      <c r="GS174" s="1538"/>
      <c r="GT174" s="1538"/>
      <c r="GU174" s="1538"/>
      <c r="GV174" s="1538"/>
      <c r="GW174" s="1538"/>
      <c r="GX174" s="1538"/>
      <c r="GY174" s="1538"/>
      <c r="GZ174" s="1538"/>
      <c r="HA174" s="1538"/>
      <c r="HB174" s="1538"/>
      <c r="HC174" s="1538"/>
      <c r="HD174" s="1538"/>
      <c r="HE174" s="1538"/>
      <c r="HF174" s="1538"/>
      <c r="HG174" s="1538"/>
      <c r="HH174" s="1538"/>
      <c r="HI174" s="1538"/>
      <c r="HJ174" s="1538"/>
      <c r="HK174" s="1538"/>
      <c r="HL174" s="1538"/>
      <c r="HM174" s="1538"/>
      <c r="HN174" s="1538"/>
      <c r="HO174" s="1538"/>
      <c r="HP174" s="1538"/>
      <c r="HQ174" s="1538"/>
      <c r="HR174" s="1538"/>
      <c r="HS174" s="1538"/>
      <c r="HT174" s="1538"/>
      <c r="HU174" s="1538"/>
      <c r="HV174" s="1538"/>
      <c r="HW174" s="1538"/>
      <c r="HX174" s="1538"/>
      <c r="HY174" s="1538"/>
      <c r="HZ174" s="1538"/>
      <c r="IA174" s="1538"/>
      <c r="IB174" s="1538"/>
      <c r="IC174" s="1538"/>
      <c r="ID174" s="1538"/>
      <c r="IE174" s="1538"/>
      <c r="IF174" s="1538"/>
      <c r="IG174" s="1538"/>
      <c r="IH174" s="1538"/>
      <c r="II174" s="1538"/>
      <c r="IJ174" s="1538"/>
      <c r="IK174" s="1538"/>
      <c r="IL174" s="1538"/>
      <c r="IM174" s="1538"/>
      <c r="IN174" s="1538"/>
      <c r="IO174" s="1538"/>
      <c r="IP174" s="1538"/>
      <c r="IQ174" s="1538"/>
      <c r="IR174" s="1538"/>
      <c r="IS174" s="1538"/>
      <c r="IT174" s="1538"/>
      <c r="IU174" s="1538"/>
    </row>
    <row r="175" spans="1:255">
      <c r="A175" s="2149">
        <v>26</v>
      </c>
      <c r="B175" s="1520"/>
      <c r="C175" s="1520"/>
      <c r="D175" s="1520"/>
      <c r="E175" s="1889"/>
      <c r="F175" s="1519"/>
      <c r="G175" s="1520"/>
      <c r="H175" s="1520"/>
      <c r="I175" s="1520"/>
      <c r="J175" s="1520"/>
      <c r="K175" s="1860"/>
      <c r="L175" s="1860"/>
      <c r="M175" s="1900">
        <v>26</v>
      </c>
      <c r="N175" s="1519"/>
      <c r="O175" s="1860"/>
      <c r="P175" s="1860"/>
      <c r="Q175" s="1860"/>
      <c r="R175" s="1860">
        <f t="shared" si="2"/>
        <v>0</v>
      </c>
      <c r="S175" s="1900">
        <v>26</v>
      </c>
      <c r="T175" s="1538"/>
      <c r="U175" s="1538"/>
      <c r="V175" s="1538"/>
      <c r="W175" s="1538"/>
      <c r="X175" s="1538"/>
      <c r="Y175" s="1538"/>
      <c r="Z175" s="1538"/>
      <c r="AA175" s="1538"/>
      <c r="AB175" s="1538"/>
      <c r="AC175" s="1538"/>
      <c r="AD175" s="1538"/>
      <c r="AE175" s="1538"/>
      <c r="AF175" s="1538"/>
      <c r="AG175" s="1538"/>
      <c r="AH175" s="1538"/>
      <c r="AI175" s="1538"/>
      <c r="AJ175" s="1538"/>
      <c r="AK175" s="1538"/>
      <c r="AL175" s="1538"/>
      <c r="AM175" s="1538"/>
      <c r="AN175" s="1538"/>
      <c r="AO175" s="1538"/>
      <c r="AP175" s="1538"/>
      <c r="AQ175" s="1538"/>
      <c r="AR175" s="1538"/>
      <c r="AS175" s="1538"/>
      <c r="AT175" s="1538"/>
      <c r="AU175" s="1538"/>
      <c r="AV175" s="1538"/>
      <c r="AW175" s="1538"/>
      <c r="AX175" s="1538"/>
      <c r="AY175" s="1538"/>
      <c r="AZ175" s="1538"/>
      <c r="BA175" s="1538"/>
      <c r="BB175" s="1538"/>
      <c r="BC175" s="1538"/>
      <c r="BD175" s="1538"/>
      <c r="BE175" s="1538"/>
      <c r="BF175" s="1538"/>
      <c r="BG175" s="1538"/>
      <c r="BH175" s="1538"/>
      <c r="BI175" s="1538"/>
      <c r="BJ175" s="1538"/>
      <c r="BK175" s="1538"/>
      <c r="BL175" s="1538"/>
      <c r="BM175" s="1538"/>
      <c r="BN175" s="1538"/>
      <c r="BO175" s="1538"/>
      <c r="BP175" s="1538"/>
      <c r="BQ175" s="1538"/>
      <c r="BR175" s="1538"/>
      <c r="BS175" s="1538"/>
      <c r="BT175" s="1538"/>
      <c r="BU175" s="1538"/>
      <c r="BV175" s="1538"/>
      <c r="BW175" s="1538"/>
      <c r="BX175" s="1538"/>
      <c r="BY175" s="1538"/>
      <c r="BZ175" s="1538"/>
      <c r="CA175" s="1538"/>
      <c r="CB175" s="1538"/>
      <c r="CC175" s="1538"/>
      <c r="CD175" s="1538"/>
      <c r="CE175" s="1538"/>
      <c r="CF175" s="1538"/>
      <c r="CG175" s="1538"/>
      <c r="CH175" s="1538"/>
      <c r="CI175" s="1538"/>
      <c r="CJ175" s="1538"/>
      <c r="CK175" s="1538"/>
      <c r="CL175" s="1538"/>
      <c r="CM175" s="1538"/>
      <c r="CN175" s="1538"/>
      <c r="CO175" s="1538"/>
      <c r="CP175" s="1538"/>
      <c r="CQ175" s="1538"/>
      <c r="CR175" s="1538"/>
      <c r="CS175" s="1538"/>
      <c r="CT175" s="1538"/>
      <c r="CU175" s="1538"/>
      <c r="CV175" s="1538"/>
      <c r="CW175" s="1538"/>
      <c r="CX175" s="1538"/>
      <c r="CY175" s="1538"/>
      <c r="CZ175" s="1538"/>
      <c r="DA175" s="1538"/>
      <c r="DB175" s="1538"/>
      <c r="DC175" s="1538"/>
      <c r="DD175" s="1538"/>
      <c r="DE175" s="1538"/>
      <c r="DF175" s="1538"/>
      <c r="DG175" s="1538"/>
      <c r="DH175" s="1538"/>
      <c r="DI175" s="1538"/>
      <c r="DJ175" s="1538"/>
      <c r="DK175" s="1538"/>
      <c r="DL175" s="1538"/>
      <c r="DM175" s="1538"/>
      <c r="DN175" s="1538"/>
      <c r="DO175" s="1538"/>
      <c r="DP175" s="1538"/>
      <c r="DQ175" s="1538"/>
      <c r="DR175" s="1538"/>
      <c r="DS175" s="1538"/>
      <c r="DT175" s="1538"/>
      <c r="DU175" s="1538"/>
      <c r="DV175" s="1538"/>
      <c r="DW175" s="1538"/>
      <c r="DX175" s="1538"/>
      <c r="DY175" s="1538"/>
      <c r="DZ175" s="1538"/>
      <c r="EA175" s="1538"/>
      <c r="EB175" s="1538"/>
      <c r="EC175" s="1538"/>
      <c r="ED175" s="1538"/>
      <c r="EE175" s="1538"/>
      <c r="EF175" s="1538"/>
      <c r="EG175" s="1538"/>
      <c r="EH175" s="1538"/>
      <c r="EI175" s="1538"/>
      <c r="EJ175" s="1538"/>
      <c r="EK175" s="1538"/>
      <c r="EL175" s="1538"/>
      <c r="EM175" s="1538"/>
      <c r="EN175" s="1538"/>
      <c r="EO175" s="1538"/>
      <c r="EP175" s="1538"/>
      <c r="EQ175" s="1538"/>
      <c r="ER175" s="1538"/>
      <c r="ES175" s="1538"/>
      <c r="ET175" s="1538"/>
      <c r="EU175" s="1538"/>
      <c r="EV175" s="1538"/>
      <c r="EW175" s="1538"/>
      <c r="EX175" s="1538"/>
      <c r="EY175" s="1538"/>
      <c r="EZ175" s="1538"/>
      <c r="FA175" s="1538"/>
      <c r="FB175" s="1538"/>
      <c r="FC175" s="1538"/>
      <c r="FD175" s="1538"/>
      <c r="FE175" s="1538"/>
      <c r="FF175" s="1538"/>
      <c r="FG175" s="1538"/>
      <c r="FH175" s="1538"/>
      <c r="FI175" s="1538"/>
      <c r="FJ175" s="1538"/>
      <c r="FK175" s="1538"/>
      <c r="FL175" s="1538"/>
      <c r="FM175" s="1538"/>
      <c r="FN175" s="1538"/>
      <c r="FO175" s="1538"/>
      <c r="FP175" s="1538"/>
      <c r="FQ175" s="1538"/>
      <c r="FR175" s="1538"/>
      <c r="FS175" s="1538"/>
      <c r="FT175" s="1538"/>
      <c r="FU175" s="1538"/>
      <c r="FV175" s="1538"/>
      <c r="FW175" s="1538"/>
      <c r="FX175" s="1538"/>
      <c r="FY175" s="1538"/>
      <c r="FZ175" s="1538"/>
      <c r="GA175" s="1538"/>
      <c r="GB175" s="1538"/>
      <c r="GC175" s="1538"/>
      <c r="GD175" s="1538"/>
      <c r="GE175" s="1538"/>
      <c r="GF175" s="1538"/>
      <c r="GG175" s="1538"/>
      <c r="GH175" s="1538"/>
      <c r="GI175" s="1538"/>
      <c r="GJ175" s="1538"/>
      <c r="GK175" s="1538"/>
      <c r="GL175" s="1538"/>
      <c r="GM175" s="1538"/>
      <c r="GN175" s="1538"/>
      <c r="GO175" s="1538"/>
      <c r="GP175" s="1538"/>
      <c r="GQ175" s="1538"/>
      <c r="GR175" s="1538"/>
      <c r="GS175" s="1538"/>
      <c r="GT175" s="1538"/>
      <c r="GU175" s="1538"/>
      <c r="GV175" s="1538"/>
      <c r="GW175" s="1538"/>
      <c r="GX175" s="1538"/>
      <c r="GY175" s="1538"/>
      <c r="GZ175" s="1538"/>
      <c r="HA175" s="1538"/>
      <c r="HB175" s="1538"/>
      <c r="HC175" s="1538"/>
      <c r="HD175" s="1538"/>
      <c r="HE175" s="1538"/>
      <c r="HF175" s="1538"/>
      <c r="HG175" s="1538"/>
      <c r="HH175" s="1538"/>
      <c r="HI175" s="1538"/>
      <c r="HJ175" s="1538"/>
      <c r="HK175" s="1538"/>
      <c r="HL175" s="1538"/>
      <c r="HM175" s="1538"/>
      <c r="HN175" s="1538"/>
      <c r="HO175" s="1538"/>
      <c r="HP175" s="1538"/>
      <c r="HQ175" s="1538"/>
      <c r="HR175" s="1538"/>
      <c r="HS175" s="1538"/>
      <c r="HT175" s="1538"/>
      <c r="HU175" s="1538"/>
      <c r="HV175" s="1538"/>
      <c r="HW175" s="1538"/>
      <c r="HX175" s="1538"/>
      <c r="HY175" s="1538"/>
      <c r="HZ175" s="1538"/>
      <c r="IA175" s="1538"/>
      <c r="IB175" s="1538"/>
      <c r="IC175" s="1538"/>
      <c r="ID175" s="1538"/>
      <c r="IE175" s="1538"/>
      <c r="IF175" s="1538"/>
      <c r="IG175" s="1538"/>
      <c r="IH175" s="1538"/>
      <c r="II175" s="1538"/>
      <c r="IJ175" s="1538"/>
      <c r="IK175" s="1538"/>
      <c r="IL175" s="1538"/>
      <c r="IM175" s="1538"/>
      <c r="IN175" s="1538"/>
      <c r="IO175" s="1538"/>
      <c r="IP175" s="1538"/>
      <c r="IQ175" s="1538"/>
      <c r="IR175" s="1538"/>
      <c r="IS175" s="1538"/>
      <c r="IT175" s="1538"/>
      <c r="IU175" s="1538"/>
    </row>
    <row r="176" spans="1:255">
      <c r="A176" s="2149">
        <v>27</v>
      </c>
      <c r="B176" s="1520"/>
      <c r="C176" s="1520"/>
      <c r="D176" s="1520"/>
      <c r="E176" s="1889"/>
      <c r="F176" s="1519"/>
      <c r="G176" s="1520"/>
      <c r="H176" s="1520"/>
      <c r="I176" s="1520"/>
      <c r="J176" s="1520"/>
      <c r="K176" s="1860"/>
      <c r="L176" s="1860"/>
      <c r="M176" s="1900">
        <v>27</v>
      </c>
      <c r="N176" s="1519"/>
      <c r="O176" s="1860"/>
      <c r="P176" s="1860"/>
      <c r="Q176" s="1860"/>
      <c r="R176" s="1860">
        <f t="shared" si="2"/>
        <v>0</v>
      </c>
      <c r="S176" s="1900">
        <v>27</v>
      </c>
      <c r="T176" s="1538"/>
      <c r="U176" s="1538"/>
      <c r="V176" s="1538"/>
      <c r="W176" s="1538"/>
      <c r="X176" s="1538"/>
      <c r="Y176" s="1538"/>
      <c r="Z176" s="1538"/>
      <c r="AA176" s="1538"/>
      <c r="AB176" s="1538"/>
      <c r="AC176" s="1538"/>
      <c r="AD176" s="1538"/>
      <c r="AE176" s="1538"/>
      <c r="AF176" s="1538"/>
      <c r="AG176" s="1538"/>
      <c r="AH176" s="1538"/>
      <c r="AI176" s="1538"/>
      <c r="AJ176" s="1538"/>
      <c r="AK176" s="1538"/>
      <c r="AL176" s="1538"/>
      <c r="AM176" s="1538"/>
      <c r="AN176" s="1538"/>
      <c r="AO176" s="1538"/>
      <c r="AP176" s="1538"/>
      <c r="AQ176" s="1538"/>
      <c r="AR176" s="1538"/>
      <c r="AS176" s="1538"/>
      <c r="AT176" s="1538"/>
      <c r="AU176" s="1538"/>
      <c r="AV176" s="1538"/>
      <c r="AW176" s="1538"/>
      <c r="AX176" s="1538"/>
      <c r="AY176" s="1538"/>
      <c r="AZ176" s="1538"/>
      <c r="BA176" s="1538"/>
      <c r="BB176" s="1538"/>
      <c r="BC176" s="1538"/>
      <c r="BD176" s="1538"/>
      <c r="BE176" s="1538"/>
      <c r="BF176" s="1538"/>
      <c r="BG176" s="1538"/>
      <c r="BH176" s="1538"/>
      <c r="BI176" s="1538"/>
      <c r="BJ176" s="1538"/>
      <c r="BK176" s="1538"/>
      <c r="BL176" s="1538"/>
      <c r="BM176" s="1538"/>
      <c r="BN176" s="1538"/>
      <c r="BO176" s="1538"/>
      <c r="BP176" s="1538"/>
      <c r="BQ176" s="1538"/>
      <c r="BR176" s="1538"/>
      <c r="BS176" s="1538"/>
      <c r="BT176" s="1538"/>
      <c r="BU176" s="1538"/>
      <c r="BV176" s="1538"/>
      <c r="BW176" s="1538"/>
      <c r="BX176" s="1538"/>
      <c r="BY176" s="1538"/>
      <c r="BZ176" s="1538"/>
      <c r="CA176" s="1538"/>
      <c r="CB176" s="1538"/>
      <c r="CC176" s="1538"/>
      <c r="CD176" s="1538"/>
      <c r="CE176" s="1538"/>
      <c r="CF176" s="1538"/>
      <c r="CG176" s="1538"/>
      <c r="CH176" s="1538"/>
      <c r="CI176" s="1538"/>
      <c r="CJ176" s="1538"/>
      <c r="CK176" s="1538"/>
      <c r="CL176" s="1538"/>
      <c r="CM176" s="1538"/>
      <c r="CN176" s="1538"/>
      <c r="CO176" s="1538"/>
      <c r="CP176" s="1538"/>
      <c r="CQ176" s="1538"/>
      <c r="CR176" s="1538"/>
      <c r="CS176" s="1538"/>
      <c r="CT176" s="1538"/>
      <c r="CU176" s="1538"/>
      <c r="CV176" s="1538"/>
      <c r="CW176" s="1538"/>
      <c r="CX176" s="1538"/>
      <c r="CY176" s="1538"/>
      <c r="CZ176" s="1538"/>
      <c r="DA176" s="1538"/>
      <c r="DB176" s="1538"/>
      <c r="DC176" s="1538"/>
      <c r="DD176" s="1538"/>
      <c r="DE176" s="1538"/>
      <c r="DF176" s="1538"/>
      <c r="DG176" s="1538"/>
      <c r="DH176" s="1538"/>
      <c r="DI176" s="1538"/>
      <c r="DJ176" s="1538"/>
      <c r="DK176" s="1538"/>
      <c r="DL176" s="1538"/>
      <c r="DM176" s="1538"/>
      <c r="DN176" s="1538"/>
      <c r="DO176" s="1538"/>
      <c r="DP176" s="1538"/>
      <c r="DQ176" s="1538"/>
      <c r="DR176" s="1538"/>
      <c r="DS176" s="1538"/>
      <c r="DT176" s="1538"/>
      <c r="DU176" s="1538"/>
      <c r="DV176" s="1538"/>
      <c r="DW176" s="1538"/>
      <c r="DX176" s="1538"/>
      <c r="DY176" s="1538"/>
      <c r="DZ176" s="1538"/>
      <c r="EA176" s="1538"/>
      <c r="EB176" s="1538"/>
      <c r="EC176" s="1538"/>
      <c r="ED176" s="1538"/>
      <c r="EE176" s="1538"/>
      <c r="EF176" s="1538"/>
      <c r="EG176" s="1538"/>
      <c r="EH176" s="1538"/>
      <c r="EI176" s="1538"/>
      <c r="EJ176" s="1538"/>
      <c r="EK176" s="1538"/>
      <c r="EL176" s="1538"/>
      <c r="EM176" s="1538"/>
      <c r="EN176" s="1538"/>
      <c r="EO176" s="1538"/>
      <c r="EP176" s="1538"/>
      <c r="EQ176" s="1538"/>
      <c r="ER176" s="1538"/>
      <c r="ES176" s="1538"/>
      <c r="ET176" s="1538"/>
      <c r="EU176" s="1538"/>
      <c r="EV176" s="1538"/>
      <c r="EW176" s="1538"/>
      <c r="EX176" s="1538"/>
      <c r="EY176" s="1538"/>
      <c r="EZ176" s="1538"/>
      <c r="FA176" s="1538"/>
      <c r="FB176" s="1538"/>
      <c r="FC176" s="1538"/>
      <c r="FD176" s="1538"/>
      <c r="FE176" s="1538"/>
      <c r="FF176" s="1538"/>
      <c r="FG176" s="1538"/>
      <c r="FH176" s="1538"/>
      <c r="FI176" s="1538"/>
      <c r="FJ176" s="1538"/>
      <c r="FK176" s="1538"/>
      <c r="FL176" s="1538"/>
      <c r="FM176" s="1538"/>
      <c r="FN176" s="1538"/>
      <c r="FO176" s="1538"/>
      <c r="FP176" s="1538"/>
      <c r="FQ176" s="1538"/>
      <c r="FR176" s="1538"/>
      <c r="FS176" s="1538"/>
      <c r="FT176" s="1538"/>
      <c r="FU176" s="1538"/>
      <c r="FV176" s="1538"/>
      <c r="FW176" s="1538"/>
      <c r="FX176" s="1538"/>
      <c r="FY176" s="1538"/>
      <c r="FZ176" s="1538"/>
      <c r="GA176" s="1538"/>
      <c r="GB176" s="1538"/>
      <c r="GC176" s="1538"/>
      <c r="GD176" s="1538"/>
      <c r="GE176" s="1538"/>
      <c r="GF176" s="1538"/>
      <c r="GG176" s="1538"/>
      <c r="GH176" s="1538"/>
      <c r="GI176" s="1538"/>
      <c r="GJ176" s="1538"/>
      <c r="GK176" s="1538"/>
      <c r="GL176" s="1538"/>
      <c r="GM176" s="1538"/>
      <c r="GN176" s="1538"/>
      <c r="GO176" s="1538"/>
      <c r="GP176" s="1538"/>
      <c r="GQ176" s="1538"/>
      <c r="GR176" s="1538"/>
      <c r="GS176" s="1538"/>
      <c r="GT176" s="1538"/>
      <c r="GU176" s="1538"/>
      <c r="GV176" s="1538"/>
      <c r="GW176" s="1538"/>
      <c r="GX176" s="1538"/>
      <c r="GY176" s="1538"/>
      <c r="GZ176" s="1538"/>
      <c r="HA176" s="1538"/>
      <c r="HB176" s="1538"/>
      <c r="HC176" s="1538"/>
      <c r="HD176" s="1538"/>
      <c r="HE176" s="1538"/>
      <c r="HF176" s="1538"/>
      <c r="HG176" s="1538"/>
      <c r="HH176" s="1538"/>
      <c r="HI176" s="1538"/>
      <c r="HJ176" s="1538"/>
      <c r="HK176" s="1538"/>
      <c r="HL176" s="1538"/>
      <c r="HM176" s="1538"/>
      <c r="HN176" s="1538"/>
      <c r="HO176" s="1538"/>
      <c r="HP176" s="1538"/>
      <c r="HQ176" s="1538"/>
      <c r="HR176" s="1538"/>
      <c r="HS176" s="1538"/>
      <c r="HT176" s="1538"/>
      <c r="HU176" s="1538"/>
      <c r="HV176" s="1538"/>
      <c r="HW176" s="1538"/>
      <c r="HX176" s="1538"/>
      <c r="HY176" s="1538"/>
      <c r="HZ176" s="1538"/>
      <c r="IA176" s="1538"/>
      <c r="IB176" s="1538"/>
      <c r="IC176" s="1538"/>
      <c r="ID176" s="1538"/>
      <c r="IE176" s="1538"/>
      <c r="IF176" s="1538"/>
      <c r="IG176" s="1538"/>
      <c r="IH176" s="1538"/>
      <c r="II176" s="1538"/>
      <c r="IJ176" s="1538"/>
      <c r="IK176" s="1538"/>
      <c r="IL176" s="1538"/>
      <c r="IM176" s="1538"/>
      <c r="IN176" s="1538"/>
      <c r="IO176" s="1538"/>
      <c r="IP176" s="1538"/>
      <c r="IQ176" s="1538"/>
      <c r="IR176" s="1538"/>
      <c r="IS176" s="1538"/>
      <c r="IT176" s="1538"/>
      <c r="IU176" s="1538"/>
    </row>
    <row r="177" spans="1:255">
      <c r="A177" s="2149">
        <v>28</v>
      </c>
      <c r="B177" s="1520"/>
      <c r="C177" s="1520"/>
      <c r="D177" s="1520"/>
      <c r="E177" s="1889"/>
      <c r="F177" s="1519"/>
      <c r="G177" s="1520"/>
      <c r="H177" s="1520"/>
      <c r="I177" s="1520"/>
      <c r="J177" s="1520"/>
      <c r="K177" s="1860"/>
      <c r="L177" s="1860"/>
      <c r="M177" s="1900">
        <v>28</v>
      </c>
      <c r="N177" s="1519"/>
      <c r="O177" s="1860"/>
      <c r="P177" s="1860"/>
      <c r="Q177" s="1860"/>
      <c r="R177" s="1860">
        <f t="shared" si="2"/>
        <v>0</v>
      </c>
      <c r="S177" s="1900">
        <v>28</v>
      </c>
      <c r="T177" s="1538"/>
      <c r="U177" s="1538"/>
      <c r="V177" s="1538"/>
      <c r="W177" s="1538"/>
      <c r="X177" s="1538"/>
      <c r="Y177" s="1538"/>
      <c r="Z177" s="1538"/>
      <c r="AA177" s="1538"/>
      <c r="AB177" s="1538"/>
      <c r="AC177" s="1538"/>
      <c r="AD177" s="1538"/>
      <c r="AE177" s="1538"/>
      <c r="AF177" s="1538"/>
      <c r="AG177" s="1538"/>
      <c r="AH177" s="1538"/>
      <c r="AI177" s="1538"/>
      <c r="AJ177" s="1538"/>
      <c r="AK177" s="1538"/>
      <c r="AL177" s="1538"/>
      <c r="AM177" s="1538"/>
      <c r="AN177" s="1538"/>
      <c r="AO177" s="1538"/>
      <c r="AP177" s="1538"/>
      <c r="AQ177" s="1538"/>
      <c r="AR177" s="1538"/>
      <c r="AS177" s="1538"/>
      <c r="AT177" s="1538"/>
      <c r="AU177" s="1538"/>
      <c r="AV177" s="1538"/>
      <c r="AW177" s="1538"/>
      <c r="AX177" s="1538"/>
      <c r="AY177" s="1538"/>
      <c r="AZ177" s="1538"/>
      <c r="BA177" s="1538"/>
      <c r="BB177" s="1538"/>
      <c r="BC177" s="1538"/>
      <c r="BD177" s="1538"/>
      <c r="BE177" s="1538"/>
      <c r="BF177" s="1538"/>
      <c r="BG177" s="1538"/>
      <c r="BH177" s="1538"/>
      <c r="BI177" s="1538"/>
      <c r="BJ177" s="1538"/>
      <c r="BK177" s="1538"/>
      <c r="BL177" s="1538"/>
      <c r="BM177" s="1538"/>
      <c r="BN177" s="1538"/>
      <c r="BO177" s="1538"/>
      <c r="BP177" s="1538"/>
      <c r="BQ177" s="1538"/>
      <c r="BR177" s="1538"/>
      <c r="BS177" s="1538"/>
      <c r="BT177" s="1538"/>
      <c r="BU177" s="1538"/>
      <c r="BV177" s="1538"/>
      <c r="BW177" s="1538"/>
      <c r="BX177" s="1538"/>
      <c r="BY177" s="1538"/>
      <c r="BZ177" s="1538"/>
      <c r="CA177" s="1538"/>
      <c r="CB177" s="1538"/>
      <c r="CC177" s="1538"/>
      <c r="CD177" s="1538"/>
      <c r="CE177" s="1538"/>
      <c r="CF177" s="1538"/>
      <c r="CG177" s="1538"/>
      <c r="CH177" s="1538"/>
      <c r="CI177" s="1538"/>
      <c r="CJ177" s="1538"/>
      <c r="CK177" s="1538"/>
      <c r="CL177" s="1538"/>
      <c r="CM177" s="1538"/>
      <c r="CN177" s="1538"/>
      <c r="CO177" s="1538"/>
      <c r="CP177" s="1538"/>
      <c r="CQ177" s="1538"/>
      <c r="CR177" s="1538"/>
      <c r="CS177" s="1538"/>
      <c r="CT177" s="1538"/>
      <c r="CU177" s="1538"/>
      <c r="CV177" s="1538"/>
      <c r="CW177" s="1538"/>
      <c r="CX177" s="1538"/>
      <c r="CY177" s="1538"/>
      <c r="CZ177" s="1538"/>
      <c r="DA177" s="1538"/>
      <c r="DB177" s="1538"/>
      <c r="DC177" s="1538"/>
      <c r="DD177" s="1538"/>
      <c r="DE177" s="1538"/>
      <c r="DF177" s="1538"/>
      <c r="DG177" s="1538"/>
      <c r="DH177" s="1538"/>
      <c r="DI177" s="1538"/>
      <c r="DJ177" s="1538"/>
      <c r="DK177" s="1538"/>
      <c r="DL177" s="1538"/>
      <c r="DM177" s="1538"/>
      <c r="DN177" s="1538"/>
      <c r="DO177" s="1538"/>
      <c r="DP177" s="1538"/>
      <c r="DQ177" s="1538"/>
      <c r="DR177" s="1538"/>
      <c r="DS177" s="1538"/>
      <c r="DT177" s="1538"/>
      <c r="DU177" s="1538"/>
      <c r="DV177" s="1538"/>
      <c r="DW177" s="1538"/>
      <c r="DX177" s="1538"/>
      <c r="DY177" s="1538"/>
      <c r="DZ177" s="1538"/>
      <c r="EA177" s="1538"/>
      <c r="EB177" s="1538"/>
      <c r="EC177" s="1538"/>
      <c r="ED177" s="1538"/>
      <c r="EE177" s="1538"/>
      <c r="EF177" s="1538"/>
      <c r="EG177" s="1538"/>
      <c r="EH177" s="1538"/>
      <c r="EI177" s="1538"/>
      <c r="EJ177" s="1538"/>
      <c r="EK177" s="1538"/>
      <c r="EL177" s="1538"/>
      <c r="EM177" s="1538"/>
      <c r="EN177" s="1538"/>
      <c r="EO177" s="1538"/>
      <c r="EP177" s="1538"/>
      <c r="EQ177" s="1538"/>
      <c r="ER177" s="1538"/>
      <c r="ES177" s="1538"/>
      <c r="ET177" s="1538"/>
      <c r="EU177" s="1538"/>
      <c r="EV177" s="1538"/>
      <c r="EW177" s="1538"/>
      <c r="EX177" s="1538"/>
      <c r="EY177" s="1538"/>
      <c r="EZ177" s="1538"/>
      <c r="FA177" s="1538"/>
      <c r="FB177" s="1538"/>
      <c r="FC177" s="1538"/>
      <c r="FD177" s="1538"/>
      <c r="FE177" s="1538"/>
      <c r="FF177" s="1538"/>
      <c r="FG177" s="1538"/>
      <c r="FH177" s="1538"/>
      <c r="FI177" s="1538"/>
      <c r="FJ177" s="1538"/>
      <c r="FK177" s="1538"/>
      <c r="FL177" s="1538"/>
      <c r="FM177" s="1538"/>
      <c r="FN177" s="1538"/>
      <c r="FO177" s="1538"/>
      <c r="FP177" s="1538"/>
      <c r="FQ177" s="1538"/>
      <c r="FR177" s="1538"/>
      <c r="FS177" s="1538"/>
      <c r="FT177" s="1538"/>
      <c r="FU177" s="1538"/>
      <c r="FV177" s="1538"/>
      <c r="FW177" s="1538"/>
      <c r="FX177" s="1538"/>
      <c r="FY177" s="1538"/>
      <c r="FZ177" s="1538"/>
      <c r="GA177" s="1538"/>
      <c r="GB177" s="1538"/>
      <c r="GC177" s="1538"/>
      <c r="GD177" s="1538"/>
      <c r="GE177" s="1538"/>
      <c r="GF177" s="1538"/>
      <c r="GG177" s="1538"/>
      <c r="GH177" s="1538"/>
      <c r="GI177" s="1538"/>
      <c r="GJ177" s="1538"/>
      <c r="GK177" s="1538"/>
      <c r="GL177" s="1538"/>
      <c r="GM177" s="1538"/>
      <c r="GN177" s="1538"/>
      <c r="GO177" s="1538"/>
      <c r="GP177" s="1538"/>
      <c r="GQ177" s="1538"/>
      <c r="GR177" s="1538"/>
      <c r="GS177" s="1538"/>
      <c r="GT177" s="1538"/>
      <c r="GU177" s="1538"/>
      <c r="GV177" s="1538"/>
      <c r="GW177" s="1538"/>
      <c r="GX177" s="1538"/>
      <c r="GY177" s="1538"/>
      <c r="GZ177" s="1538"/>
      <c r="HA177" s="1538"/>
      <c r="HB177" s="1538"/>
      <c r="HC177" s="1538"/>
      <c r="HD177" s="1538"/>
      <c r="HE177" s="1538"/>
      <c r="HF177" s="1538"/>
      <c r="HG177" s="1538"/>
      <c r="HH177" s="1538"/>
      <c r="HI177" s="1538"/>
      <c r="HJ177" s="1538"/>
      <c r="HK177" s="1538"/>
      <c r="HL177" s="1538"/>
      <c r="HM177" s="1538"/>
      <c r="HN177" s="1538"/>
      <c r="HO177" s="1538"/>
      <c r="HP177" s="1538"/>
      <c r="HQ177" s="1538"/>
      <c r="HR177" s="1538"/>
      <c r="HS177" s="1538"/>
      <c r="HT177" s="1538"/>
      <c r="HU177" s="1538"/>
      <c r="HV177" s="1538"/>
      <c r="HW177" s="1538"/>
      <c r="HX177" s="1538"/>
      <c r="HY177" s="1538"/>
      <c r="HZ177" s="1538"/>
      <c r="IA177" s="1538"/>
      <c r="IB177" s="1538"/>
      <c r="IC177" s="1538"/>
      <c r="ID177" s="1538"/>
      <c r="IE177" s="1538"/>
      <c r="IF177" s="1538"/>
      <c r="IG177" s="1538"/>
      <c r="IH177" s="1538"/>
      <c r="II177" s="1538"/>
      <c r="IJ177" s="1538"/>
      <c r="IK177" s="1538"/>
      <c r="IL177" s="1538"/>
      <c r="IM177" s="1538"/>
      <c r="IN177" s="1538"/>
      <c r="IO177" s="1538"/>
      <c r="IP177" s="1538"/>
      <c r="IQ177" s="1538"/>
      <c r="IR177" s="1538"/>
      <c r="IS177" s="1538"/>
      <c r="IT177" s="1538"/>
      <c r="IU177" s="1538"/>
    </row>
    <row r="178" spans="1:255">
      <c r="A178" s="2149">
        <v>29</v>
      </c>
      <c r="B178" s="1520"/>
      <c r="C178" s="1520"/>
      <c r="D178" s="1520"/>
      <c r="E178" s="1889"/>
      <c r="F178" s="1519"/>
      <c r="G178" s="1520"/>
      <c r="H178" s="1520"/>
      <c r="I178" s="1520"/>
      <c r="J178" s="1520"/>
      <c r="K178" s="1860"/>
      <c r="L178" s="1860"/>
      <c r="M178" s="1900">
        <v>29</v>
      </c>
      <c r="N178" s="1519"/>
      <c r="O178" s="1860"/>
      <c r="P178" s="1860"/>
      <c r="Q178" s="1860"/>
      <c r="R178" s="1860">
        <f t="shared" si="2"/>
        <v>0</v>
      </c>
      <c r="S178" s="1900">
        <v>29</v>
      </c>
      <c r="T178" s="1538"/>
      <c r="U178" s="1538"/>
      <c r="V178" s="1538"/>
      <c r="W178" s="1538"/>
      <c r="X178" s="1538"/>
      <c r="Y178" s="1538"/>
      <c r="Z178" s="1538"/>
      <c r="AA178" s="1538"/>
      <c r="AB178" s="1538"/>
      <c r="AC178" s="1538"/>
      <c r="AD178" s="1538"/>
      <c r="AE178" s="1538"/>
      <c r="AF178" s="1538"/>
      <c r="AG178" s="1538"/>
      <c r="AH178" s="1538"/>
      <c r="AI178" s="1538"/>
      <c r="AJ178" s="1538"/>
      <c r="AK178" s="1538"/>
      <c r="AL178" s="1538"/>
      <c r="AM178" s="1538"/>
      <c r="AN178" s="1538"/>
      <c r="AO178" s="1538"/>
      <c r="AP178" s="1538"/>
      <c r="AQ178" s="1538"/>
      <c r="AR178" s="1538"/>
      <c r="AS178" s="1538"/>
      <c r="AT178" s="1538"/>
      <c r="AU178" s="1538"/>
      <c r="AV178" s="1538"/>
      <c r="AW178" s="1538"/>
      <c r="AX178" s="1538"/>
      <c r="AY178" s="1538"/>
      <c r="AZ178" s="1538"/>
      <c r="BA178" s="1538"/>
      <c r="BB178" s="1538"/>
      <c r="BC178" s="1538"/>
      <c r="BD178" s="1538"/>
      <c r="BE178" s="1538"/>
      <c r="BF178" s="1538"/>
      <c r="BG178" s="1538"/>
      <c r="BH178" s="1538"/>
      <c r="BI178" s="1538"/>
      <c r="BJ178" s="1538"/>
      <c r="BK178" s="1538"/>
      <c r="BL178" s="1538"/>
      <c r="BM178" s="1538"/>
      <c r="BN178" s="1538"/>
      <c r="BO178" s="1538"/>
      <c r="BP178" s="1538"/>
      <c r="BQ178" s="1538"/>
      <c r="BR178" s="1538"/>
      <c r="BS178" s="1538"/>
      <c r="BT178" s="1538"/>
      <c r="BU178" s="1538"/>
      <c r="BV178" s="1538"/>
      <c r="BW178" s="1538"/>
      <c r="BX178" s="1538"/>
      <c r="BY178" s="1538"/>
      <c r="BZ178" s="1538"/>
      <c r="CA178" s="1538"/>
      <c r="CB178" s="1538"/>
      <c r="CC178" s="1538"/>
      <c r="CD178" s="1538"/>
      <c r="CE178" s="1538"/>
      <c r="CF178" s="1538"/>
      <c r="CG178" s="1538"/>
      <c r="CH178" s="1538"/>
      <c r="CI178" s="1538"/>
      <c r="CJ178" s="1538"/>
      <c r="CK178" s="1538"/>
      <c r="CL178" s="1538"/>
      <c r="CM178" s="1538"/>
      <c r="CN178" s="1538"/>
      <c r="CO178" s="1538"/>
      <c r="CP178" s="1538"/>
      <c r="CQ178" s="1538"/>
      <c r="CR178" s="1538"/>
      <c r="CS178" s="1538"/>
      <c r="CT178" s="1538"/>
      <c r="CU178" s="1538"/>
      <c r="CV178" s="1538"/>
      <c r="CW178" s="1538"/>
      <c r="CX178" s="1538"/>
      <c r="CY178" s="1538"/>
      <c r="CZ178" s="1538"/>
      <c r="DA178" s="1538"/>
      <c r="DB178" s="1538"/>
      <c r="DC178" s="1538"/>
      <c r="DD178" s="1538"/>
      <c r="DE178" s="1538"/>
      <c r="DF178" s="1538"/>
      <c r="DG178" s="1538"/>
      <c r="DH178" s="1538"/>
      <c r="DI178" s="1538"/>
      <c r="DJ178" s="1538"/>
      <c r="DK178" s="1538"/>
      <c r="DL178" s="1538"/>
      <c r="DM178" s="1538"/>
      <c r="DN178" s="1538"/>
      <c r="DO178" s="1538"/>
      <c r="DP178" s="1538"/>
      <c r="DQ178" s="1538"/>
      <c r="DR178" s="1538"/>
      <c r="DS178" s="1538"/>
      <c r="DT178" s="1538"/>
      <c r="DU178" s="1538"/>
      <c r="DV178" s="1538"/>
      <c r="DW178" s="1538"/>
      <c r="DX178" s="1538"/>
      <c r="DY178" s="1538"/>
      <c r="DZ178" s="1538"/>
      <c r="EA178" s="1538"/>
      <c r="EB178" s="1538"/>
      <c r="EC178" s="1538"/>
      <c r="ED178" s="1538"/>
      <c r="EE178" s="1538"/>
      <c r="EF178" s="1538"/>
      <c r="EG178" s="1538"/>
      <c r="EH178" s="1538"/>
      <c r="EI178" s="1538"/>
      <c r="EJ178" s="1538"/>
      <c r="EK178" s="1538"/>
      <c r="EL178" s="1538"/>
      <c r="EM178" s="1538"/>
      <c r="EN178" s="1538"/>
      <c r="EO178" s="1538"/>
      <c r="EP178" s="1538"/>
      <c r="EQ178" s="1538"/>
      <c r="ER178" s="1538"/>
      <c r="ES178" s="1538"/>
      <c r="ET178" s="1538"/>
      <c r="EU178" s="1538"/>
      <c r="EV178" s="1538"/>
      <c r="EW178" s="1538"/>
      <c r="EX178" s="1538"/>
      <c r="EY178" s="1538"/>
      <c r="EZ178" s="1538"/>
      <c r="FA178" s="1538"/>
      <c r="FB178" s="1538"/>
      <c r="FC178" s="1538"/>
      <c r="FD178" s="1538"/>
      <c r="FE178" s="1538"/>
      <c r="FF178" s="1538"/>
      <c r="FG178" s="1538"/>
      <c r="FH178" s="1538"/>
      <c r="FI178" s="1538"/>
      <c r="FJ178" s="1538"/>
      <c r="FK178" s="1538"/>
      <c r="FL178" s="1538"/>
      <c r="FM178" s="1538"/>
      <c r="FN178" s="1538"/>
      <c r="FO178" s="1538"/>
      <c r="FP178" s="1538"/>
      <c r="FQ178" s="1538"/>
      <c r="FR178" s="1538"/>
      <c r="FS178" s="1538"/>
      <c r="FT178" s="1538"/>
      <c r="FU178" s="1538"/>
      <c r="FV178" s="1538"/>
      <c r="FW178" s="1538"/>
      <c r="FX178" s="1538"/>
      <c r="FY178" s="1538"/>
      <c r="FZ178" s="1538"/>
      <c r="GA178" s="1538"/>
      <c r="GB178" s="1538"/>
      <c r="GC178" s="1538"/>
      <c r="GD178" s="1538"/>
      <c r="GE178" s="1538"/>
      <c r="GF178" s="1538"/>
      <c r="GG178" s="1538"/>
      <c r="GH178" s="1538"/>
      <c r="GI178" s="1538"/>
      <c r="GJ178" s="1538"/>
      <c r="GK178" s="1538"/>
      <c r="GL178" s="1538"/>
      <c r="GM178" s="1538"/>
      <c r="GN178" s="1538"/>
      <c r="GO178" s="1538"/>
      <c r="GP178" s="1538"/>
      <c r="GQ178" s="1538"/>
      <c r="GR178" s="1538"/>
      <c r="GS178" s="1538"/>
      <c r="GT178" s="1538"/>
      <c r="GU178" s="1538"/>
      <c r="GV178" s="1538"/>
      <c r="GW178" s="1538"/>
      <c r="GX178" s="1538"/>
      <c r="GY178" s="1538"/>
      <c r="GZ178" s="1538"/>
      <c r="HA178" s="1538"/>
      <c r="HB178" s="1538"/>
      <c r="HC178" s="1538"/>
      <c r="HD178" s="1538"/>
      <c r="HE178" s="1538"/>
      <c r="HF178" s="1538"/>
      <c r="HG178" s="1538"/>
      <c r="HH178" s="1538"/>
      <c r="HI178" s="1538"/>
      <c r="HJ178" s="1538"/>
      <c r="HK178" s="1538"/>
      <c r="HL178" s="1538"/>
      <c r="HM178" s="1538"/>
      <c r="HN178" s="1538"/>
      <c r="HO178" s="1538"/>
      <c r="HP178" s="1538"/>
      <c r="HQ178" s="1538"/>
      <c r="HR178" s="1538"/>
      <c r="HS178" s="1538"/>
      <c r="HT178" s="1538"/>
      <c r="HU178" s="1538"/>
      <c r="HV178" s="1538"/>
      <c r="HW178" s="1538"/>
      <c r="HX178" s="1538"/>
      <c r="HY178" s="1538"/>
      <c r="HZ178" s="1538"/>
      <c r="IA178" s="1538"/>
      <c r="IB178" s="1538"/>
      <c r="IC178" s="1538"/>
      <c r="ID178" s="1538"/>
      <c r="IE178" s="1538"/>
      <c r="IF178" s="1538"/>
      <c r="IG178" s="1538"/>
      <c r="IH178" s="1538"/>
      <c r="II178" s="1538"/>
      <c r="IJ178" s="1538"/>
      <c r="IK178" s="1538"/>
      <c r="IL178" s="1538"/>
      <c r="IM178" s="1538"/>
      <c r="IN178" s="1538"/>
      <c r="IO178" s="1538"/>
      <c r="IP178" s="1538"/>
      <c r="IQ178" s="1538"/>
      <c r="IR178" s="1538"/>
      <c r="IS178" s="1538"/>
      <c r="IT178" s="1538"/>
      <c r="IU178" s="1538"/>
    </row>
    <row r="179" spans="1:255">
      <c r="A179" s="2149">
        <v>30</v>
      </c>
      <c r="B179" s="1520"/>
      <c r="C179" s="1520"/>
      <c r="D179" s="1520"/>
      <c r="E179" s="1889"/>
      <c r="F179" s="1519"/>
      <c r="G179" s="1520"/>
      <c r="H179" s="1520"/>
      <c r="I179" s="1520"/>
      <c r="J179" s="1520"/>
      <c r="K179" s="1860"/>
      <c r="L179" s="1860"/>
      <c r="M179" s="1900">
        <v>30</v>
      </c>
      <c r="N179" s="1519"/>
      <c r="O179" s="1860"/>
      <c r="P179" s="1860"/>
      <c r="Q179" s="1860"/>
      <c r="R179" s="1860">
        <f t="shared" si="2"/>
        <v>0</v>
      </c>
      <c r="S179" s="1900">
        <v>30</v>
      </c>
      <c r="T179" s="1538"/>
      <c r="U179" s="1538"/>
      <c r="V179" s="1538"/>
      <c r="W179" s="1538"/>
      <c r="X179" s="1538"/>
      <c r="Y179" s="1538"/>
      <c r="Z179" s="1538"/>
      <c r="AA179" s="1538"/>
      <c r="AB179" s="1538"/>
      <c r="AC179" s="1538"/>
      <c r="AD179" s="1538"/>
      <c r="AE179" s="1538"/>
      <c r="AF179" s="1538"/>
      <c r="AG179" s="1538"/>
      <c r="AH179" s="1538"/>
      <c r="AI179" s="1538"/>
      <c r="AJ179" s="1538"/>
      <c r="AK179" s="1538"/>
      <c r="AL179" s="1538"/>
      <c r="AM179" s="1538"/>
      <c r="AN179" s="1538"/>
      <c r="AO179" s="1538"/>
      <c r="AP179" s="1538"/>
      <c r="AQ179" s="1538"/>
      <c r="AR179" s="1538"/>
      <c r="AS179" s="1538"/>
      <c r="AT179" s="1538"/>
      <c r="AU179" s="1538"/>
      <c r="AV179" s="1538"/>
      <c r="AW179" s="1538"/>
      <c r="AX179" s="1538"/>
      <c r="AY179" s="1538"/>
      <c r="AZ179" s="1538"/>
      <c r="BA179" s="1538"/>
      <c r="BB179" s="1538"/>
      <c r="BC179" s="1538"/>
      <c r="BD179" s="1538"/>
      <c r="BE179" s="1538"/>
      <c r="BF179" s="1538"/>
      <c r="BG179" s="1538"/>
      <c r="BH179" s="1538"/>
      <c r="BI179" s="1538"/>
      <c r="BJ179" s="1538"/>
      <c r="BK179" s="1538"/>
      <c r="BL179" s="1538"/>
      <c r="BM179" s="1538"/>
      <c r="BN179" s="1538"/>
      <c r="BO179" s="1538"/>
      <c r="BP179" s="1538"/>
      <c r="BQ179" s="1538"/>
      <c r="BR179" s="1538"/>
      <c r="BS179" s="1538"/>
      <c r="BT179" s="1538"/>
      <c r="BU179" s="1538"/>
      <c r="BV179" s="1538"/>
      <c r="BW179" s="1538"/>
      <c r="BX179" s="1538"/>
      <c r="BY179" s="1538"/>
      <c r="BZ179" s="1538"/>
      <c r="CA179" s="1538"/>
      <c r="CB179" s="1538"/>
      <c r="CC179" s="1538"/>
      <c r="CD179" s="1538"/>
      <c r="CE179" s="1538"/>
      <c r="CF179" s="1538"/>
      <c r="CG179" s="1538"/>
      <c r="CH179" s="1538"/>
      <c r="CI179" s="1538"/>
      <c r="CJ179" s="1538"/>
      <c r="CK179" s="1538"/>
      <c r="CL179" s="1538"/>
      <c r="CM179" s="1538"/>
      <c r="CN179" s="1538"/>
      <c r="CO179" s="1538"/>
      <c r="CP179" s="1538"/>
      <c r="CQ179" s="1538"/>
      <c r="CR179" s="1538"/>
      <c r="CS179" s="1538"/>
      <c r="CT179" s="1538"/>
      <c r="CU179" s="1538"/>
      <c r="CV179" s="1538"/>
      <c r="CW179" s="1538"/>
      <c r="CX179" s="1538"/>
      <c r="CY179" s="1538"/>
      <c r="CZ179" s="1538"/>
      <c r="DA179" s="1538"/>
      <c r="DB179" s="1538"/>
      <c r="DC179" s="1538"/>
      <c r="DD179" s="1538"/>
      <c r="DE179" s="1538"/>
      <c r="DF179" s="1538"/>
      <c r="DG179" s="1538"/>
      <c r="DH179" s="1538"/>
      <c r="DI179" s="1538"/>
      <c r="DJ179" s="1538"/>
      <c r="DK179" s="1538"/>
      <c r="DL179" s="1538"/>
      <c r="DM179" s="1538"/>
      <c r="DN179" s="1538"/>
      <c r="DO179" s="1538"/>
      <c r="DP179" s="1538"/>
      <c r="DQ179" s="1538"/>
      <c r="DR179" s="1538"/>
      <c r="DS179" s="1538"/>
      <c r="DT179" s="1538"/>
      <c r="DU179" s="1538"/>
      <c r="DV179" s="1538"/>
      <c r="DW179" s="1538"/>
      <c r="DX179" s="1538"/>
      <c r="DY179" s="1538"/>
      <c r="DZ179" s="1538"/>
      <c r="EA179" s="1538"/>
      <c r="EB179" s="1538"/>
      <c r="EC179" s="1538"/>
      <c r="ED179" s="1538"/>
      <c r="EE179" s="1538"/>
      <c r="EF179" s="1538"/>
      <c r="EG179" s="1538"/>
      <c r="EH179" s="1538"/>
      <c r="EI179" s="1538"/>
      <c r="EJ179" s="1538"/>
      <c r="EK179" s="1538"/>
      <c r="EL179" s="1538"/>
      <c r="EM179" s="1538"/>
      <c r="EN179" s="1538"/>
      <c r="EO179" s="1538"/>
      <c r="EP179" s="1538"/>
      <c r="EQ179" s="1538"/>
      <c r="ER179" s="1538"/>
      <c r="ES179" s="1538"/>
      <c r="ET179" s="1538"/>
      <c r="EU179" s="1538"/>
      <c r="EV179" s="1538"/>
      <c r="EW179" s="1538"/>
      <c r="EX179" s="1538"/>
      <c r="EY179" s="1538"/>
      <c r="EZ179" s="1538"/>
      <c r="FA179" s="1538"/>
      <c r="FB179" s="1538"/>
      <c r="FC179" s="1538"/>
      <c r="FD179" s="1538"/>
      <c r="FE179" s="1538"/>
      <c r="FF179" s="1538"/>
      <c r="FG179" s="1538"/>
      <c r="FH179" s="1538"/>
      <c r="FI179" s="1538"/>
      <c r="FJ179" s="1538"/>
      <c r="FK179" s="1538"/>
      <c r="FL179" s="1538"/>
      <c r="FM179" s="1538"/>
      <c r="FN179" s="1538"/>
      <c r="FO179" s="1538"/>
      <c r="FP179" s="1538"/>
      <c r="FQ179" s="1538"/>
      <c r="FR179" s="1538"/>
      <c r="FS179" s="1538"/>
      <c r="FT179" s="1538"/>
      <c r="FU179" s="1538"/>
      <c r="FV179" s="1538"/>
      <c r="FW179" s="1538"/>
      <c r="FX179" s="1538"/>
      <c r="FY179" s="1538"/>
      <c r="FZ179" s="1538"/>
      <c r="GA179" s="1538"/>
      <c r="GB179" s="1538"/>
      <c r="GC179" s="1538"/>
      <c r="GD179" s="1538"/>
      <c r="GE179" s="1538"/>
      <c r="GF179" s="1538"/>
      <c r="GG179" s="1538"/>
      <c r="GH179" s="1538"/>
      <c r="GI179" s="1538"/>
      <c r="GJ179" s="1538"/>
      <c r="GK179" s="1538"/>
      <c r="GL179" s="1538"/>
      <c r="GM179" s="1538"/>
      <c r="GN179" s="1538"/>
      <c r="GO179" s="1538"/>
      <c r="GP179" s="1538"/>
      <c r="GQ179" s="1538"/>
      <c r="GR179" s="1538"/>
      <c r="GS179" s="1538"/>
      <c r="GT179" s="1538"/>
      <c r="GU179" s="1538"/>
      <c r="GV179" s="1538"/>
      <c r="GW179" s="1538"/>
      <c r="GX179" s="1538"/>
      <c r="GY179" s="1538"/>
      <c r="GZ179" s="1538"/>
      <c r="HA179" s="1538"/>
      <c r="HB179" s="1538"/>
      <c r="HC179" s="1538"/>
      <c r="HD179" s="1538"/>
      <c r="HE179" s="1538"/>
      <c r="HF179" s="1538"/>
      <c r="HG179" s="1538"/>
      <c r="HH179" s="1538"/>
      <c r="HI179" s="1538"/>
      <c r="HJ179" s="1538"/>
      <c r="HK179" s="1538"/>
      <c r="HL179" s="1538"/>
      <c r="HM179" s="1538"/>
      <c r="HN179" s="1538"/>
      <c r="HO179" s="1538"/>
      <c r="HP179" s="1538"/>
      <c r="HQ179" s="1538"/>
      <c r="HR179" s="1538"/>
      <c r="HS179" s="1538"/>
      <c r="HT179" s="1538"/>
      <c r="HU179" s="1538"/>
      <c r="HV179" s="1538"/>
      <c r="HW179" s="1538"/>
      <c r="HX179" s="1538"/>
      <c r="HY179" s="1538"/>
      <c r="HZ179" s="1538"/>
      <c r="IA179" s="1538"/>
      <c r="IB179" s="1538"/>
      <c r="IC179" s="1538"/>
      <c r="ID179" s="1538"/>
      <c r="IE179" s="1538"/>
      <c r="IF179" s="1538"/>
      <c r="IG179" s="1538"/>
      <c r="IH179" s="1538"/>
      <c r="II179" s="1538"/>
      <c r="IJ179" s="1538"/>
      <c r="IK179" s="1538"/>
      <c r="IL179" s="1538"/>
      <c r="IM179" s="1538"/>
      <c r="IN179" s="1538"/>
      <c r="IO179" s="1538"/>
      <c r="IP179" s="1538"/>
      <c r="IQ179" s="1538"/>
      <c r="IR179" s="1538"/>
      <c r="IS179" s="1538"/>
      <c r="IT179" s="1538"/>
      <c r="IU179" s="1538"/>
    </row>
    <row r="180" spans="1:255">
      <c r="A180" s="2149">
        <v>31</v>
      </c>
      <c r="B180" s="1520"/>
      <c r="C180" s="1520"/>
      <c r="D180" s="1520"/>
      <c r="E180" s="1889"/>
      <c r="F180" s="1519"/>
      <c r="G180" s="1520"/>
      <c r="H180" s="1520"/>
      <c r="I180" s="1520"/>
      <c r="J180" s="1520"/>
      <c r="K180" s="1860"/>
      <c r="L180" s="1860"/>
      <c r="M180" s="1900">
        <v>31</v>
      </c>
      <c r="N180" s="1519"/>
      <c r="O180" s="1860"/>
      <c r="P180" s="1860"/>
      <c r="Q180" s="1860"/>
      <c r="R180" s="1860">
        <f t="shared" si="2"/>
        <v>0</v>
      </c>
      <c r="S180" s="1900">
        <v>31</v>
      </c>
      <c r="T180" s="1538"/>
      <c r="U180" s="1538"/>
      <c r="V180" s="1538"/>
      <c r="W180" s="1538"/>
      <c r="X180" s="1538"/>
      <c r="Y180" s="1538"/>
      <c r="Z180" s="1538"/>
      <c r="AA180" s="1538"/>
      <c r="AB180" s="1538"/>
      <c r="AC180" s="1538"/>
      <c r="AD180" s="1538"/>
      <c r="AE180" s="1538"/>
      <c r="AF180" s="1538"/>
      <c r="AG180" s="1538"/>
      <c r="AH180" s="1538"/>
      <c r="AI180" s="1538"/>
      <c r="AJ180" s="1538"/>
      <c r="AK180" s="1538"/>
      <c r="AL180" s="1538"/>
      <c r="AM180" s="1538"/>
      <c r="AN180" s="1538"/>
      <c r="AO180" s="1538"/>
      <c r="AP180" s="1538"/>
      <c r="AQ180" s="1538"/>
      <c r="AR180" s="1538"/>
      <c r="AS180" s="1538"/>
      <c r="AT180" s="1538"/>
      <c r="AU180" s="1538"/>
      <c r="AV180" s="1538"/>
      <c r="AW180" s="1538"/>
      <c r="AX180" s="1538"/>
      <c r="AY180" s="1538"/>
      <c r="AZ180" s="1538"/>
      <c r="BA180" s="1538"/>
      <c r="BB180" s="1538"/>
      <c r="BC180" s="1538"/>
      <c r="BD180" s="1538"/>
      <c r="BE180" s="1538"/>
      <c r="BF180" s="1538"/>
      <c r="BG180" s="1538"/>
      <c r="BH180" s="1538"/>
      <c r="BI180" s="1538"/>
      <c r="BJ180" s="1538"/>
      <c r="BK180" s="1538"/>
      <c r="BL180" s="1538"/>
      <c r="BM180" s="1538"/>
      <c r="BN180" s="1538"/>
      <c r="BO180" s="1538"/>
      <c r="BP180" s="1538"/>
      <c r="BQ180" s="1538"/>
      <c r="BR180" s="1538"/>
      <c r="BS180" s="1538"/>
      <c r="BT180" s="1538"/>
      <c r="BU180" s="1538"/>
      <c r="BV180" s="1538"/>
      <c r="BW180" s="1538"/>
      <c r="BX180" s="1538"/>
      <c r="BY180" s="1538"/>
      <c r="BZ180" s="1538"/>
      <c r="CA180" s="1538"/>
      <c r="CB180" s="1538"/>
      <c r="CC180" s="1538"/>
      <c r="CD180" s="1538"/>
      <c r="CE180" s="1538"/>
      <c r="CF180" s="1538"/>
      <c r="CG180" s="1538"/>
      <c r="CH180" s="1538"/>
      <c r="CI180" s="1538"/>
      <c r="CJ180" s="1538"/>
      <c r="CK180" s="1538"/>
      <c r="CL180" s="1538"/>
      <c r="CM180" s="1538"/>
      <c r="CN180" s="1538"/>
      <c r="CO180" s="1538"/>
      <c r="CP180" s="1538"/>
      <c r="CQ180" s="1538"/>
      <c r="CR180" s="1538"/>
      <c r="CS180" s="1538"/>
      <c r="CT180" s="1538"/>
      <c r="CU180" s="1538"/>
      <c r="CV180" s="1538"/>
      <c r="CW180" s="1538"/>
      <c r="CX180" s="1538"/>
      <c r="CY180" s="1538"/>
      <c r="CZ180" s="1538"/>
      <c r="DA180" s="1538"/>
      <c r="DB180" s="1538"/>
      <c r="DC180" s="1538"/>
      <c r="DD180" s="1538"/>
      <c r="DE180" s="1538"/>
      <c r="DF180" s="1538"/>
      <c r="DG180" s="1538"/>
      <c r="DH180" s="1538"/>
      <c r="DI180" s="1538"/>
      <c r="DJ180" s="1538"/>
      <c r="DK180" s="1538"/>
      <c r="DL180" s="1538"/>
      <c r="DM180" s="1538"/>
      <c r="DN180" s="1538"/>
      <c r="DO180" s="1538"/>
      <c r="DP180" s="1538"/>
      <c r="DQ180" s="1538"/>
      <c r="DR180" s="1538"/>
      <c r="DS180" s="1538"/>
      <c r="DT180" s="1538"/>
      <c r="DU180" s="1538"/>
      <c r="DV180" s="1538"/>
      <c r="DW180" s="1538"/>
      <c r="DX180" s="1538"/>
      <c r="DY180" s="1538"/>
      <c r="DZ180" s="1538"/>
      <c r="EA180" s="1538"/>
      <c r="EB180" s="1538"/>
      <c r="EC180" s="1538"/>
      <c r="ED180" s="1538"/>
      <c r="EE180" s="1538"/>
      <c r="EF180" s="1538"/>
      <c r="EG180" s="1538"/>
      <c r="EH180" s="1538"/>
      <c r="EI180" s="1538"/>
      <c r="EJ180" s="1538"/>
      <c r="EK180" s="1538"/>
      <c r="EL180" s="1538"/>
      <c r="EM180" s="1538"/>
      <c r="EN180" s="1538"/>
      <c r="EO180" s="1538"/>
      <c r="EP180" s="1538"/>
      <c r="EQ180" s="1538"/>
      <c r="ER180" s="1538"/>
      <c r="ES180" s="1538"/>
      <c r="ET180" s="1538"/>
      <c r="EU180" s="1538"/>
      <c r="EV180" s="1538"/>
      <c r="EW180" s="1538"/>
      <c r="EX180" s="1538"/>
      <c r="EY180" s="1538"/>
      <c r="EZ180" s="1538"/>
      <c r="FA180" s="1538"/>
      <c r="FB180" s="1538"/>
      <c r="FC180" s="1538"/>
      <c r="FD180" s="1538"/>
      <c r="FE180" s="1538"/>
      <c r="FF180" s="1538"/>
      <c r="FG180" s="1538"/>
      <c r="FH180" s="1538"/>
      <c r="FI180" s="1538"/>
      <c r="FJ180" s="1538"/>
      <c r="FK180" s="1538"/>
      <c r="FL180" s="1538"/>
      <c r="FM180" s="1538"/>
      <c r="FN180" s="1538"/>
      <c r="FO180" s="1538"/>
      <c r="FP180" s="1538"/>
      <c r="FQ180" s="1538"/>
      <c r="FR180" s="1538"/>
      <c r="FS180" s="1538"/>
      <c r="FT180" s="1538"/>
      <c r="FU180" s="1538"/>
      <c r="FV180" s="1538"/>
      <c r="FW180" s="1538"/>
      <c r="FX180" s="1538"/>
      <c r="FY180" s="1538"/>
      <c r="FZ180" s="1538"/>
      <c r="GA180" s="1538"/>
      <c r="GB180" s="1538"/>
      <c r="GC180" s="1538"/>
      <c r="GD180" s="1538"/>
      <c r="GE180" s="1538"/>
      <c r="GF180" s="1538"/>
      <c r="GG180" s="1538"/>
      <c r="GH180" s="1538"/>
      <c r="GI180" s="1538"/>
      <c r="GJ180" s="1538"/>
      <c r="GK180" s="1538"/>
      <c r="GL180" s="1538"/>
      <c r="GM180" s="1538"/>
      <c r="GN180" s="1538"/>
      <c r="GO180" s="1538"/>
      <c r="GP180" s="1538"/>
      <c r="GQ180" s="1538"/>
      <c r="GR180" s="1538"/>
      <c r="GS180" s="1538"/>
      <c r="GT180" s="1538"/>
      <c r="GU180" s="1538"/>
      <c r="GV180" s="1538"/>
      <c r="GW180" s="1538"/>
      <c r="GX180" s="1538"/>
      <c r="GY180" s="1538"/>
      <c r="GZ180" s="1538"/>
      <c r="HA180" s="1538"/>
      <c r="HB180" s="1538"/>
      <c r="HC180" s="1538"/>
      <c r="HD180" s="1538"/>
      <c r="HE180" s="1538"/>
      <c r="HF180" s="1538"/>
      <c r="HG180" s="1538"/>
      <c r="HH180" s="1538"/>
      <c r="HI180" s="1538"/>
      <c r="HJ180" s="1538"/>
      <c r="HK180" s="1538"/>
      <c r="HL180" s="1538"/>
      <c r="HM180" s="1538"/>
      <c r="HN180" s="1538"/>
      <c r="HO180" s="1538"/>
      <c r="HP180" s="1538"/>
      <c r="HQ180" s="1538"/>
      <c r="HR180" s="1538"/>
      <c r="HS180" s="1538"/>
      <c r="HT180" s="1538"/>
      <c r="HU180" s="1538"/>
      <c r="HV180" s="1538"/>
      <c r="HW180" s="1538"/>
      <c r="HX180" s="1538"/>
      <c r="HY180" s="1538"/>
      <c r="HZ180" s="1538"/>
      <c r="IA180" s="1538"/>
      <c r="IB180" s="1538"/>
      <c r="IC180" s="1538"/>
      <c r="ID180" s="1538"/>
      <c r="IE180" s="1538"/>
      <c r="IF180" s="1538"/>
      <c r="IG180" s="1538"/>
      <c r="IH180" s="1538"/>
      <c r="II180" s="1538"/>
      <c r="IJ180" s="1538"/>
      <c r="IK180" s="1538"/>
      <c r="IL180" s="1538"/>
      <c r="IM180" s="1538"/>
      <c r="IN180" s="1538"/>
      <c r="IO180" s="1538"/>
      <c r="IP180" s="1538"/>
      <c r="IQ180" s="1538"/>
      <c r="IR180" s="1538"/>
      <c r="IS180" s="1538"/>
      <c r="IT180" s="1538"/>
      <c r="IU180" s="1538"/>
    </row>
    <row r="181" spans="1:255">
      <c r="A181" s="2149">
        <v>32</v>
      </c>
      <c r="B181" s="1520"/>
      <c r="C181" s="1520"/>
      <c r="D181" s="1520"/>
      <c r="E181" s="1889"/>
      <c r="F181" s="1519"/>
      <c r="G181" s="1520"/>
      <c r="H181" s="1520"/>
      <c r="I181" s="1520"/>
      <c r="J181" s="1520"/>
      <c r="K181" s="1860"/>
      <c r="L181" s="1860"/>
      <c r="M181" s="1900">
        <v>32</v>
      </c>
      <c r="N181" s="1519"/>
      <c r="O181" s="1860"/>
      <c r="P181" s="1860"/>
      <c r="Q181" s="1860"/>
      <c r="R181" s="1860">
        <f t="shared" si="2"/>
        <v>0</v>
      </c>
      <c r="S181" s="1900">
        <v>32</v>
      </c>
      <c r="T181" s="1538"/>
      <c r="U181" s="1538"/>
      <c r="V181" s="1538"/>
      <c r="W181" s="1538"/>
      <c r="X181" s="1538"/>
      <c r="Y181" s="1538"/>
      <c r="Z181" s="1538"/>
      <c r="AA181" s="1538"/>
      <c r="AB181" s="1538"/>
      <c r="AC181" s="1538"/>
      <c r="AD181" s="1538"/>
      <c r="AE181" s="1538"/>
      <c r="AF181" s="1538"/>
      <c r="AG181" s="1538"/>
      <c r="AH181" s="1538"/>
      <c r="AI181" s="1538"/>
      <c r="AJ181" s="1538"/>
      <c r="AK181" s="1538"/>
      <c r="AL181" s="1538"/>
      <c r="AM181" s="1538"/>
      <c r="AN181" s="1538"/>
      <c r="AO181" s="1538"/>
      <c r="AP181" s="1538"/>
      <c r="AQ181" s="1538"/>
      <c r="AR181" s="1538"/>
      <c r="AS181" s="1538"/>
      <c r="AT181" s="1538"/>
      <c r="AU181" s="1538"/>
      <c r="AV181" s="1538"/>
      <c r="AW181" s="1538"/>
      <c r="AX181" s="1538"/>
      <c r="AY181" s="1538"/>
      <c r="AZ181" s="1538"/>
      <c r="BA181" s="1538"/>
      <c r="BB181" s="1538"/>
      <c r="BC181" s="1538"/>
      <c r="BD181" s="1538"/>
      <c r="BE181" s="1538"/>
      <c r="BF181" s="1538"/>
      <c r="BG181" s="1538"/>
      <c r="BH181" s="1538"/>
      <c r="BI181" s="1538"/>
      <c r="BJ181" s="1538"/>
      <c r="BK181" s="1538"/>
      <c r="BL181" s="1538"/>
      <c r="BM181" s="1538"/>
      <c r="BN181" s="1538"/>
      <c r="BO181" s="1538"/>
      <c r="BP181" s="1538"/>
      <c r="BQ181" s="1538"/>
      <c r="BR181" s="1538"/>
      <c r="BS181" s="1538"/>
      <c r="BT181" s="1538"/>
      <c r="BU181" s="1538"/>
      <c r="BV181" s="1538"/>
      <c r="BW181" s="1538"/>
      <c r="BX181" s="1538"/>
      <c r="BY181" s="1538"/>
      <c r="BZ181" s="1538"/>
      <c r="CA181" s="1538"/>
      <c r="CB181" s="1538"/>
      <c r="CC181" s="1538"/>
      <c r="CD181" s="1538"/>
      <c r="CE181" s="1538"/>
      <c r="CF181" s="1538"/>
      <c r="CG181" s="1538"/>
      <c r="CH181" s="1538"/>
      <c r="CI181" s="1538"/>
      <c r="CJ181" s="1538"/>
      <c r="CK181" s="1538"/>
      <c r="CL181" s="1538"/>
      <c r="CM181" s="1538"/>
      <c r="CN181" s="1538"/>
      <c r="CO181" s="1538"/>
      <c r="CP181" s="1538"/>
      <c r="CQ181" s="1538"/>
      <c r="CR181" s="1538"/>
      <c r="CS181" s="1538"/>
      <c r="CT181" s="1538"/>
      <c r="CU181" s="1538"/>
      <c r="CV181" s="1538"/>
      <c r="CW181" s="1538"/>
      <c r="CX181" s="1538"/>
      <c r="CY181" s="1538"/>
      <c r="CZ181" s="1538"/>
      <c r="DA181" s="1538"/>
      <c r="DB181" s="1538"/>
      <c r="DC181" s="1538"/>
      <c r="DD181" s="1538"/>
      <c r="DE181" s="1538"/>
      <c r="DF181" s="1538"/>
      <c r="DG181" s="1538"/>
      <c r="DH181" s="1538"/>
      <c r="DI181" s="1538"/>
      <c r="DJ181" s="1538"/>
      <c r="DK181" s="1538"/>
      <c r="DL181" s="1538"/>
      <c r="DM181" s="1538"/>
      <c r="DN181" s="1538"/>
      <c r="DO181" s="1538"/>
      <c r="DP181" s="1538"/>
      <c r="DQ181" s="1538"/>
      <c r="DR181" s="1538"/>
      <c r="DS181" s="1538"/>
      <c r="DT181" s="1538"/>
      <c r="DU181" s="1538"/>
      <c r="DV181" s="1538"/>
      <c r="DW181" s="1538"/>
      <c r="DX181" s="1538"/>
      <c r="DY181" s="1538"/>
      <c r="DZ181" s="1538"/>
      <c r="EA181" s="1538"/>
      <c r="EB181" s="1538"/>
      <c r="EC181" s="1538"/>
      <c r="ED181" s="1538"/>
      <c r="EE181" s="1538"/>
      <c r="EF181" s="1538"/>
      <c r="EG181" s="1538"/>
      <c r="EH181" s="1538"/>
      <c r="EI181" s="1538"/>
      <c r="EJ181" s="1538"/>
      <c r="EK181" s="1538"/>
      <c r="EL181" s="1538"/>
      <c r="EM181" s="1538"/>
      <c r="EN181" s="1538"/>
      <c r="EO181" s="1538"/>
      <c r="EP181" s="1538"/>
      <c r="EQ181" s="1538"/>
      <c r="ER181" s="1538"/>
      <c r="ES181" s="1538"/>
      <c r="ET181" s="1538"/>
      <c r="EU181" s="1538"/>
      <c r="EV181" s="1538"/>
      <c r="EW181" s="1538"/>
      <c r="EX181" s="1538"/>
      <c r="EY181" s="1538"/>
      <c r="EZ181" s="1538"/>
      <c r="FA181" s="1538"/>
      <c r="FB181" s="1538"/>
      <c r="FC181" s="1538"/>
      <c r="FD181" s="1538"/>
      <c r="FE181" s="1538"/>
      <c r="FF181" s="1538"/>
      <c r="FG181" s="1538"/>
      <c r="FH181" s="1538"/>
      <c r="FI181" s="1538"/>
      <c r="FJ181" s="1538"/>
      <c r="FK181" s="1538"/>
      <c r="FL181" s="1538"/>
      <c r="FM181" s="1538"/>
      <c r="FN181" s="1538"/>
      <c r="FO181" s="1538"/>
      <c r="FP181" s="1538"/>
      <c r="FQ181" s="1538"/>
      <c r="FR181" s="1538"/>
      <c r="FS181" s="1538"/>
      <c r="FT181" s="1538"/>
      <c r="FU181" s="1538"/>
      <c r="FV181" s="1538"/>
      <c r="FW181" s="1538"/>
      <c r="FX181" s="1538"/>
      <c r="FY181" s="1538"/>
      <c r="FZ181" s="1538"/>
      <c r="GA181" s="1538"/>
      <c r="GB181" s="1538"/>
      <c r="GC181" s="1538"/>
      <c r="GD181" s="1538"/>
      <c r="GE181" s="1538"/>
      <c r="GF181" s="1538"/>
      <c r="GG181" s="1538"/>
      <c r="GH181" s="1538"/>
      <c r="GI181" s="1538"/>
      <c r="GJ181" s="1538"/>
      <c r="GK181" s="1538"/>
      <c r="GL181" s="1538"/>
      <c r="GM181" s="1538"/>
      <c r="GN181" s="1538"/>
      <c r="GO181" s="1538"/>
      <c r="GP181" s="1538"/>
      <c r="GQ181" s="1538"/>
      <c r="GR181" s="1538"/>
      <c r="GS181" s="1538"/>
      <c r="GT181" s="1538"/>
      <c r="GU181" s="1538"/>
      <c r="GV181" s="1538"/>
      <c r="GW181" s="1538"/>
      <c r="GX181" s="1538"/>
      <c r="GY181" s="1538"/>
      <c r="GZ181" s="1538"/>
      <c r="HA181" s="1538"/>
      <c r="HB181" s="1538"/>
      <c r="HC181" s="1538"/>
      <c r="HD181" s="1538"/>
      <c r="HE181" s="1538"/>
      <c r="HF181" s="1538"/>
      <c r="HG181" s="1538"/>
      <c r="HH181" s="1538"/>
      <c r="HI181" s="1538"/>
      <c r="HJ181" s="1538"/>
      <c r="HK181" s="1538"/>
      <c r="HL181" s="1538"/>
      <c r="HM181" s="1538"/>
      <c r="HN181" s="1538"/>
      <c r="HO181" s="1538"/>
      <c r="HP181" s="1538"/>
      <c r="HQ181" s="1538"/>
      <c r="HR181" s="1538"/>
      <c r="HS181" s="1538"/>
      <c r="HT181" s="1538"/>
      <c r="HU181" s="1538"/>
      <c r="HV181" s="1538"/>
      <c r="HW181" s="1538"/>
      <c r="HX181" s="1538"/>
      <c r="HY181" s="1538"/>
      <c r="HZ181" s="1538"/>
      <c r="IA181" s="1538"/>
      <c r="IB181" s="1538"/>
      <c r="IC181" s="1538"/>
      <c r="ID181" s="1538"/>
      <c r="IE181" s="1538"/>
      <c r="IF181" s="1538"/>
      <c r="IG181" s="1538"/>
      <c r="IH181" s="1538"/>
      <c r="II181" s="1538"/>
      <c r="IJ181" s="1538"/>
      <c r="IK181" s="1538"/>
      <c r="IL181" s="1538"/>
      <c r="IM181" s="1538"/>
      <c r="IN181" s="1538"/>
      <c r="IO181" s="1538"/>
      <c r="IP181" s="1538"/>
      <c r="IQ181" s="1538"/>
      <c r="IR181" s="1538"/>
      <c r="IS181" s="1538"/>
      <c r="IT181" s="1538"/>
      <c r="IU181" s="1538"/>
    </row>
    <row r="182" spans="1:255">
      <c r="A182" s="2149">
        <v>33</v>
      </c>
      <c r="B182" s="1520"/>
      <c r="C182" s="1520"/>
      <c r="D182" s="1520"/>
      <c r="E182" s="1889"/>
      <c r="F182" s="1519"/>
      <c r="G182" s="1520"/>
      <c r="H182" s="1520"/>
      <c r="I182" s="1520"/>
      <c r="J182" s="1520"/>
      <c r="K182" s="1860"/>
      <c r="L182" s="1860"/>
      <c r="M182" s="1900">
        <v>33</v>
      </c>
      <c r="N182" s="1519"/>
      <c r="O182" s="1860"/>
      <c r="P182" s="1860"/>
      <c r="Q182" s="1860"/>
      <c r="R182" s="1860">
        <f t="shared" si="2"/>
        <v>0</v>
      </c>
      <c r="S182" s="1900">
        <v>33</v>
      </c>
      <c r="T182" s="1538"/>
      <c r="U182" s="1538"/>
      <c r="V182" s="1538"/>
      <c r="W182" s="1538"/>
      <c r="X182" s="1538"/>
      <c r="Y182" s="1538"/>
      <c r="Z182" s="1538"/>
      <c r="AA182" s="1538"/>
      <c r="AB182" s="1538"/>
      <c r="AC182" s="1538"/>
      <c r="AD182" s="1538"/>
      <c r="AE182" s="1538"/>
      <c r="AF182" s="1538"/>
      <c r="AG182" s="1538"/>
      <c r="AH182" s="1538"/>
      <c r="AI182" s="1538"/>
      <c r="AJ182" s="1538"/>
      <c r="AK182" s="1538"/>
      <c r="AL182" s="1538"/>
      <c r="AM182" s="1538"/>
      <c r="AN182" s="1538"/>
      <c r="AO182" s="1538"/>
      <c r="AP182" s="1538"/>
      <c r="AQ182" s="1538"/>
      <c r="AR182" s="1538"/>
      <c r="AS182" s="1538"/>
      <c r="AT182" s="1538"/>
      <c r="AU182" s="1538"/>
      <c r="AV182" s="1538"/>
      <c r="AW182" s="1538"/>
      <c r="AX182" s="1538"/>
      <c r="AY182" s="1538"/>
      <c r="AZ182" s="1538"/>
      <c r="BA182" s="1538"/>
      <c r="BB182" s="1538"/>
      <c r="BC182" s="1538"/>
      <c r="BD182" s="1538"/>
      <c r="BE182" s="1538"/>
      <c r="BF182" s="1538"/>
      <c r="BG182" s="1538"/>
      <c r="BH182" s="1538"/>
      <c r="BI182" s="1538"/>
      <c r="BJ182" s="1538"/>
      <c r="BK182" s="1538"/>
      <c r="BL182" s="1538"/>
      <c r="BM182" s="1538"/>
      <c r="BN182" s="1538"/>
      <c r="BO182" s="1538"/>
      <c r="BP182" s="1538"/>
      <c r="BQ182" s="1538"/>
      <c r="BR182" s="1538"/>
      <c r="BS182" s="1538"/>
      <c r="BT182" s="1538"/>
      <c r="BU182" s="1538"/>
      <c r="BV182" s="1538"/>
      <c r="BW182" s="1538"/>
      <c r="BX182" s="1538"/>
      <c r="BY182" s="1538"/>
      <c r="BZ182" s="1538"/>
      <c r="CA182" s="1538"/>
      <c r="CB182" s="1538"/>
      <c r="CC182" s="1538"/>
      <c r="CD182" s="1538"/>
      <c r="CE182" s="1538"/>
      <c r="CF182" s="1538"/>
      <c r="CG182" s="1538"/>
      <c r="CH182" s="1538"/>
      <c r="CI182" s="1538"/>
      <c r="CJ182" s="1538"/>
      <c r="CK182" s="1538"/>
      <c r="CL182" s="1538"/>
      <c r="CM182" s="1538"/>
      <c r="CN182" s="1538"/>
      <c r="CO182" s="1538"/>
      <c r="CP182" s="1538"/>
      <c r="CQ182" s="1538"/>
      <c r="CR182" s="1538"/>
      <c r="CS182" s="1538"/>
      <c r="CT182" s="1538"/>
      <c r="CU182" s="1538"/>
      <c r="CV182" s="1538"/>
      <c r="CW182" s="1538"/>
      <c r="CX182" s="1538"/>
      <c r="CY182" s="1538"/>
      <c r="CZ182" s="1538"/>
      <c r="DA182" s="1538"/>
      <c r="DB182" s="1538"/>
      <c r="DC182" s="1538"/>
      <c r="DD182" s="1538"/>
      <c r="DE182" s="1538"/>
      <c r="DF182" s="1538"/>
      <c r="DG182" s="1538"/>
      <c r="DH182" s="1538"/>
      <c r="DI182" s="1538"/>
      <c r="DJ182" s="1538"/>
      <c r="DK182" s="1538"/>
      <c r="DL182" s="1538"/>
      <c r="DM182" s="1538"/>
      <c r="DN182" s="1538"/>
      <c r="DO182" s="1538"/>
      <c r="DP182" s="1538"/>
      <c r="DQ182" s="1538"/>
      <c r="DR182" s="1538"/>
      <c r="DS182" s="1538"/>
      <c r="DT182" s="1538"/>
      <c r="DU182" s="1538"/>
      <c r="DV182" s="1538"/>
      <c r="DW182" s="1538"/>
      <c r="DX182" s="1538"/>
      <c r="DY182" s="1538"/>
      <c r="DZ182" s="1538"/>
      <c r="EA182" s="1538"/>
      <c r="EB182" s="1538"/>
      <c r="EC182" s="1538"/>
      <c r="ED182" s="1538"/>
      <c r="EE182" s="1538"/>
      <c r="EF182" s="1538"/>
      <c r="EG182" s="1538"/>
      <c r="EH182" s="1538"/>
      <c r="EI182" s="1538"/>
      <c r="EJ182" s="1538"/>
      <c r="EK182" s="1538"/>
      <c r="EL182" s="1538"/>
      <c r="EM182" s="1538"/>
      <c r="EN182" s="1538"/>
      <c r="EO182" s="1538"/>
      <c r="EP182" s="1538"/>
      <c r="EQ182" s="1538"/>
      <c r="ER182" s="1538"/>
      <c r="ES182" s="1538"/>
      <c r="ET182" s="1538"/>
      <c r="EU182" s="1538"/>
      <c r="EV182" s="1538"/>
      <c r="EW182" s="1538"/>
      <c r="EX182" s="1538"/>
      <c r="EY182" s="1538"/>
      <c r="EZ182" s="1538"/>
      <c r="FA182" s="1538"/>
      <c r="FB182" s="1538"/>
      <c r="FC182" s="1538"/>
      <c r="FD182" s="1538"/>
      <c r="FE182" s="1538"/>
      <c r="FF182" s="1538"/>
      <c r="FG182" s="1538"/>
      <c r="FH182" s="1538"/>
      <c r="FI182" s="1538"/>
      <c r="FJ182" s="1538"/>
      <c r="FK182" s="1538"/>
      <c r="FL182" s="1538"/>
      <c r="FM182" s="1538"/>
      <c r="FN182" s="1538"/>
      <c r="FO182" s="1538"/>
      <c r="FP182" s="1538"/>
      <c r="FQ182" s="1538"/>
      <c r="FR182" s="1538"/>
      <c r="FS182" s="1538"/>
      <c r="FT182" s="1538"/>
      <c r="FU182" s="1538"/>
      <c r="FV182" s="1538"/>
      <c r="FW182" s="1538"/>
      <c r="FX182" s="1538"/>
      <c r="FY182" s="1538"/>
      <c r="FZ182" s="1538"/>
      <c r="GA182" s="1538"/>
      <c r="GB182" s="1538"/>
      <c r="GC182" s="1538"/>
      <c r="GD182" s="1538"/>
      <c r="GE182" s="1538"/>
      <c r="GF182" s="1538"/>
      <c r="GG182" s="1538"/>
      <c r="GH182" s="1538"/>
      <c r="GI182" s="1538"/>
      <c r="GJ182" s="1538"/>
      <c r="GK182" s="1538"/>
      <c r="GL182" s="1538"/>
      <c r="GM182" s="1538"/>
      <c r="GN182" s="1538"/>
      <c r="GO182" s="1538"/>
      <c r="GP182" s="1538"/>
      <c r="GQ182" s="1538"/>
      <c r="GR182" s="1538"/>
      <c r="GS182" s="1538"/>
      <c r="GT182" s="1538"/>
      <c r="GU182" s="1538"/>
      <c r="GV182" s="1538"/>
      <c r="GW182" s="1538"/>
      <c r="GX182" s="1538"/>
      <c r="GY182" s="1538"/>
      <c r="GZ182" s="1538"/>
      <c r="HA182" s="1538"/>
      <c r="HB182" s="1538"/>
      <c r="HC182" s="1538"/>
      <c r="HD182" s="1538"/>
      <c r="HE182" s="1538"/>
      <c r="HF182" s="1538"/>
      <c r="HG182" s="1538"/>
      <c r="HH182" s="1538"/>
      <c r="HI182" s="1538"/>
      <c r="HJ182" s="1538"/>
      <c r="HK182" s="1538"/>
      <c r="HL182" s="1538"/>
      <c r="HM182" s="1538"/>
      <c r="HN182" s="1538"/>
      <c r="HO182" s="1538"/>
      <c r="HP182" s="1538"/>
      <c r="HQ182" s="1538"/>
      <c r="HR182" s="1538"/>
      <c r="HS182" s="1538"/>
      <c r="HT182" s="1538"/>
      <c r="HU182" s="1538"/>
      <c r="HV182" s="1538"/>
      <c r="HW182" s="1538"/>
      <c r="HX182" s="1538"/>
      <c r="HY182" s="1538"/>
      <c r="HZ182" s="1538"/>
      <c r="IA182" s="1538"/>
      <c r="IB182" s="1538"/>
      <c r="IC182" s="1538"/>
      <c r="ID182" s="1538"/>
      <c r="IE182" s="1538"/>
      <c r="IF182" s="1538"/>
      <c r="IG182" s="1538"/>
      <c r="IH182" s="1538"/>
      <c r="II182" s="1538"/>
      <c r="IJ182" s="1538"/>
      <c r="IK182" s="1538"/>
      <c r="IL182" s="1538"/>
      <c r="IM182" s="1538"/>
      <c r="IN182" s="1538"/>
      <c r="IO182" s="1538"/>
      <c r="IP182" s="1538"/>
      <c r="IQ182" s="1538"/>
      <c r="IR182" s="1538"/>
      <c r="IS182" s="1538"/>
      <c r="IT182" s="1538"/>
      <c r="IU182" s="1538"/>
    </row>
    <row r="183" spans="1:255">
      <c r="A183" s="2149">
        <v>34</v>
      </c>
      <c r="B183" s="1520"/>
      <c r="C183" s="1520"/>
      <c r="D183" s="1520"/>
      <c r="E183" s="1889"/>
      <c r="F183" s="1519"/>
      <c r="G183" s="1520"/>
      <c r="H183" s="1520"/>
      <c r="I183" s="1520"/>
      <c r="J183" s="1520"/>
      <c r="K183" s="1860"/>
      <c r="L183" s="1860"/>
      <c r="M183" s="1900">
        <v>34</v>
      </c>
      <c r="N183" s="1519"/>
      <c r="O183" s="1860"/>
      <c r="P183" s="1860"/>
      <c r="Q183" s="1860"/>
      <c r="R183" s="1860">
        <f t="shared" si="2"/>
        <v>0</v>
      </c>
      <c r="S183" s="1900">
        <v>34</v>
      </c>
      <c r="T183" s="1538"/>
      <c r="U183" s="1538"/>
      <c r="V183" s="1538"/>
      <c r="W183" s="1538"/>
      <c r="X183" s="1538"/>
      <c r="Y183" s="1538"/>
      <c r="Z183" s="1538"/>
      <c r="AA183" s="1538"/>
      <c r="AB183" s="1538"/>
      <c r="AC183" s="1538"/>
      <c r="AD183" s="1538"/>
      <c r="AE183" s="1538"/>
      <c r="AF183" s="1538"/>
      <c r="AG183" s="1538"/>
      <c r="AH183" s="1538"/>
      <c r="AI183" s="1538"/>
      <c r="AJ183" s="1538"/>
      <c r="AK183" s="1538"/>
      <c r="AL183" s="1538"/>
      <c r="AM183" s="1538"/>
      <c r="AN183" s="1538"/>
      <c r="AO183" s="1538"/>
      <c r="AP183" s="1538"/>
      <c r="AQ183" s="1538"/>
      <c r="AR183" s="1538"/>
      <c r="AS183" s="1538"/>
      <c r="AT183" s="1538"/>
      <c r="AU183" s="1538"/>
      <c r="AV183" s="1538"/>
      <c r="AW183" s="1538"/>
      <c r="AX183" s="1538"/>
      <c r="AY183" s="1538"/>
      <c r="AZ183" s="1538"/>
      <c r="BA183" s="1538"/>
      <c r="BB183" s="1538"/>
      <c r="BC183" s="1538"/>
      <c r="BD183" s="1538"/>
      <c r="BE183" s="1538"/>
      <c r="BF183" s="1538"/>
      <c r="BG183" s="1538"/>
      <c r="BH183" s="1538"/>
      <c r="BI183" s="1538"/>
      <c r="BJ183" s="1538"/>
      <c r="BK183" s="1538"/>
      <c r="BL183" s="1538"/>
      <c r="BM183" s="1538"/>
      <c r="BN183" s="1538"/>
      <c r="BO183" s="1538"/>
      <c r="BP183" s="1538"/>
      <c r="BQ183" s="1538"/>
      <c r="BR183" s="1538"/>
      <c r="BS183" s="1538"/>
      <c r="BT183" s="1538"/>
      <c r="BU183" s="1538"/>
      <c r="BV183" s="1538"/>
      <c r="BW183" s="1538"/>
      <c r="BX183" s="1538"/>
      <c r="BY183" s="1538"/>
      <c r="BZ183" s="1538"/>
      <c r="CA183" s="1538"/>
      <c r="CB183" s="1538"/>
      <c r="CC183" s="1538"/>
      <c r="CD183" s="1538"/>
      <c r="CE183" s="1538"/>
      <c r="CF183" s="1538"/>
      <c r="CG183" s="1538"/>
      <c r="CH183" s="1538"/>
      <c r="CI183" s="1538"/>
      <c r="CJ183" s="1538"/>
      <c r="CK183" s="1538"/>
      <c r="CL183" s="1538"/>
      <c r="CM183" s="1538"/>
      <c r="CN183" s="1538"/>
      <c r="CO183" s="1538"/>
      <c r="CP183" s="1538"/>
      <c r="CQ183" s="1538"/>
      <c r="CR183" s="1538"/>
      <c r="CS183" s="1538"/>
      <c r="CT183" s="1538"/>
      <c r="CU183" s="1538"/>
      <c r="CV183" s="1538"/>
      <c r="CW183" s="1538"/>
      <c r="CX183" s="1538"/>
      <c r="CY183" s="1538"/>
      <c r="CZ183" s="1538"/>
      <c r="DA183" s="1538"/>
      <c r="DB183" s="1538"/>
      <c r="DC183" s="1538"/>
      <c r="DD183" s="1538"/>
      <c r="DE183" s="1538"/>
      <c r="DF183" s="1538"/>
      <c r="DG183" s="1538"/>
      <c r="DH183" s="1538"/>
      <c r="DI183" s="1538"/>
      <c r="DJ183" s="1538"/>
      <c r="DK183" s="1538"/>
      <c r="DL183" s="1538"/>
      <c r="DM183" s="1538"/>
      <c r="DN183" s="1538"/>
      <c r="DO183" s="1538"/>
      <c r="DP183" s="1538"/>
      <c r="DQ183" s="1538"/>
      <c r="DR183" s="1538"/>
      <c r="DS183" s="1538"/>
      <c r="DT183" s="1538"/>
      <c r="DU183" s="1538"/>
      <c r="DV183" s="1538"/>
      <c r="DW183" s="1538"/>
      <c r="DX183" s="1538"/>
      <c r="DY183" s="1538"/>
      <c r="DZ183" s="1538"/>
      <c r="EA183" s="1538"/>
      <c r="EB183" s="1538"/>
      <c r="EC183" s="1538"/>
      <c r="ED183" s="1538"/>
      <c r="EE183" s="1538"/>
      <c r="EF183" s="1538"/>
      <c r="EG183" s="1538"/>
      <c r="EH183" s="1538"/>
      <c r="EI183" s="1538"/>
      <c r="EJ183" s="1538"/>
      <c r="EK183" s="1538"/>
      <c r="EL183" s="1538"/>
      <c r="EM183" s="1538"/>
      <c r="EN183" s="1538"/>
      <c r="EO183" s="1538"/>
      <c r="EP183" s="1538"/>
      <c r="EQ183" s="1538"/>
      <c r="ER183" s="1538"/>
      <c r="ES183" s="1538"/>
      <c r="ET183" s="1538"/>
      <c r="EU183" s="1538"/>
      <c r="EV183" s="1538"/>
      <c r="EW183" s="1538"/>
      <c r="EX183" s="1538"/>
      <c r="EY183" s="1538"/>
      <c r="EZ183" s="1538"/>
      <c r="FA183" s="1538"/>
      <c r="FB183" s="1538"/>
      <c r="FC183" s="1538"/>
      <c r="FD183" s="1538"/>
      <c r="FE183" s="1538"/>
      <c r="FF183" s="1538"/>
      <c r="FG183" s="1538"/>
      <c r="FH183" s="1538"/>
      <c r="FI183" s="1538"/>
      <c r="FJ183" s="1538"/>
      <c r="FK183" s="1538"/>
      <c r="FL183" s="1538"/>
      <c r="FM183" s="1538"/>
      <c r="FN183" s="1538"/>
      <c r="FO183" s="1538"/>
      <c r="FP183" s="1538"/>
      <c r="FQ183" s="1538"/>
      <c r="FR183" s="1538"/>
      <c r="FS183" s="1538"/>
      <c r="FT183" s="1538"/>
      <c r="FU183" s="1538"/>
      <c r="FV183" s="1538"/>
      <c r="FW183" s="1538"/>
      <c r="FX183" s="1538"/>
      <c r="FY183" s="1538"/>
      <c r="FZ183" s="1538"/>
      <c r="GA183" s="1538"/>
      <c r="GB183" s="1538"/>
      <c r="GC183" s="1538"/>
      <c r="GD183" s="1538"/>
      <c r="GE183" s="1538"/>
      <c r="GF183" s="1538"/>
      <c r="GG183" s="1538"/>
      <c r="GH183" s="1538"/>
      <c r="GI183" s="1538"/>
      <c r="GJ183" s="1538"/>
      <c r="GK183" s="1538"/>
      <c r="GL183" s="1538"/>
      <c r="GM183" s="1538"/>
      <c r="GN183" s="1538"/>
      <c r="GO183" s="1538"/>
      <c r="GP183" s="1538"/>
      <c r="GQ183" s="1538"/>
      <c r="GR183" s="1538"/>
      <c r="GS183" s="1538"/>
      <c r="GT183" s="1538"/>
      <c r="GU183" s="1538"/>
      <c r="GV183" s="1538"/>
      <c r="GW183" s="1538"/>
      <c r="GX183" s="1538"/>
      <c r="GY183" s="1538"/>
      <c r="GZ183" s="1538"/>
      <c r="HA183" s="1538"/>
      <c r="HB183" s="1538"/>
      <c r="HC183" s="1538"/>
      <c r="HD183" s="1538"/>
      <c r="HE183" s="1538"/>
      <c r="HF183" s="1538"/>
      <c r="HG183" s="1538"/>
      <c r="HH183" s="1538"/>
      <c r="HI183" s="1538"/>
      <c r="HJ183" s="1538"/>
      <c r="HK183" s="1538"/>
      <c r="HL183" s="1538"/>
      <c r="HM183" s="1538"/>
      <c r="HN183" s="1538"/>
      <c r="HO183" s="1538"/>
      <c r="HP183" s="1538"/>
      <c r="HQ183" s="1538"/>
      <c r="HR183" s="1538"/>
      <c r="HS183" s="1538"/>
      <c r="HT183" s="1538"/>
      <c r="HU183" s="1538"/>
      <c r="HV183" s="1538"/>
      <c r="HW183" s="1538"/>
      <c r="HX183" s="1538"/>
      <c r="HY183" s="1538"/>
      <c r="HZ183" s="1538"/>
      <c r="IA183" s="1538"/>
      <c r="IB183" s="1538"/>
      <c r="IC183" s="1538"/>
      <c r="ID183" s="1538"/>
      <c r="IE183" s="1538"/>
      <c r="IF183" s="1538"/>
      <c r="IG183" s="1538"/>
      <c r="IH183" s="1538"/>
      <c r="II183" s="1538"/>
      <c r="IJ183" s="1538"/>
      <c r="IK183" s="1538"/>
      <c r="IL183" s="1538"/>
      <c r="IM183" s="1538"/>
      <c r="IN183" s="1538"/>
      <c r="IO183" s="1538"/>
      <c r="IP183" s="1538"/>
      <c r="IQ183" s="1538"/>
      <c r="IR183" s="1538"/>
      <c r="IS183" s="1538"/>
      <c r="IT183" s="1538"/>
      <c r="IU183" s="1538"/>
    </row>
    <row r="184" spans="1:255">
      <c r="A184" s="2149">
        <v>35</v>
      </c>
      <c r="B184" s="1520"/>
      <c r="C184" s="1520"/>
      <c r="D184" s="1520"/>
      <c r="E184" s="1889"/>
      <c r="F184" s="1519"/>
      <c r="G184" s="1520"/>
      <c r="H184" s="1520"/>
      <c r="I184" s="1520"/>
      <c r="J184" s="1520"/>
      <c r="K184" s="1860"/>
      <c r="L184" s="1860"/>
      <c r="M184" s="1900">
        <v>35</v>
      </c>
      <c r="N184" s="1519"/>
      <c r="O184" s="1860"/>
      <c r="P184" s="1860"/>
      <c r="Q184" s="1860"/>
      <c r="R184" s="1860">
        <f t="shared" si="2"/>
        <v>0</v>
      </c>
      <c r="S184" s="1900">
        <v>35</v>
      </c>
      <c r="T184" s="1538"/>
      <c r="U184" s="1538"/>
      <c r="V184" s="1538"/>
      <c r="W184" s="1538"/>
      <c r="X184" s="1538"/>
      <c r="Y184" s="1538"/>
      <c r="Z184" s="1538"/>
      <c r="AA184" s="1538"/>
      <c r="AB184" s="1538"/>
      <c r="AC184" s="1538"/>
      <c r="AD184" s="1538"/>
      <c r="AE184" s="1538"/>
      <c r="AF184" s="1538"/>
      <c r="AG184" s="1538"/>
      <c r="AH184" s="1538"/>
      <c r="AI184" s="1538"/>
      <c r="AJ184" s="1538"/>
      <c r="AK184" s="1538"/>
      <c r="AL184" s="1538"/>
      <c r="AM184" s="1538"/>
      <c r="AN184" s="1538"/>
      <c r="AO184" s="1538"/>
      <c r="AP184" s="1538"/>
      <c r="AQ184" s="1538"/>
      <c r="AR184" s="1538"/>
      <c r="AS184" s="1538"/>
      <c r="AT184" s="1538"/>
      <c r="AU184" s="1538"/>
      <c r="AV184" s="1538"/>
      <c r="AW184" s="1538"/>
      <c r="AX184" s="1538"/>
      <c r="AY184" s="1538"/>
      <c r="AZ184" s="1538"/>
      <c r="BA184" s="1538"/>
      <c r="BB184" s="1538"/>
      <c r="BC184" s="1538"/>
      <c r="BD184" s="1538"/>
      <c r="BE184" s="1538"/>
      <c r="BF184" s="1538"/>
      <c r="BG184" s="1538"/>
      <c r="BH184" s="1538"/>
      <c r="BI184" s="1538"/>
      <c r="BJ184" s="1538"/>
      <c r="BK184" s="1538"/>
      <c r="BL184" s="1538"/>
      <c r="BM184" s="1538"/>
      <c r="BN184" s="1538"/>
      <c r="BO184" s="1538"/>
      <c r="BP184" s="1538"/>
      <c r="BQ184" s="1538"/>
      <c r="BR184" s="1538"/>
      <c r="BS184" s="1538"/>
      <c r="BT184" s="1538"/>
      <c r="BU184" s="1538"/>
      <c r="BV184" s="1538"/>
      <c r="BW184" s="1538"/>
      <c r="BX184" s="1538"/>
      <c r="BY184" s="1538"/>
      <c r="BZ184" s="1538"/>
      <c r="CA184" s="1538"/>
      <c r="CB184" s="1538"/>
      <c r="CC184" s="1538"/>
      <c r="CD184" s="1538"/>
      <c r="CE184" s="1538"/>
      <c r="CF184" s="1538"/>
      <c r="CG184" s="1538"/>
      <c r="CH184" s="1538"/>
      <c r="CI184" s="1538"/>
      <c r="CJ184" s="1538"/>
      <c r="CK184" s="1538"/>
      <c r="CL184" s="1538"/>
      <c r="CM184" s="1538"/>
      <c r="CN184" s="1538"/>
      <c r="CO184" s="1538"/>
      <c r="CP184" s="1538"/>
      <c r="CQ184" s="1538"/>
      <c r="CR184" s="1538"/>
      <c r="CS184" s="1538"/>
      <c r="CT184" s="1538"/>
      <c r="CU184" s="1538"/>
      <c r="CV184" s="1538"/>
      <c r="CW184" s="1538"/>
      <c r="CX184" s="1538"/>
      <c r="CY184" s="1538"/>
      <c r="CZ184" s="1538"/>
      <c r="DA184" s="1538"/>
      <c r="DB184" s="1538"/>
      <c r="DC184" s="1538"/>
      <c r="DD184" s="1538"/>
      <c r="DE184" s="1538"/>
      <c r="DF184" s="1538"/>
      <c r="DG184" s="1538"/>
      <c r="DH184" s="1538"/>
      <c r="DI184" s="1538"/>
      <c r="DJ184" s="1538"/>
      <c r="DK184" s="1538"/>
      <c r="DL184" s="1538"/>
      <c r="DM184" s="1538"/>
      <c r="DN184" s="1538"/>
      <c r="DO184" s="1538"/>
      <c r="DP184" s="1538"/>
      <c r="DQ184" s="1538"/>
      <c r="DR184" s="1538"/>
      <c r="DS184" s="1538"/>
      <c r="DT184" s="1538"/>
      <c r="DU184" s="1538"/>
      <c r="DV184" s="1538"/>
      <c r="DW184" s="1538"/>
      <c r="DX184" s="1538"/>
      <c r="DY184" s="1538"/>
      <c r="DZ184" s="1538"/>
      <c r="EA184" s="1538"/>
      <c r="EB184" s="1538"/>
      <c r="EC184" s="1538"/>
      <c r="ED184" s="1538"/>
      <c r="EE184" s="1538"/>
      <c r="EF184" s="1538"/>
      <c r="EG184" s="1538"/>
      <c r="EH184" s="1538"/>
      <c r="EI184" s="1538"/>
      <c r="EJ184" s="1538"/>
      <c r="EK184" s="1538"/>
      <c r="EL184" s="1538"/>
      <c r="EM184" s="1538"/>
      <c r="EN184" s="1538"/>
      <c r="EO184" s="1538"/>
      <c r="EP184" s="1538"/>
      <c r="EQ184" s="1538"/>
      <c r="ER184" s="1538"/>
      <c r="ES184" s="1538"/>
      <c r="ET184" s="1538"/>
      <c r="EU184" s="1538"/>
      <c r="EV184" s="1538"/>
      <c r="EW184" s="1538"/>
      <c r="EX184" s="1538"/>
      <c r="EY184" s="1538"/>
      <c r="EZ184" s="1538"/>
      <c r="FA184" s="1538"/>
      <c r="FB184" s="1538"/>
      <c r="FC184" s="1538"/>
      <c r="FD184" s="1538"/>
      <c r="FE184" s="1538"/>
      <c r="FF184" s="1538"/>
      <c r="FG184" s="1538"/>
      <c r="FH184" s="1538"/>
      <c r="FI184" s="1538"/>
      <c r="FJ184" s="1538"/>
      <c r="FK184" s="1538"/>
      <c r="FL184" s="1538"/>
      <c r="FM184" s="1538"/>
      <c r="FN184" s="1538"/>
      <c r="FO184" s="1538"/>
      <c r="FP184" s="1538"/>
      <c r="FQ184" s="1538"/>
      <c r="FR184" s="1538"/>
      <c r="FS184" s="1538"/>
      <c r="FT184" s="1538"/>
      <c r="FU184" s="1538"/>
      <c r="FV184" s="1538"/>
      <c r="FW184" s="1538"/>
      <c r="FX184" s="1538"/>
      <c r="FY184" s="1538"/>
      <c r="FZ184" s="1538"/>
      <c r="GA184" s="1538"/>
      <c r="GB184" s="1538"/>
      <c r="GC184" s="1538"/>
      <c r="GD184" s="1538"/>
      <c r="GE184" s="1538"/>
      <c r="GF184" s="1538"/>
      <c r="GG184" s="1538"/>
      <c r="GH184" s="1538"/>
      <c r="GI184" s="1538"/>
      <c r="GJ184" s="1538"/>
      <c r="GK184" s="1538"/>
      <c r="GL184" s="1538"/>
      <c r="GM184" s="1538"/>
      <c r="GN184" s="1538"/>
      <c r="GO184" s="1538"/>
      <c r="GP184" s="1538"/>
      <c r="GQ184" s="1538"/>
      <c r="GR184" s="1538"/>
      <c r="GS184" s="1538"/>
      <c r="GT184" s="1538"/>
      <c r="GU184" s="1538"/>
      <c r="GV184" s="1538"/>
      <c r="GW184" s="1538"/>
      <c r="GX184" s="1538"/>
      <c r="GY184" s="1538"/>
      <c r="GZ184" s="1538"/>
      <c r="HA184" s="1538"/>
      <c r="HB184" s="1538"/>
      <c r="HC184" s="1538"/>
      <c r="HD184" s="1538"/>
      <c r="HE184" s="1538"/>
      <c r="HF184" s="1538"/>
      <c r="HG184" s="1538"/>
      <c r="HH184" s="1538"/>
      <c r="HI184" s="1538"/>
      <c r="HJ184" s="1538"/>
      <c r="HK184" s="1538"/>
      <c r="HL184" s="1538"/>
      <c r="HM184" s="1538"/>
      <c r="HN184" s="1538"/>
      <c r="HO184" s="1538"/>
      <c r="HP184" s="1538"/>
      <c r="HQ184" s="1538"/>
      <c r="HR184" s="1538"/>
      <c r="HS184" s="1538"/>
      <c r="HT184" s="1538"/>
      <c r="HU184" s="1538"/>
      <c r="HV184" s="1538"/>
      <c r="HW184" s="1538"/>
      <c r="HX184" s="1538"/>
      <c r="HY184" s="1538"/>
      <c r="HZ184" s="1538"/>
      <c r="IA184" s="1538"/>
      <c r="IB184" s="1538"/>
      <c r="IC184" s="1538"/>
      <c r="ID184" s="1538"/>
      <c r="IE184" s="1538"/>
      <c r="IF184" s="1538"/>
      <c r="IG184" s="1538"/>
      <c r="IH184" s="1538"/>
      <c r="II184" s="1538"/>
      <c r="IJ184" s="1538"/>
      <c r="IK184" s="1538"/>
      <c r="IL184" s="1538"/>
      <c r="IM184" s="1538"/>
      <c r="IN184" s="1538"/>
      <c r="IO184" s="1538"/>
      <c r="IP184" s="1538"/>
      <c r="IQ184" s="1538"/>
      <c r="IR184" s="1538"/>
      <c r="IS184" s="1538"/>
      <c r="IT184" s="1538"/>
      <c r="IU184" s="1538"/>
    </row>
    <row r="185" spans="1:255">
      <c r="A185" s="2149">
        <v>36</v>
      </c>
      <c r="B185" s="1520"/>
      <c r="C185" s="1520"/>
      <c r="D185" s="1520"/>
      <c r="E185" s="1889"/>
      <c r="F185" s="1519"/>
      <c r="G185" s="1520"/>
      <c r="H185" s="1520"/>
      <c r="I185" s="1520"/>
      <c r="J185" s="1520"/>
      <c r="K185" s="1860"/>
      <c r="L185" s="1860"/>
      <c r="M185" s="1900">
        <v>36</v>
      </c>
      <c r="N185" s="1519"/>
      <c r="O185" s="1860"/>
      <c r="P185" s="1860"/>
      <c r="Q185" s="1860"/>
      <c r="R185" s="1860">
        <f t="shared" si="2"/>
        <v>0</v>
      </c>
      <c r="S185" s="1900">
        <v>36</v>
      </c>
      <c r="T185" s="1538"/>
      <c r="U185" s="1538"/>
      <c r="V185" s="1538"/>
      <c r="W185" s="1538"/>
      <c r="X185" s="1538"/>
      <c r="Y185" s="1538"/>
      <c r="Z185" s="1538"/>
      <c r="AA185" s="1538"/>
      <c r="AB185" s="1538"/>
      <c r="AC185" s="1538"/>
      <c r="AD185" s="1538"/>
      <c r="AE185" s="1538"/>
      <c r="AF185" s="1538"/>
      <c r="AG185" s="1538"/>
      <c r="AH185" s="1538"/>
      <c r="AI185" s="1538"/>
      <c r="AJ185" s="1538"/>
      <c r="AK185" s="1538"/>
      <c r="AL185" s="1538"/>
      <c r="AM185" s="1538"/>
      <c r="AN185" s="1538"/>
      <c r="AO185" s="1538"/>
      <c r="AP185" s="1538"/>
      <c r="AQ185" s="1538"/>
      <c r="AR185" s="1538"/>
      <c r="AS185" s="1538"/>
      <c r="AT185" s="1538"/>
      <c r="AU185" s="1538"/>
      <c r="AV185" s="1538"/>
      <c r="AW185" s="1538"/>
      <c r="AX185" s="1538"/>
      <c r="AY185" s="1538"/>
      <c r="AZ185" s="1538"/>
      <c r="BA185" s="1538"/>
      <c r="BB185" s="1538"/>
      <c r="BC185" s="1538"/>
      <c r="BD185" s="1538"/>
      <c r="BE185" s="1538"/>
      <c r="BF185" s="1538"/>
      <c r="BG185" s="1538"/>
      <c r="BH185" s="1538"/>
      <c r="BI185" s="1538"/>
      <c r="BJ185" s="1538"/>
      <c r="BK185" s="1538"/>
      <c r="BL185" s="1538"/>
      <c r="BM185" s="1538"/>
      <c r="BN185" s="1538"/>
      <c r="BO185" s="1538"/>
      <c r="BP185" s="1538"/>
      <c r="BQ185" s="1538"/>
      <c r="BR185" s="1538"/>
      <c r="BS185" s="1538"/>
      <c r="BT185" s="1538"/>
      <c r="BU185" s="1538"/>
      <c r="BV185" s="1538"/>
      <c r="BW185" s="1538"/>
      <c r="BX185" s="1538"/>
      <c r="BY185" s="1538"/>
      <c r="BZ185" s="1538"/>
      <c r="CA185" s="1538"/>
      <c r="CB185" s="1538"/>
      <c r="CC185" s="1538"/>
      <c r="CD185" s="1538"/>
      <c r="CE185" s="1538"/>
      <c r="CF185" s="1538"/>
      <c r="CG185" s="1538"/>
      <c r="CH185" s="1538"/>
      <c r="CI185" s="1538"/>
      <c r="CJ185" s="1538"/>
      <c r="CK185" s="1538"/>
      <c r="CL185" s="1538"/>
      <c r="CM185" s="1538"/>
      <c r="CN185" s="1538"/>
      <c r="CO185" s="1538"/>
      <c r="CP185" s="1538"/>
      <c r="CQ185" s="1538"/>
      <c r="CR185" s="1538"/>
      <c r="CS185" s="1538"/>
      <c r="CT185" s="1538"/>
      <c r="CU185" s="1538"/>
      <c r="CV185" s="1538"/>
      <c r="CW185" s="1538"/>
      <c r="CX185" s="1538"/>
      <c r="CY185" s="1538"/>
      <c r="CZ185" s="1538"/>
      <c r="DA185" s="1538"/>
      <c r="DB185" s="1538"/>
      <c r="DC185" s="1538"/>
      <c r="DD185" s="1538"/>
      <c r="DE185" s="1538"/>
      <c r="DF185" s="1538"/>
      <c r="DG185" s="1538"/>
      <c r="DH185" s="1538"/>
      <c r="DI185" s="1538"/>
      <c r="DJ185" s="1538"/>
      <c r="DK185" s="1538"/>
      <c r="DL185" s="1538"/>
      <c r="DM185" s="1538"/>
      <c r="DN185" s="1538"/>
      <c r="DO185" s="1538"/>
      <c r="DP185" s="1538"/>
      <c r="DQ185" s="1538"/>
      <c r="DR185" s="1538"/>
      <c r="DS185" s="1538"/>
      <c r="DT185" s="1538"/>
      <c r="DU185" s="1538"/>
      <c r="DV185" s="1538"/>
      <c r="DW185" s="1538"/>
      <c r="DX185" s="1538"/>
      <c r="DY185" s="1538"/>
      <c r="DZ185" s="1538"/>
      <c r="EA185" s="1538"/>
      <c r="EB185" s="1538"/>
      <c r="EC185" s="1538"/>
      <c r="ED185" s="1538"/>
      <c r="EE185" s="1538"/>
      <c r="EF185" s="1538"/>
      <c r="EG185" s="1538"/>
      <c r="EH185" s="1538"/>
      <c r="EI185" s="1538"/>
      <c r="EJ185" s="1538"/>
      <c r="EK185" s="1538"/>
      <c r="EL185" s="1538"/>
      <c r="EM185" s="1538"/>
      <c r="EN185" s="1538"/>
      <c r="EO185" s="1538"/>
      <c r="EP185" s="1538"/>
      <c r="EQ185" s="1538"/>
      <c r="ER185" s="1538"/>
      <c r="ES185" s="1538"/>
      <c r="ET185" s="1538"/>
      <c r="EU185" s="1538"/>
      <c r="EV185" s="1538"/>
      <c r="EW185" s="1538"/>
      <c r="EX185" s="1538"/>
      <c r="EY185" s="1538"/>
      <c r="EZ185" s="1538"/>
      <c r="FA185" s="1538"/>
      <c r="FB185" s="1538"/>
      <c r="FC185" s="1538"/>
      <c r="FD185" s="1538"/>
      <c r="FE185" s="1538"/>
      <c r="FF185" s="1538"/>
      <c r="FG185" s="1538"/>
      <c r="FH185" s="1538"/>
      <c r="FI185" s="1538"/>
      <c r="FJ185" s="1538"/>
      <c r="FK185" s="1538"/>
      <c r="FL185" s="1538"/>
      <c r="FM185" s="1538"/>
      <c r="FN185" s="1538"/>
      <c r="FO185" s="1538"/>
      <c r="FP185" s="1538"/>
      <c r="FQ185" s="1538"/>
      <c r="FR185" s="1538"/>
      <c r="FS185" s="1538"/>
      <c r="FT185" s="1538"/>
      <c r="FU185" s="1538"/>
      <c r="FV185" s="1538"/>
      <c r="FW185" s="1538"/>
      <c r="FX185" s="1538"/>
      <c r="FY185" s="1538"/>
      <c r="FZ185" s="1538"/>
      <c r="GA185" s="1538"/>
      <c r="GB185" s="1538"/>
      <c r="GC185" s="1538"/>
      <c r="GD185" s="1538"/>
      <c r="GE185" s="1538"/>
      <c r="GF185" s="1538"/>
      <c r="GG185" s="1538"/>
      <c r="GH185" s="1538"/>
      <c r="GI185" s="1538"/>
      <c r="GJ185" s="1538"/>
      <c r="GK185" s="1538"/>
      <c r="GL185" s="1538"/>
      <c r="GM185" s="1538"/>
      <c r="GN185" s="1538"/>
      <c r="GO185" s="1538"/>
      <c r="GP185" s="1538"/>
      <c r="GQ185" s="1538"/>
      <c r="GR185" s="1538"/>
      <c r="GS185" s="1538"/>
      <c r="GT185" s="1538"/>
      <c r="GU185" s="1538"/>
      <c r="GV185" s="1538"/>
      <c r="GW185" s="1538"/>
      <c r="GX185" s="1538"/>
      <c r="GY185" s="1538"/>
      <c r="GZ185" s="1538"/>
      <c r="HA185" s="1538"/>
      <c r="HB185" s="1538"/>
      <c r="HC185" s="1538"/>
      <c r="HD185" s="1538"/>
      <c r="HE185" s="1538"/>
      <c r="HF185" s="1538"/>
      <c r="HG185" s="1538"/>
      <c r="HH185" s="1538"/>
      <c r="HI185" s="1538"/>
      <c r="HJ185" s="1538"/>
      <c r="HK185" s="1538"/>
      <c r="HL185" s="1538"/>
      <c r="HM185" s="1538"/>
      <c r="HN185" s="1538"/>
      <c r="HO185" s="1538"/>
      <c r="HP185" s="1538"/>
      <c r="HQ185" s="1538"/>
      <c r="HR185" s="1538"/>
      <c r="HS185" s="1538"/>
      <c r="HT185" s="1538"/>
      <c r="HU185" s="1538"/>
      <c r="HV185" s="1538"/>
      <c r="HW185" s="1538"/>
      <c r="HX185" s="1538"/>
      <c r="HY185" s="1538"/>
      <c r="HZ185" s="1538"/>
      <c r="IA185" s="1538"/>
      <c r="IB185" s="1538"/>
      <c r="IC185" s="1538"/>
      <c r="ID185" s="1538"/>
      <c r="IE185" s="1538"/>
      <c r="IF185" s="1538"/>
      <c r="IG185" s="1538"/>
      <c r="IH185" s="1538"/>
      <c r="II185" s="1538"/>
      <c r="IJ185" s="1538"/>
      <c r="IK185" s="1538"/>
      <c r="IL185" s="1538"/>
      <c r="IM185" s="1538"/>
      <c r="IN185" s="1538"/>
      <c r="IO185" s="1538"/>
      <c r="IP185" s="1538"/>
      <c r="IQ185" s="1538"/>
      <c r="IR185" s="1538"/>
      <c r="IS185" s="1538"/>
      <c r="IT185" s="1538"/>
      <c r="IU185" s="1538"/>
    </row>
    <row r="186" spans="1:255">
      <c r="A186" s="2149">
        <v>37</v>
      </c>
      <c r="B186" s="1520"/>
      <c r="C186" s="1520"/>
      <c r="D186" s="1520"/>
      <c r="E186" s="1889"/>
      <c r="F186" s="1519"/>
      <c r="G186" s="1520"/>
      <c r="H186" s="1520"/>
      <c r="I186" s="1520"/>
      <c r="J186" s="1520"/>
      <c r="K186" s="1860"/>
      <c r="L186" s="1860"/>
      <c r="M186" s="1900">
        <v>37</v>
      </c>
      <c r="N186" s="1519"/>
      <c r="O186" s="1860"/>
      <c r="P186" s="1860"/>
      <c r="Q186" s="1860"/>
      <c r="R186" s="1860">
        <f t="shared" si="2"/>
        <v>0</v>
      </c>
      <c r="S186" s="1900">
        <v>37</v>
      </c>
      <c r="T186" s="1538"/>
      <c r="U186" s="1538"/>
      <c r="V186" s="1538"/>
      <c r="W186" s="1538"/>
      <c r="X186" s="1538"/>
      <c r="Y186" s="1538"/>
      <c r="Z186" s="1538"/>
      <c r="AA186" s="1538"/>
      <c r="AB186" s="1538"/>
      <c r="AC186" s="1538"/>
      <c r="AD186" s="1538"/>
      <c r="AE186" s="1538"/>
      <c r="AF186" s="1538"/>
      <c r="AG186" s="1538"/>
      <c r="AH186" s="1538"/>
      <c r="AI186" s="1538"/>
      <c r="AJ186" s="1538"/>
      <c r="AK186" s="1538"/>
      <c r="AL186" s="1538"/>
      <c r="AM186" s="1538"/>
      <c r="AN186" s="1538"/>
      <c r="AO186" s="1538"/>
      <c r="AP186" s="1538"/>
      <c r="AQ186" s="1538"/>
      <c r="AR186" s="1538"/>
      <c r="AS186" s="1538"/>
      <c r="AT186" s="1538"/>
      <c r="AU186" s="1538"/>
      <c r="AV186" s="1538"/>
      <c r="AW186" s="1538"/>
      <c r="AX186" s="1538"/>
      <c r="AY186" s="1538"/>
      <c r="AZ186" s="1538"/>
      <c r="BA186" s="1538"/>
      <c r="BB186" s="1538"/>
      <c r="BC186" s="1538"/>
      <c r="BD186" s="1538"/>
      <c r="BE186" s="1538"/>
      <c r="BF186" s="1538"/>
      <c r="BG186" s="1538"/>
      <c r="BH186" s="1538"/>
      <c r="BI186" s="1538"/>
      <c r="BJ186" s="1538"/>
      <c r="BK186" s="1538"/>
      <c r="BL186" s="1538"/>
      <c r="BM186" s="1538"/>
      <c r="BN186" s="1538"/>
      <c r="BO186" s="1538"/>
      <c r="BP186" s="1538"/>
      <c r="BQ186" s="1538"/>
      <c r="BR186" s="1538"/>
      <c r="BS186" s="1538"/>
      <c r="BT186" s="1538"/>
      <c r="BU186" s="1538"/>
      <c r="BV186" s="1538"/>
      <c r="BW186" s="1538"/>
      <c r="BX186" s="1538"/>
      <c r="BY186" s="1538"/>
      <c r="BZ186" s="1538"/>
      <c r="CA186" s="1538"/>
      <c r="CB186" s="1538"/>
      <c r="CC186" s="1538"/>
      <c r="CD186" s="1538"/>
      <c r="CE186" s="1538"/>
      <c r="CF186" s="1538"/>
      <c r="CG186" s="1538"/>
      <c r="CH186" s="1538"/>
      <c r="CI186" s="1538"/>
      <c r="CJ186" s="1538"/>
      <c r="CK186" s="1538"/>
      <c r="CL186" s="1538"/>
      <c r="CM186" s="1538"/>
      <c r="CN186" s="1538"/>
      <c r="CO186" s="1538"/>
      <c r="CP186" s="1538"/>
      <c r="CQ186" s="1538"/>
      <c r="CR186" s="1538"/>
      <c r="CS186" s="1538"/>
      <c r="CT186" s="1538"/>
      <c r="CU186" s="1538"/>
      <c r="CV186" s="1538"/>
      <c r="CW186" s="1538"/>
      <c r="CX186" s="1538"/>
      <c r="CY186" s="1538"/>
      <c r="CZ186" s="1538"/>
      <c r="DA186" s="1538"/>
      <c r="DB186" s="1538"/>
      <c r="DC186" s="1538"/>
      <c r="DD186" s="1538"/>
      <c r="DE186" s="1538"/>
      <c r="DF186" s="1538"/>
      <c r="DG186" s="1538"/>
      <c r="DH186" s="1538"/>
      <c r="DI186" s="1538"/>
      <c r="DJ186" s="1538"/>
      <c r="DK186" s="1538"/>
      <c r="DL186" s="1538"/>
      <c r="DM186" s="1538"/>
      <c r="DN186" s="1538"/>
      <c r="DO186" s="1538"/>
      <c r="DP186" s="1538"/>
      <c r="DQ186" s="1538"/>
      <c r="DR186" s="1538"/>
      <c r="DS186" s="1538"/>
      <c r="DT186" s="1538"/>
      <c r="DU186" s="1538"/>
      <c r="DV186" s="1538"/>
      <c r="DW186" s="1538"/>
      <c r="DX186" s="1538"/>
      <c r="DY186" s="1538"/>
      <c r="DZ186" s="1538"/>
      <c r="EA186" s="1538"/>
      <c r="EB186" s="1538"/>
      <c r="EC186" s="1538"/>
      <c r="ED186" s="1538"/>
      <c r="EE186" s="1538"/>
      <c r="EF186" s="1538"/>
      <c r="EG186" s="1538"/>
      <c r="EH186" s="1538"/>
      <c r="EI186" s="1538"/>
      <c r="EJ186" s="1538"/>
      <c r="EK186" s="1538"/>
      <c r="EL186" s="1538"/>
      <c r="EM186" s="1538"/>
      <c r="EN186" s="1538"/>
      <c r="EO186" s="1538"/>
      <c r="EP186" s="1538"/>
      <c r="EQ186" s="1538"/>
      <c r="ER186" s="1538"/>
      <c r="ES186" s="1538"/>
      <c r="ET186" s="1538"/>
      <c r="EU186" s="1538"/>
      <c r="EV186" s="1538"/>
      <c r="EW186" s="1538"/>
      <c r="EX186" s="1538"/>
      <c r="EY186" s="1538"/>
      <c r="EZ186" s="1538"/>
      <c r="FA186" s="1538"/>
      <c r="FB186" s="1538"/>
      <c r="FC186" s="1538"/>
      <c r="FD186" s="1538"/>
      <c r="FE186" s="1538"/>
      <c r="FF186" s="1538"/>
      <c r="FG186" s="1538"/>
      <c r="FH186" s="1538"/>
      <c r="FI186" s="1538"/>
      <c r="FJ186" s="1538"/>
      <c r="FK186" s="1538"/>
      <c r="FL186" s="1538"/>
      <c r="FM186" s="1538"/>
      <c r="FN186" s="1538"/>
      <c r="FO186" s="1538"/>
      <c r="FP186" s="1538"/>
      <c r="FQ186" s="1538"/>
      <c r="FR186" s="1538"/>
      <c r="FS186" s="1538"/>
      <c r="FT186" s="1538"/>
      <c r="FU186" s="1538"/>
      <c r="FV186" s="1538"/>
      <c r="FW186" s="1538"/>
      <c r="FX186" s="1538"/>
      <c r="FY186" s="1538"/>
      <c r="FZ186" s="1538"/>
      <c r="GA186" s="1538"/>
      <c r="GB186" s="1538"/>
      <c r="GC186" s="1538"/>
      <c r="GD186" s="1538"/>
      <c r="GE186" s="1538"/>
      <c r="GF186" s="1538"/>
      <c r="GG186" s="1538"/>
      <c r="GH186" s="1538"/>
      <c r="GI186" s="1538"/>
      <c r="GJ186" s="1538"/>
      <c r="GK186" s="1538"/>
      <c r="GL186" s="1538"/>
      <c r="GM186" s="1538"/>
      <c r="GN186" s="1538"/>
      <c r="GO186" s="1538"/>
      <c r="GP186" s="1538"/>
      <c r="GQ186" s="1538"/>
      <c r="GR186" s="1538"/>
      <c r="GS186" s="1538"/>
      <c r="GT186" s="1538"/>
      <c r="GU186" s="1538"/>
      <c r="GV186" s="1538"/>
      <c r="GW186" s="1538"/>
      <c r="GX186" s="1538"/>
      <c r="GY186" s="1538"/>
      <c r="GZ186" s="1538"/>
      <c r="HA186" s="1538"/>
      <c r="HB186" s="1538"/>
      <c r="HC186" s="1538"/>
      <c r="HD186" s="1538"/>
      <c r="HE186" s="1538"/>
      <c r="HF186" s="1538"/>
      <c r="HG186" s="1538"/>
      <c r="HH186" s="1538"/>
      <c r="HI186" s="1538"/>
      <c r="HJ186" s="1538"/>
      <c r="HK186" s="1538"/>
      <c r="HL186" s="1538"/>
      <c r="HM186" s="1538"/>
      <c r="HN186" s="1538"/>
      <c r="HO186" s="1538"/>
      <c r="HP186" s="1538"/>
      <c r="HQ186" s="1538"/>
      <c r="HR186" s="1538"/>
      <c r="HS186" s="1538"/>
      <c r="HT186" s="1538"/>
      <c r="HU186" s="1538"/>
      <c r="HV186" s="1538"/>
      <c r="HW186" s="1538"/>
      <c r="HX186" s="1538"/>
      <c r="HY186" s="1538"/>
      <c r="HZ186" s="1538"/>
      <c r="IA186" s="1538"/>
      <c r="IB186" s="1538"/>
      <c r="IC186" s="1538"/>
      <c r="ID186" s="1538"/>
      <c r="IE186" s="1538"/>
      <c r="IF186" s="1538"/>
      <c r="IG186" s="1538"/>
      <c r="IH186" s="1538"/>
      <c r="II186" s="1538"/>
      <c r="IJ186" s="1538"/>
      <c r="IK186" s="1538"/>
      <c r="IL186" s="1538"/>
      <c r="IM186" s="1538"/>
      <c r="IN186" s="1538"/>
      <c r="IO186" s="1538"/>
      <c r="IP186" s="1538"/>
      <c r="IQ186" s="1538"/>
      <c r="IR186" s="1538"/>
      <c r="IS186" s="1538"/>
      <c r="IT186" s="1538"/>
      <c r="IU186" s="1538"/>
    </row>
    <row r="187" spans="1:255">
      <c r="A187" s="2149">
        <v>38</v>
      </c>
      <c r="B187" s="1520"/>
      <c r="C187" s="1520"/>
      <c r="D187" s="1520"/>
      <c r="E187" s="1889"/>
      <c r="F187" s="1519"/>
      <c r="G187" s="1520"/>
      <c r="H187" s="1520"/>
      <c r="I187" s="1520"/>
      <c r="J187" s="1520"/>
      <c r="K187" s="1860"/>
      <c r="L187" s="1860"/>
      <c r="M187" s="1900">
        <v>38</v>
      </c>
      <c r="N187" s="1519"/>
      <c r="O187" s="1860"/>
      <c r="P187" s="1860"/>
      <c r="Q187" s="1860"/>
      <c r="R187" s="1860">
        <f t="shared" si="2"/>
        <v>0</v>
      </c>
      <c r="S187" s="1900">
        <v>38</v>
      </c>
      <c r="T187" s="1538"/>
      <c r="U187" s="1538"/>
      <c r="V187" s="1538"/>
      <c r="W187" s="1538"/>
      <c r="X187" s="1538"/>
      <c r="Y187" s="1538"/>
      <c r="Z187" s="1538"/>
      <c r="AA187" s="1538"/>
      <c r="AB187" s="1538"/>
      <c r="AC187" s="1538"/>
      <c r="AD187" s="1538"/>
      <c r="AE187" s="1538"/>
      <c r="AF187" s="1538"/>
      <c r="AG187" s="1538"/>
      <c r="AH187" s="1538"/>
      <c r="AI187" s="1538"/>
      <c r="AJ187" s="1538"/>
      <c r="AK187" s="1538"/>
      <c r="AL187" s="1538"/>
      <c r="AM187" s="1538"/>
      <c r="AN187" s="1538"/>
      <c r="AO187" s="1538"/>
      <c r="AP187" s="1538"/>
      <c r="AQ187" s="1538"/>
      <c r="AR187" s="1538"/>
      <c r="AS187" s="1538"/>
      <c r="AT187" s="1538"/>
      <c r="AU187" s="1538"/>
      <c r="AV187" s="1538"/>
      <c r="AW187" s="1538"/>
      <c r="AX187" s="1538"/>
      <c r="AY187" s="1538"/>
      <c r="AZ187" s="1538"/>
      <c r="BA187" s="1538"/>
      <c r="BB187" s="1538"/>
      <c r="BC187" s="1538"/>
      <c r="BD187" s="1538"/>
      <c r="BE187" s="1538"/>
      <c r="BF187" s="1538"/>
      <c r="BG187" s="1538"/>
      <c r="BH187" s="1538"/>
      <c r="BI187" s="1538"/>
      <c r="BJ187" s="1538"/>
      <c r="BK187" s="1538"/>
      <c r="BL187" s="1538"/>
      <c r="BM187" s="1538"/>
      <c r="BN187" s="1538"/>
      <c r="BO187" s="1538"/>
      <c r="BP187" s="1538"/>
      <c r="BQ187" s="1538"/>
      <c r="BR187" s="1538"/>
      <c r="BS187" s="1538"/>
      <c r="BT187" s="1538"/>
      <c r="BU187" s="1538"/>
      <c r="BV187" s="1538"/>
      <c r="BW187" s="1538"/>
      <c r="BX187" s="1538"/>
      <c r="BY187" s="1538"/>
      <c r="BZ187" s="1538"/>
      <c r="CA187" s="1538"/>
      <c r="CB187" s="1538"/>
      <c r="CC187" s="1538"/>
      <c r="CD187" s="1538"/>
      <c r="CE187" s="1538"/>
      <c r="CF187" s="1538"/>
      <c r="CG187" s="1538"/>
      <c r="CH187" s="1538"/>
      <c r="CI187" s="1538"/>
      <c r="CJ187" s="1538"/>
      <c r="CK187" s="1538"/>
      <c r="CL187" s="1538"/>
      <c r="CM187" s="1538"/>
      <c r="CN187" s="1538"/>
      <c r="CO187" s="1538"/>
      <c r="CP187" s="1538"/>
      <c r="CQ187" s="1538"/>
      <c r="CR187" s="1538"/>
      <c r="CS187" s="1538"/>
      <c r="CT187" s="1538"/>
      <c r="CU187" s="1538"/>
      <c r="CV187" s="1538"/>
      <c r="CW187" s="1538"/>
      <c r="CX187" s="1538"/>
      <c r="CY187" s="1538"/>
      <c r="CZ187" s="1538"/>
      <c r="DA187" s="1538"/>
      <c r="DB187" s="1538"/>
      <c r="DC187" s="1538"/>
      <c r="DD187" s="1538"/>
      <c r="DE187" s="1538"/>
      <c r="DF187" s="1538"/>
      <c r="DG187" s="1538"/>
      <c r="DH187" s="1538"/>
      <c r="DI187" s="1538"/>
      <c r="DJ187" s="1538"/>
      <c r="DK187" s="1538"/>
      <c r="DL187" s="1538"/>
      <c r="DM187" s="1538"/>
      <c r="DN187" s="1538"/>
      <c r="DO187" s="1538"/>
      <c r="DP187" s="1538"/>
      <c r="DQ187" s="1538"/>
      <c r="DR187" s="1538"/>
      <c r="DS187" s="1538"/>
      <c r="DT187" s="1538"/>
      <c r="DU187" s="1538"/>
      <c r="DV187" s="1538"/>
      <c r="DW187" s="1538"/>
      <c r="DX187" s="1538"/>
      <c r="DY187" s="1538"/>
      <c r="DZ187" s="1538"/>
      <c r="EA187" s="1538"/>
      <c r="EB187" s="1538"/>
      <c r="EC187" s="1538"/>
      <c r="ED187" s="1538"/>
      <c r="EE187" s="1538"/>
      <c r="EF187" s="1538"/>
      <c r="EG187" s="1538"/>
      <c r="EH187" s="1538"/>
      <c r="EI187" s="1538"/>
      <c r="EJ187" s="1538"/>
      <c r="EK187" s="1538"/>
      <c r="EL187" s="1538"/>
      <c r="EM187" s="1538"/>
      <c r="EN187" s="1538"/>
      <c r="EO187" s="1538"/>
      <c r="EP187" s="1538"/>
      <c r="EQ187" s="1538"/>
      <c r="ER187" s="1538"/>
      <c r="ES187" s="1538"/>
      <c r="ET187" s="1538"/>
      <c r="EU187" s="1538"/>
      <c r="EV187" s="1538"/>
      <c r="EW187" s="1538"/>
      <c r="EX187" s="1538"/>
      <c r="EY187" s="1538"/>
      <c r="EZ187" s="1538"/>
      <c r="FA187" s="1538"/>
      <c r="FB187" s="1538"/>
      <c r="FC187" s="1538"/>
      <c r="FD187" s="1538"/>
      <c r="FE187" s="1538"/>
      <c r="FF187" s="1538"/>
      <c r="FG187" s="1538"/>
      <c r="FH187" s="1538"/>
      <c r="FI187" s="1538"/>
      <c r="FJ187" s="1538"/>
      <c r="FK187" s="1538"/>
      <c r="FL187" s="1538"/>
      <c r="FM187" s="1538"/>
      <c r="FN187" s="1538"/>
      <c r="FO187" s="1538"/>
      <c r="FP187" s="1538"/>
      <c r="FQ187" s="1538"/>
      <c r="FR187" s="1538"/>
      <c r="FS187" s="1538"/>
      <c r="FT187" s="1538"/>
      <c r="FU187" s="1538"/>
      <c r="FV187" s="1538"/>
      <c r="FW187" s="1538"/>
      <c r="FX187" s="1538"/>
      <c r="FY187" s="1538"/>
      <c r="FZ187" s="1538"/>
      <c r="GA187" s="1538"/>
      <c r="GB187" s="1538"/>
      <c r="GC187" s="1538"/>
      <c r="GD187" s="1538"/>
      <c r="GE187" s="1538"/>
      <c r="GF187" s="1538"/>
      <c r="GG187" s="1538"/>
      <c r="GH187" s="1538"/>
      <c r="GI187" s="1538"/>
      <c r="GJ187" s="1538"/>
      <c r="GK187" s="1538"/>
      <c r="GL187" s="1538"/>
      <c r="GM187" s="1538"/>
      <c r="GN187" s="1538"/>
      <c r="GO187" s="1538"/>
      <c r="GP187" s="1538"/>
      <c r="GQ187" s="1538"/>
      <c r="GR187" s="1538"/>
      <c r="GS187" s="1538"/>
      <c r="GT187" s="1538"/>
      <c r="GU187" s="1538"/>
      <c r="GV187" s="1538"/>
      <c r="GW187" s="1538"/>
      <c r="GX187" s="1538"/>
      <c r="GY187" s="1538"/>
      <c r="GZ187" s="1538"/>
      <c r="HA187" s="1538"/>
      <c r="HB187" s="1538"/>
      <c r="HC187" s="1538"/>
      <c r="HD187" s="1538"/>
      <c r="HE187" s="1538"/>
      <c r="HF187" s="1538"/>
      <c r="HG187" s="1538"/>
      <c r="HH187" s="1538"/>
      <c r="HI187" s="1538"/>
      <c r="HJ187" s="1538"/>
      <c r="HK187" s="1538"/>
      <c r="HL187" s="1538"/>
      <c r="HM187" s="1538"/>
      <c r="HN187" s="1538"/>
      <c r="HO187" s="1538"/>
      <c r="HP187" s="1538"/>
      <c r="HQ187" s="1538"/>
      <c r="HR187" s="1538"/>
      <c r="HS187" s="1538"/>
      <c r="HT187" s="1538"/>
      <c r="HU187" s="1538"/>
      <c r="HV187" s="1538"/>
      <c r="HW187" s="1538"/>
      <c r="HX187" s="1538"/>
      <c r="HY187" s="1538"/>
      <c r="HZ187" s="1538"/>
      <c r="IA187" s="1538"/>
      <c r="IB187" s="1538"/>
      <c r="IC187" s="1538"/>
      <c r="ID187" s="1538"/>
      <c r="IE187" s="1538"/>
      <c r="IF187" s="1538"/>
      <c r="IG187" s="1538"/>
      <c r="IH187" s="1538"/>
      <c r="II187" s="1538"/>
      <c r="IJ187" s="1538"/>
      <c r="IK187" s="1538"/>
      <c r="IL187" s="1538"/>
      <c r="IM187" s="1538"/>
      <c r="IN187" s="1538"/>
      <c r="IO187" s="1538"/>
      <c r="IP187" s="1538"/>
      <c r="IQ187" s="1538"/>
      <c r="IR187" s="1538"/>
      <c r="IS187" s="1538"/>
      <c r="IT187" s="1538"/>
      <c r="IU187" s="1538"/>
    </row>
    <row r="188" spans="1:255">
      <c r="A188" s="2149">
        <v>39</v>
      </c>
      <c r="B188" s="1520"/>
      <c r="C188" s="1520"/>
      <c r="D188" s="1520"/>
      <c r="E188" s="1889"/>
      <c r="F188" s="1519"/>
      <c r="G188" s="1520"/>
      <c r="H188" s="1520"/>
      <c r="I188" s="1520"/>
      <c r="J188" s="1520"/>
      <c r="K188" s="1860"/>
      <c r="L188" s="1860"/>
      <c r="M188" s="1900">
        <v>39</v>
      </c>
      <c r="N188" s="1519"/>
      <c r="O188" s="1860"/>
      <c r="P188" s="1860"/>
      <c r="Q188" s="1860"/>
      <c r="R188" s="1860">
        <f t="shared" si="2"/>
        <v>0</v>
      </c>
      <c r="S188" s="1900">
        <v>39</v>
      </c>
      <c r="T188" s="1538"/>
      <c r="U188" s="1538"/>
      <c r="V188" s="1538"/>
      <c r="W188" s="1538"/>
      <c r="X188" s="1538"/>
      <c r="Y188" s="1538"/>
      <c r="Z188" s="1538"/>
      <c r="AA188" s="1538"/>
      <c r="AB188" s="1538"/>
      <c r="AC188" s="1538"/>
      <c r="AD188" s="1538"/>
      <c r="AE188" s="1538"/>
      <c r="AF188" s="1538"/>
      <c r="AG188" s="1538"/>
      <c r="AH188" s="1538"/>
      <c r="AI188" s="1538"/>
      <c r="AJ188" s="1538"/>
      <c r="AK188" s="1538"/>
      <c r="AL188" s="1538"/>
      <c r="AM188" s="1538"/>
      <c r="AN188" s="1538"/>
      <c r="AO188" s="1538"/>
      <c r="AP188" s="1538"/>
      <c r="AQ188" s="1538"/>
      <c r="AR188" s="1538"/>
      <c r="AS188" s="1538"/>
      <c r="AT188" s="1538"/>
      <c r="AU188" s="1538"/>
      <c r="AV188" s="1538"/>
      <c r="AW188" s="1538"/>
      <c r="AX188" s="1538"/>
      <c r="AY188" s="1538"/>
      <c r="AZ188" s="1538"/>
      <c r="BA188" s="1538"/>
      <c r="BB188" s="1538"/>
      <c r="BC188" s="1538"/>
      <c r="BD188" s="1538"/>
      <c r="BE188" s="1538"/>
      <c r="BF188" s="1538"/>
      <c r="BG188" s="1538"/>
      <c r="BH188" s="1538"/>
      <c r="BI188" s="1538"/>
      <c r="BJ188" s="1538"/>
      <c r="BK188" s="1538"/>
      <c r="BL188" s="1538"/>
      <c r="BM188" s="1538"/>
      <c r="BN188" s="1538"/>
      <c r="BO188" s="1538"/>
      <c r="BP188" s="1538"/>
      <c r="BQ188" s="1538"/>
      <c r="BR188" s="1538"/>
      <c r="BS188" s="1538"/>
      <c r="BT188" s="1538"/>
      <c r="BU188" s="1538"/>
      <c r="BV188" s="1538"/>
      <c r="BW188" s="1538"/>
      <c r="BX188" s="1538"/>
      <c r="BY188" s="1538"/>
      <c r="BZ188" s="1538"/>
      <c r="CA188" s="1538"/>
      <c r="CB188" s="1538"/>
      <c r="CC188" s="1538"/>
      <c r="CD188" s="1538"/>
      <c r="CE188" s="1538"/>
      <c r="CF188" s="1538"/>
      <c r="CG188" s="1538"/>
      <c r="CH188" s="1538"/>
      <c r="CI188" s="1538"/>
      <c r="CJ188" s="1538"/>
      <c r="CK188" s="1538"/>
      <c r="CL188" s="1538"/>
      <c r="CM188" s="1538"/>
      <c r="CN188" s="1538"/>
      <c r="CO188" s="1538"/>
      <c r="CP188" s="1538"/>
      <c r="CQ188" s="1538"/>
      <c r="CR188" s="1538"/>
      <c r="CS188" s="1538"/>
      <c r="CT188" s="1538"/>
      <c r="CU188" s="1538"/>
      <c r="CV188" s="1538"/>
      <c r="CW188" s="1538"/>
      <c r="CX188" s="1538"/>
      <c r="CY188" s="1538"/>
      <c r="CZ188" s="1538"/>
      <c r="DA188" s="1538"/>
      <c r="DB188" s="1538"/>
      <c r="DC188" s="1538"/>
      <c r="DD188" s="1538"/>
      <c r="DE188" s="1538"/>
      <c r="DF188" s="1538"/>
      <c r="DG188" s="1538"/>
      <c r="DH188" s="1538"/>
      <c r="DI188" s="1538"/>
      <c r="DJ188" s="1538"/>
      <c r="DK188" s="1538"/>
      <c r="DL188" s="1538"/>
      <c r="DM188" s="1538"/>
      <c r="DN188" s="1538"/>
      <c r="DO188" s="1538"/>
      <c r="DP188" s="1538"/>
      <c r="DQ188" s="1538"/>
      <c r="DR188" s="1538"/>
      <c r="DS188" s="1538"/>
      <c r="DT188" s="1538"/>
      <c r="DU188" s="1538"/>
      <c r="DV188" s="1538"/>
      <c r="DW188" s="1538"/>
      <c r="DX188" s="1538"/>
      <c r="DY188" s="1538"/>
      <c r="DZ188" s="1538"/>
      <c r="EA188" s="1538"/>
      <c r="EB188" s="1538"/>
      <c r="EC188" s="1538"/>
      <c r="ED188" s="1538"/>
      <c r="EE188" s="1538"/>
      <c r="EF188" s="1538"/>
      <c r="EG188" s="1538"/>
      <c r="EH188" s="1538"/>
      <c r="EI188" s="1538"/>
      <c r="EJ188" s="1538"/>
      <c r="EK188" s="1538"/>
      <c r="EL188" s="1538"/>
      <c r="EM188" s="1538"/>
      <c r="EN188" s="1538"/>
      <c r="EO188" s="1538"/>
      <c r="EP188" s="1538"/>
      <c r="EQ188" s="1538"/>
      <c r="ER188" s="1538"/>
      <c r="ES188" s="1538"/>
      <c r="ET188" s="1538"/>
      <c r="EU188" s="1538"/>
      <c r="EV188" s="1538"/>
      <c r="EW188" s="1538"/>
      <c r="EX188" s="1538"/>
      <c r="EY188" s="1538"/>
      <c r="EZ188" s="1538"/>
      <c r="FA188" s="1538"/>
      <c r="FB188" s="1538"/>
      <c r="FC188" s="1538"/>
      <c r="FD188" s="1538"/>
      <c r="FE188" s="1538"/>
      <c r="FF188" s="1538"/>
      <c r="FG188" s="1538"/>
      <c r="FH188" s="1538"/>
      <c r="FI188" s="1538"/>
      <c r="FJ188" s="1538"/>
      <c r="FK188" s="1538"/>
      <c r="FL188" s="1538"/>
      <c r="FM188" s="1538"/>
      <c r="FN188" s="1538"/>
      <c r="FO188" s="1538"/>
      <c r="FP188" s="1538"/>
      <c r="FQ188" s="1538"/>
      <c r="FR188" s="1538"/>
      <c r="FS188" s="1538"/>
      <c r="FT188" s="1538"/>
      <c r="FU188" s="1538"/>
      <c r="FV188" s="1538"/>
      <c r="FW188" s="1538"/>
      <c r="FX188" s="1538"/>
      <c r="FY188" s="1538"/>
      <c r="FZ188" s="1538"/>
      <c r="GA188" s="1538"/>
      <c r="GB188" s="1538"/>
      <c r="GC188" s="1538"/>
      <c r="GD188" s="1538"/>
      <c r="GE188" s="1538"/>
      <c r="GF188" s="1538"/>
      <c r="GG188" s="1538"/>
      <c r="GH188" s="1538"/>
      <c r="GI188" s="1538"/>
      <c r="GJ188" s="1538"/>
      <c r="GK188" s="1538"/>
      <c r="GL188" s="1538"/>
      <c r="GM188" s="1538"/>
      <c r="GN188" s="1538"/>
      <c r="GO188" s="1538"/>
      <c r="GP188" s="1538"/>
      <c r="GQ188" s="1538"/>
      <c r="GR188" s="1538"/>
      <c r="GS188" s="1538"/>
      <c r="GT188" s="1538"/>
      <c r="GU188" s="1538"/>
      <c r="GV188" s="1538"/>
      <c r="GW188" s="1538"/>
      <c r="GX188" s="1538"/>
      <c r="GY188" s="1538"/>
      <c r="GZ188" s="1538"/>
      <c r="HA188" s="1538"/>
      <c r="HB188" s="1538"/>
      <c r="HC188" s="1538"/>
      <c r="HD188" s="1538"/>
      <c r="HE188" s="1538"/>
      <c r="HF188" s="1538"/>
      <c r="HG188" s="1538"/>
      <c r="HH188" s="1538"/>
      <c r="HI188" s="1538"/>
      <c r="HJ188" s="1538"/>
      <c r="HK188" s="1538"/>
      <c r="HL188" s="1538"/>
      <c r="HM188" s="1538"/>
      <c r="HN188" s="1538"/>
      <c r="HO188" s="1538"/>
      <c r="HP188" s="1538"/>
      <c r="HQ188" s="1538"/>
      <c r="HR188" s="1538"/>
      <c r="HS188" s="1538"/>
      <c r="HT188" s="1538"/>
      <c r="HU188" s="1538"/>
      <c r="HV188" s="1538"/>
      <c r="HW188" s="1538"/>
      <c r="HX188" s="1538"/>
      <c r="HY188" s="1538"/>
      <c r="HZ188" s="1538"/>
      <c r="IA188" s="1538"/>
      <c r="IB188" s="1538"/>
      <c r="IC188" s="1538"/>
      <c r="ID188" s="1538"/>
      <c r="IE188" s="1538"/>
      <c r="IF188" s="1538"/>
      <c r="IG188" s="1538"/>
      <c r="IH188" s="1538"/>
      <c r="II188" s="1538"/>
      <c r="IJ188" s="1538"/>
      <c r="IK188" s="1538"/>
      <c r="IL188" s="1538"/>
      <c r="IM188" s="1538"/>
      <c r="IN188" s="1538"/>
      <c r="IO188" s="1538"/>
      <c r="IP188" s="1538"/>
      <c r="IQ188" s="1538"/>
      <c r="IR188" s="1538"/>
      <c r="IS188" s="1538"/>
      <c r="IT188" s="1538"/>
      <c r="IU188" s="1538"/>
    </row>
    <row r="189" spans="1:255">
      <c r="A189" s="2149">
        <v>40</v>
      </c>
      <c r="B189" s="1520"/>
      <c r="C189" s="1520"/>
      <c r="D189" s="1520"/>
      <c r="E189" s="1889"/>
      <c r="F189" s="1519"/>
      <c r="G189" s="1520"/>
      <c r="H189" s="1520"/>
      <c r="I189" s="1520"/>
      <c r="J189" s="1520"/>
      <c r="K189" s="1860"/>
      <c r="L189" s="1860"/>
      <c r="M189" s="1900">
        <v>40</v>
      </c>
      <c r="N189" s="1519"/>
      <c r="O189" s="1860"/>
      <c r="P189" s="1860"/>
      <c r="Q189" s="1860"/>
      <c r="R189" s="1860">
        <f t="shared" si="2"/>
        <v>0</v>
      </c>
      <c r="S189" s="1900">
        <v>40</v>
      </c>
      <c r="T189" s="1538"/>
      <c r="U189" s="1538"/>
      <c r="V189" s="1538"/>
      <c r="W189" s="1538"/>
      <c r="X189" s="1538"/>
      <c r="Y189" s="1538"/>
      <c r="Z189" s="1538"/>
      <c r="AA189" s="1538"/>
      <c r="AB189" s="1538"/>
      <c r="AC189" s="1538"/>
      <c r="AD189" s="1538"/>
      <c r="AE189" s="1538"/>
      <c r="AF189" s="1538"/>
      <c r="AG189" s="1538"/>
      <c r="AH189" s="1538"/>
      <c r="AI189" s="1538"/>
      <c r="AJ189" s="1538"/>
      <c r="AK189" s="1538"/>
      <c r="AL189" s="1538"/>
      <c r="AM189" s="1538"/>
      <c r="AN189" s="1538"/>
      <c r="AO189" s="1538"/>
      <c r="AP189" s="1538"/>
      <c r="AQ189" s="1538"/>
      <c r="AR189" s="1538"/>
      <c r="AS189" s="1538"/>
      <c r="AT189" s="1538"/>
      <c r="AU189" s="1538"/>
      <c r="AV189" s="1538"/>
      <c r="AW189" s="1538"/>
      <c r="AX189" s="1538"/>
      <c r="AY189" s="1538"/>
      <c r="AZ189" s="1538"/>
      <c r="BA189" s="1538"/>
      <c r="BB189" s="1538"/>
      <c r="BC189" s="1538"/>
      <c r="BD189" s="1538"/>
      <c r="BE189" s="1538"/>
      <c r="BF189" s="1538"/>
      <c r="BG189" s="1538"/>
      <c r="BH189" s="1538"/>
      <c r="BI189" s="1538"/>
      <c r="BJ189" s="1538"/>
      <c r="BK189" s="1538"/>
      <c r="BL189" s="1538"/>
      <c r="BM189" s="1538"/>
      <c r="BN189" s="1538"/>
      <c r="BO189" s="1538"/>
      <c r="BP189" s="1538"/>
      <c r="BQ189" s="1538"/>
      <c r="BR189" s="1538"/>
      <c r="BS189" s="1538"/>
      <c r="BT189" s="1538"/>
      <c r="BU189" s="1538"/>
      <c r="BV189" s="1538"/>
      <c r="BW189" s="1538"/>
      <c r="BX189" s="1538"/>
      <c r="BY189" s="1538"/>
      <c r="BZ189" s="1538"/>
      <c r="CA189" s="1538"/>
      <c r="CB189" s="1538"/>
      <c r="CC189" s="1538"/>
      <c r="CD189" s="1538"/>
      <c r="CE189" s="1538"/>
      <c r="CF189" s="1538"/>
      <c r="CG189" s="1538"/>
      <c r="CH189" s="1538"/>
      <c r="CI189" s="1538"/>
      <c r="CJ189" s="1538"/>
      <c r="CK189" s="1538"/>
      <c r="CL189" s="1538"/>
      <c r="CM189" s="1538"/>
      <c r="CN189" s="1538"/>
      <c r="CO189" s="1538"/>
      <c r="CP189" s="1538"/>
      <c r="CQ189" s="1538"/>
      <c r="CR189" s="1538"/>
      <c r="CS189" s="1538"/>
      <c r="CT189" s="1538"/>
      <c r="CU189" s="1538"/>
      <c r="CV189" s="1538"/>
      <c r="CW189" s="1538"/>
      <c r="CX189" s="1538"/>
      <c r="CY189" s="1538"/>
      <c r="CZ189" s="1538"/>
      <c r="DA189" s="1538"/>
      <c r="DB189" s="1538"/>
      <c r="DC189" s="1538"/>
      <c r="DD189" s="1538"/>
      <c r="DE189" s="1538"/>
      <c r="DF189" s="1538"/>
      <c r="DG189" s="1538"/>
      <c r="DH189" s="1538"/>
      <c r="DI189" s="1538"/>
      <c r="DJ189" s="1538"/>
      <c r="DK189" s="1538"/>
      <c r="DL189" s="1538"/>
      <c r="DM189" s="1538"/>
      <c r="DN189" s="1538"/>
      <c r="DO189" s="1538"/>
      <c r="DP189" s="1538"/>
      <c r="DQ189" s="1538"/>
      <c r="DR189" s="1538"/>
      <c r="DS189" s="1538"/>
      <c r="DT189" s="1538"/>
      <c r="DU189" s="1538"/>
      <c r="DV189" s="1538"/>
      <c r="DW189" s="1538"/>
      <c r="DX189" s="1538"/>
      <c r="DY189" s="1538"/>
      <c r="DZ189" s="1538"/>
      <c r="EA189" s="1538"/>
      <c r="EB189" s="1538"/>
      <c r="EC189" s="1538"/>
      <c r="ED189" s="1538"/>
      <c r="EE189" s="1538"/>
      <c r="EF189" s="1538"/>
      <c r="EG189" s="1538"/>
      <c r="EH189" s="1538"/>
      <c r="EI189" s="1538"/>
      <c r="EJ189" s="1538"/>
      <c r="EK189" s="1538"/>
      <c r="EL189" s="1538"/>
      <c r="EM189" s="1538"/>
      <c r="EN189" s="1538"/>
      <c r="EO189" s="1538"/>
      <c r="EP189" s="1538"/>
      <c r="EQ189" s="1538"/>
      <c r="ER189" s="1538"/>
      <c r="ES189" s="1538"/>
      <c r="ET189" s="1538"/>
      <c r="EU189" s="1538"/>
      <c r="EV189" s="1538"/>
      <c r="EW189" s="1538"/>
      <c r="EX189" s="1538"/>
      <c r="EY189" s="1538"/>
      <c r="EZ189" s="1538"/>
      <c r="FA189" s="1538"/>
      <c r="FB189" s="1538"/>
      <c r="FC189" s="1538"/>
      <c r="FD189" s="1538"/>
      <c r="FE189" s="1538"/>
      <c r="FF189" s="1538"/>
      <c r="FG189" s="1538"/>
      <c r="FH189" s="1538"/>
      <c r="FI189" s="1538"/>
      <c r="FJ189" s="1538"/>
      <c r="FK189" s="1538"/>
      <c r="FL189" s="1538"/>
      <c r="FM189" s="1538"/>
      <c r="FN189" s="1538"/>
      <c r="FO189" s="1538"/>
      <c r="FP189" s="1538"/>
      <c r="FQ189" s="1538"/>
      <c r="FR189" s="1538"/>
      <c r="FS189" s="1538"/>
      <c r="FT189" s="1538"/>
      <c r="FU189" s="1538"/>
      <c r="FV189" s="1538"/>
      <c r="FW189" s="1538"/>
      <c r="FX189" s="1538"/>
      <c r="FY189" s="1538"/>
      <c r="FZ189" s="1538"/>
      <c r="GA189" s="1538"/>
      <c r="GB189" s="1538"/>
      <c r="GC189" s="1538"/>
      <c r="GD189" s="1538"/>
      <c r="GE189" s="1538"/>
      <c r="GF189" s="1538"/>
      <c r="GG189" s="1538"/>
      <c r="GH189" s="1538"/>
      <c r="GI189" s="1538"/>
      <c r="GJ189" s="1538"/>
      <c r="GK189" s="1538"/>
      <c r="GL189" s="1538"/>
      <c r="GM189" s="1538"/>
      <c r="GN189" s="1538"/>
      <c r="GO189" s="1538"/>
      <c r="GP189" s="1538"/>
      <c r="GQ189" s="1538"/>
      <c r="GR189" s="1538"/>
      <c r="GS189" s="1538"/>
      <c r="GT189" s="1538"/>
      <c r="GU189" s="1538"/>
      <c r="GV189" s="1538"/>
      <c r="GW189" s="1538"/>
      <c r="GX189" s="1538"/>
      <c r="GY189" s="1538"/>
      <c r="GZ189" s="1538"/>
      <c r="HA189" s="1538"/>
      <c r="HB189" s="1538"/>
      <c r="HC189" s="1538"/>
      <c r="HD189" s="1538"/>
      <c r="HE189" s="1538"/>
      <c r="HF189" s="1538"/>
      <c r="HG189" s="1538"/>
      <c r="HH189" s="1538"/>
      <c r="HI189" s="1538"/>
      <c r="HJ189" s="1538"/>
      <c r="HK189" s="1538"/>
      <c r="HL189" s="1538"/>
      <c r="HM189" s="1538"/>
      <c r="HN189" s="1538"/>
      <c r="HO189" s="1538"/>
      <c r="HP189" s="1538"/>
      <c r="HQ189" s="1538"/>
      <c r="HR189" s="1538"/>
      <c r="HS189" s="1538"/>
      <c r="HT189" s="1538"/>
      <c r="HU189" s="1538"/>
      <c r="HV189" s="1538"/>
      <c r="HW189" s="1538"/>
      <c r="HX189" s="1538"/>
      <c r="HY189" s="1538"/>
      <c r="HZ189" s="1538"/>
      <c r="IA189" s="1538"/>
      <c r="IB189" s="1538"/>
      <c r="IC189" s="1538"/>
      <c r="ID189" s="1538"/>
      <c r="IE189" s="1538"/>
      <c r="IF189" s="1538"/>
      <c r="IG189" s="1538"/>
      <c r="IH189" s="1538"/>
      <c r="II189" s="1538"/>
      <c r="IJ189" s="1538"/>
      <c r="IK189" s="1538"/>
      <c r="IL189" s="1538"/>
      <c r="IM189" s="1538"/>
      <c r="IN189" s="1538"/>
      <c r="IO189" s="1538"/>
      <c r="IP189" s="1538"/>
      <c r="IQ189" s="1538"/>
      <c r="IR189" s="1538"/>
      <c r="IS189" s="1538"/>
      <c r="IT189" s="1538"/>
      <c r="IU189" s="1538"/>
    </row>
    <row r="190" spans="1:255">
      <c r="A190" s="2149">
        <v>41</v>
      </c>
      <c r="B190" s="1520"/>
      <c r="C190" s="1520"/>
      <c r="D190" s="1520"/>
      <c r="E190" s="1889"/>
      <c r="F190" s="1519"/>
      <c r="G190" s="1520"/>
      <c r="H190" s="1520"/>
      <c r="I190" s="1520"/>
      <c r="J190" s="1520"/>
      <c r="K190" s="1860"/>
      <c r="L190" s="1860"/>
      <c r="M190" s="1900">
        <v>41</v>
      </c>
      <c r="N190" s="1519"/>
      <c r="O190" s="1860"/>
      <c r="P190" s="1860"/>
      <c r="Q190" s="1860"/>
      <c r="R190" s="1860">
        <f t="shared" si="2"/>
        <v>0</v>
      </c>
      <c r="S190" s="1900">
        <v>41</v>
      </c>
      <c r="T190" s="1538"/>
      <c r="U190" s="1538"/>
      <c r="V190" s="1538"/>
      <c r="W190" s="1538"/>
      <c r="X190" s="1538"/>
      <c r="Y190" s="1538"/>
      <c r="Z190" s="1538"/>
      <c r="AA190" s="1538"/>
      <c r="AB190" s="1538"/>
      <c r="AC190" s="1538"/>
      <c r="AD190" s="1538"/>
      <c r="AE190" s="1538"/>
      <c r="AF190" s="1538"/>
      <c r="AG190" s="1538"/>
      <c r="AH190" s="1538"/>
      <c r="AI190" s="1538"/>
      <c r="AJ190" s="1538"/>
      <c r="AK190" s="1538"/>
      <c r="AL190" s="1538"/>
      <c r="AM190" s="1538"/>
      <c r="AN190" s="1538"/>
      <c r="AO190" s="1538"/>
      <c r="AP190" s="1538"/>
      <c r="AQ190" s="1538"/>
      <c r="AR190" s="1538"/>
      <c r="AS190" s="1538"/>
      <c r="AT190" s="1538"/>
      <c r="AU190" s="1538"/>
      <c r="AV190" s="1538"/>
      <c r="AW190" s="1538"/>
      <c r="AX190" s="1538"/>
      <c r="AY190" s="1538"/>
      <c r="AZ190" s="1538"/>
      <c r="BA190" s="1538"/>
      <c r="BB190" s="1538"/>
      <c r="BC190" s="1538"/>
      <c r="BD190" s="1538"/>
      <c r="BE190" s="1538"/>
      <c r="BF190" s="1538"/>
      <c r="BG190" s="1538"/>
      <c r="BH190" s="1538"/>
      <c r="BI190" s="1538"/>
      <c r="BJ190" s="1538"/>
      <c r="BK190" s="1538"/>
      <c r="BL190" s="1538"/>
      <c r="BM190" s="1538"/>
      <c r="BN190" s="1538"/>
      <c r="BO190" s="1538"/>
      <c r="BP190" s="1538"/>
      <c r="BQ190" s="1538"/>
      <c r="BR190" s="1538"/>
      <c r="BS190" s="1538"/>
      <c r="BT190" s="1538"/>
      <c r="BU190" s="1538"/>
      <c r="BV190" s="1538"/>
      <c r="BW190" s="1538"/>
      <c r="BX190" s="1538"/>
      <c r="BY190" s="1538"/>
      <c r="BZ190" s="1538"/>
      <c r="CA190" s="1538"/>
      <c r="CB190" s="1538"/>
      <c r="CC190" s="1538"/>
      <c r="CD190" s="1538"/>
      <c r="CE190" s="1538"/>
      <c r="CF190" s="1538"/>
      <c r="CG190" s="1538"/>
      <c r="CH190" s="1538"/>
      <c r="CI190" s="1538"/>
      <c r="CJ190" s="1538"/>
      <c r="CK190" s="1538"/>
      <c r="CL190" s="1538"/>
      <c r="CM190" s="1538"/>
      <c r="CN190" s="1538"/>
      <c r="CO190" s="1538"/>
      <c r="CP190" s="1538"/>
      <c r="CQ190" s="1538"/>
      <c r="CR190" s="1538"/>
      <c r="CS190" s="1538"/>
      <c r="CT190" s="1538"/>
      <c r="CU190" s="1538"/>
      <c r="CV190" s="1538"/>
      <c r="CW190" s="1538"/>
      <c r="CX190" s="1538"/>
      <c r="CY190" s="1538"/>
      <c r="CZ190" s="1538"/>
      <c r="DA190" s="1538"/>
      <c r="DB190" s="1538"/>
      <c r="DC190" s="1538"/>
      <c r="DD190" s="1538"/>
      <c r="DE190" s="1538"/>
      <c r="DF190" s="1538"/>
      <c r="DG190" s="1538"/>
      <c r="DH190" s="1538"/>
      <c r="DI190" s="1538"/>
      <c r="DJ190" s="1538"/>
      <c r="DK190" s="1538"/>
      <c r="DL190" s="1538"/>
      <c r="DM190" s="1538"/>
      <c r="DN190" s="1538"/>
      <c r="DO190" s="1538"/>
      <c r="DP190" s="1538"/>
      <c r="DQ190" s="1538"/>
      <c r="DR190" s="1538"/>
      <c r="DS190" s="1538"/>
      <c r="DT190" s="1538"/>
      <c r="DU190" s="1538"/>
      <c r="DV190" s="1538"/>
      <c r="DW190" s="1538"/>
      <c r="DX190" s="1538"/>
      <c r="DY190" s="1538"/>
      <c r="DZ190" s="1538"/>
      <c r="EA190" s="1538"/>
      <c r="EB190" s="1538"/>
      <c r="EC190" s="1538"/>
      <c r="ED190" s="1538"/>
      <c r="EE190" s="1538"/>
      <c r="EF190" s="1538"/>
      <c r="EG190" s="1538"/>
      <c r="EH190" s="1538"/>
      <c r="EI190" s="1538"/>
      <c r="EJ190" s="1538"/>
      <c r="EK190" s="1538"/>
      <c r="EL190" s="1538"/>
      <c r="EM190" s="1538"/>
      <c r="EN190" s="1538"/>
      <c r="EO190" s="1538"/>
      <c r="EP190" s="1538"/>
      <c r="EQ190" s="1538"/>
      <c r="ER190" s="1538"/>
      <c r="ES190" s="1538"/>
      <c r="ET190" s="1538"/>
      <c r="EU190" s="1538"/>
      <c r="EV190" s="1538"/>
      <c r="EW190" s="1538"/>
      <c r="EX190" s="1538"/>
      <c r="EY190" s="1538"/>
      <c r="EZ190" s="1538"/>
      <c r="FA190" s="1538"/>
      <c r="FB190" s="1538"/>
      <c r="FC190" s="1538"/>
      <c r="FD190" s="1538"/>
      <c r="FE190" s="1538"/>
      <c r="FF190" s="1538"/>
      <c r="FG190" s="1538"/>
      <c r="FH190" s="1538"/>
      <c r="FI190" s="1538"/>
      <c r="FJ190" s="1538"/>
      <c r="FK190" s="1538"/>
      <c r="FL190" s="1538"/>
      <c r="FM190" s="1538"/>
      <c r="FN190" s="1538"/>
      <c r="FO190" s="1538"/>
      <c r="FP190" s="1538"/>
      <c r="FQ190" s="1538"/>
      <c r="FR190" s="1538"/>
      <c r="FS190" s="1538"/>
      <c r="FT190" s="1538"/>
      <c r="FU190" s="1538"/>
      <c r="FV190" s="1538"/>
      <c r="FW190" s="1538"/>
      <c r="FX190" s="1538"/>
      <c r="FY190" s="1538"/>
      <c r="FZ190" s="1538"/>
      <c r="GA190" s="1538"/>
      <c r="GB190" s="1538"/>
      <c r="GC190" s="1538"/>
      <c r="GD190" s="1538"/>
      <c r="GE190" s="1538"/>
      <c r="GF190" s="1538"/>
      <c r="GG190" s="1538"/>
      <c r="GH190" s="1538"/>
      <c r="GI190" s="1538"/>
      <c r="GJ190" s="1538"/>
      <c r="GK190" s="1538"/>
      <c r="GL190" s="1538"/>
      <c r="GM190" s="1538"/>
      <c r="GN190" s="1538"/>
      <c r="GO190" s="1538"/>
      <c r="GP190" s="1538"/>
      <c r="GQ190" s="1538"/>
      <c r="GR190" s="1538"/>
      <c r="GS190" s="1538"/>
      <c r="GT190" s="1538"/>
      <c r="GU190" s="1538"/>
      <c r="GV190" s="1538"/>
      <c r="GW190" s="1538"/>
      <c r="GX190" s="1538"/>
      <c r="GY190" s="1538"/>
      <c r="GZ190" s="1538"/>
      <c r="HA190" s="1538"/>
      <c r="HB190" s="1538"/>
      <c r="HC190" s="1538"/>
      <c r="HD190" s="1538"/>
      <c r="HE190" s="1538"/>
      <c r="HF190" s="1538"/>
      <c r="HG190" s="1538"/>
      <c r="HH190" s="1538"/>
      <c r="HI190" s="1538"/>
      <c r="HJ190" s="1538"/>
      <c r="HK190" s="1538"/>
      <c r="HL190" s="1538"/>
      <c r="HM190" s="1538"/>
      <c r="HN190" s="1538"/>
      <c r="HO190" s="1538"/>
      <c r="HP190" s="1538"/>
      <c r="HQ190" s="1538"/>
      <c r="HR190" s="1538"/>
      <c r="HS190" s="1538"/>
      <c r="HT190" s="1538"/>
      <c r="HU190" s="1538"/>
      <c r="HV190" s="1538"/>
      <c r="HW190" s="1538"/>
      <c r="HX190" s="1538"/>
      <c r="HY190" s="1538"/>
      <c r="HZ190" s="1538"/>
      <c r="IA190" s="1538"/>
      <c r="IB190" s="1538"/>
      <c r="IC190" s="1538"/>
      <c r="ID190" s="1538"/>
      <c r="IE190" s="1538"/>
      <c r="IF190" s="1538"/>
      <c r="IG190" s="1538"/>
      <c r="IH190" s="1538"/>
      <c r="II190" s="1538"/>
      <c r="IJ190" s="1538"/>
      <c r="IK190" s="1538"/>
      <c r="IL190" s="1538"/>
      <c r="IM190" s="1538"/>
      <c r="IN190" s="1538"/>
      <c r="IO190" s="1538"/>
      <c r="IP190" s="1538"/>
      <c r="IQ190" s="1538"/>
      <c r="IR190" s="1538"/>
      <c r="IS190" s="1538"/>
      <c r="IT190" s="1538"/>
      <c r="IU190" s="1538"/>
    </row>
    <row r="191" spans="1:255">
      <c r="A191" s="2149">
        <v>42</v>
      </c>
      <c r="B191" s="1520"/>
      <c r="C191" s="1520"/>
      <c r="D191" s="1520"/>
      <c r="E191" s="1889"/>
      <c r="F191" s="1519"/>
      <c r="G191" s="1520"/>
      <c r="H191" s="1520"/>
      <c r="I191" s="1520"/>
      <c r="J191" s="1520"/>
      <c r="K191" s="1860"/>
      <c r="L191" s="1860"/>
      <c r="M191" s="1900">
        <v>42</v>
      </c>
      <c r="N191" s="1519"/>
      <c r="O191" s="1860"/>
      <c r="P191" s="1860"/>
      <c r="Q191" s="1860"/>
      <c r="R191" s="1860">
        <f t="shared" si="2"/>
        <v>0</v>
      </c>
      <c r="S191" s="1900">
        <v>42</v>
      </c>
      <c r="T191" s="1538"/>
      <c r="U191" s="1538"/>
      <c r="V191" s="1538"/>
      <c r="W191" s="1538"/>
      <c r="X191" s="1538"/>
      <c r="Y191" s="1538"/>
      <c r="Z191" s="1538"/>
      <c r="AA191" s="1538"/>
      <c r="AB191" s="1538"/>
      <c r="AC191" s="1538"/>
      <c r="AD191" s="1538"/>
      <c r="AE191" s="1538"/>
      <c r="AF191" s="1538"/>
      <c r="AG191" s="1538"/>
      <c r="AH191" s="1538"/>
      <c r="AI191" s="1538"/>
      <c r="AJ191" s="1538"/>
      <c r="AK191" s="1538"/>
      <c r="AL191" s="1538"/>
      <c r="AM191" s="1538"/>
      <c r="AN191" s="1538"/>
      <c r="AO191" s="1538"/>
      <c r="AP191" s="1538"/>
      <c r="AQ191" s="1538"/>
      <c r="AR191" s="1538"/>
      <c r="AS191" s="1538"/>
      <c r="AT191" s="1538"/>
      <c r="AU191" s="1538"/>
      <c r="AV191" s="1538"/>
      <c r="AW191" s="1538"/>
      <c r="AX191" s="1538"/>
      <c r="AY191" s="1538"/>
      <c r="AZ191" s="1538"/>
      <c r="BA191" s="1538"/>
      <c r="BB191" s="1538"/>
      <c r="BC191" s="1538"/>
      <c r="BD191" s="1538"/>
      <c r="BE191" s="1538"/>
      <c r="BF191" s="1538"/>
      <c r="BG191" s="1538"/>
      <c r="BH191" s="1538"/>
      <c r="BI191" s="1538"/>
      <c r="BJ191" s="1538"/>
      <c r="BK191" s="1538"/>
      <c r="BL191" s="1538"/>
      <c r="BM191" s="1538"/>
      <c r="BN191" s="1538"/>
      <c r="BO191" s="1538"/>
      <c r="BP191" s="1538"/>
      <c r="BQ191" s="1538"/>
      <c r="BR191" s="1538"/>
      <c r="BS191" s="1538"/>
      <c r="BT191" s="1538"/>
      <c r="BU191" s="1538"/>
      <c r="BV191" s="1538"/>
      <c r="BW191" s="1538"/>
      <c r="BX191" s="1538"/>
      <c r="BY191" s="1538"/>
      <c r="BZ191" s="1538"/>
      <c r="CA191" s="1538"/>
      <c r="CB191" s="1538"/>
      <c r="CC191" s="1538"/>
      <c r="CD191" s="1538"/>
      <c r="CE191" s="1538"/>
      <c r="CF191" s="1538"/>
      <c r="CG191" s="1538"/>
      <c r="CH191" s="1538"/>
      <c r="CI191" s="1538"/>
      <c r="CJ191" s="1538"/>
      <c r="CK191" s="1538"/>
      <c r="CL191" s="1538"/>
      <c r="CM191" s="1538"/>
      <c r="CN191" s="1538"/>
      <c r="CO191" s="1538"/>
      <c r="CP191" s="1538"/>
      <c r="CQ191" s="1538"/>
      <c r="CR191" s="1538"/>
      <c r="CS191" s="1538"/>
      <c r="CT191" s="1538"/>
      <c r="CU191" s="1538"/>
      <c r="CV191" s="1538"/>
      <c r="CW191" s="1538"/>
      <c r="CX191" s="1538"/>
      <c r="CY191" s="1538"/>
      <c r="CZ191" s="1538"/>
      <c r="DA191" s="1538"/>
      <c r="DB191" s="1538"/>
      <c r="DC191" s="1538"/>
      <c r="DD191" s="1538"/>
      <c r="DE191" s="1538"/>
      <c r="DF191" s="1538"/>
      <c r="DG191" s="1538"/>
      <c r="DH191" s="1538"/>
      <c r="DI191" s="1538"/>
      <c r="DJ191" s="1538"/>
      <c r="DK191" s="1538"/>
      <c r="DL191" s="1538"/>
      <c r="DM191" s="1538"/>
      <c r="DN191" s="1538"/>
      <c r="DO191" s="1538"/>
      <c r="DP191" s="1538"/>
      <c r="DQ191" s="1538"/>
      <c r="DR191" s="1538"/>
      <c r="DS191" s="1538"/>
      <c r="DT191" s="1538"/>
      <c r="DU191" s="1538"/>
      <c r="DV191" s="1538"/>
      <c r="DW191" s="1538"/>
      <c r="DX191" s="1538"/>
      <c r="DY191" s="1538"/>
      <c r="DZ191" s="1538"/>
      <c r="EA191" s="1538"/>
      <c r="EB191" s="1538"/>
      <c r="EC191" s="1538"/>
      <c r="ED191" s="1538"/>
      <c r="EE191" s="1538"/>
      <c r="EF191" s="1538"/>
      <c r="EG191" s="1538"/>
      <c r="EH191" s="1538"/>
      <c r="EI191" s="1538"/>
      <c r="EJ191" s="1538"/>
      <c r="EK191" s="1538"/>
      <c r="EL191" s="1538"/>
      <c r="EM191" s="1538"/>
      <c r="EN191" s="1538"/>
      <c r="EO191" s="1538"/>
      <c r="EP191" s="1538"/>
      <c r="EQ191" s="1538"/>
      <c r="ER191" s="1538"/>
      <c r="ES191" s="1538"/>
      <c r="ET191" s="1538"/>
      <c r="EU191" s="1538"/>
      <c r="EV191" s="1538"/>
      <c r="EW191" s="1538"/>
      <c r="EX191" s="1538"/>
      <c r="EY191" s="1538"/>
      <c r="EZ191" s="1538"/>
      <c r="FA191" s="1538"/>
      <c r="FB191" s="1538"/>
      <c r="FC191" s="1538"/>
      <c r="FD191" s="1538"/>
      <c r="FE191" s="1538"/>
      <c r="FF191" s="1538"/>
      <c r="FG191" s="1538"/>
      <c r="FH191" s="1538"/>
      <c r="FI191" s="1538"/>
      <c r="FJ191" s="1538"/>
      <c r="FK191" s="1538"/>
      <c r="FL191" s="1538"/>
      <c r="FM191" s="1538"/>
      <c r="FN191" s="1538"/>
      <c r="FO191" s="1538"/>
      <c r="FP191" s="1538"/>
      <c r="FQ191" s="1538"/>
      <c r="FR191" s="1538"/>
      <c r="FS191" s="1538"/>
      <c r="FT191" s="1538"/>
      <c r="FU191" s="1538"/>
      <c r="FV191" s="1538"/>
      <c r="FW191" s="1538"/>
      <c r="FX191" s="1538"/>
      <c r="FY191" s="1538"/>
      <c r="FZ191" s="1538"/>
      <c r="GA191" s="1538"/>
      <c r="GB191" s="1538"/>
      <c r="GC191" s="1538"/>
      <c r="GD191" s="1538"/>
      <c r="GE191" s="1538"/>
      <c r="GF191" s="1538"/>
      <c r="GG191" s="1538"/>
      <c r="GH191" s="1538"/>
      <c r="GI191" s="1538"/>
      <c r="GJ191" s="1538"/>
      <c r="GK191" s="1538"/>
      <c r="GL191" s="1538"/>
      <c r="GM191" s="1538"/>
      <c r="GN191" s="1538"/>
      <c r="GO191" s="1538"/>
      <c r="GP191" s="1538"/>
      <c r="GQ191" s="1538"/>
      <c r="GR191" s="1538"/>
      <c r="GS191" s="1538"/>
      <c r="GT191" s="1538"/>
      <c r="GU191" s="1538"/>
      <c r="GV191" s="1538"/>
      <c r="GW191" s="1538"/>
      <c r="GX191" s="1538"/>
      <c r="GY191" s="1538"/>
      <c r="GZ191" s="1538"/>
      <c r="HA191" s="1538"/>
      <c r="HB191" s="1538"/>
      <c r="HC191" s="1538"/>
      <c r="HD191" s="1538"/>
      <c r="HE191" s="1538"/>
      <c r="HF191" s="1538"/>
      <c r="HG191" s="1538"/>
      <c r="HH191" s="1538"/>
      <c r="HI191" s="1538"/>
      <c r="HJ191" s="1538"/>
      <c r="HK191" s="1538"/>
      <c r="HL191" s="1538"/>
      <c r="HM191" s="1538"/>
      <c r="HN191" s="1538"/>
      <c r="HO191" s="1538"/>
      <c r="HP191" s="1538"/>
      <c r="HQ191" s="1538"/>
      <c r="HR191" s="1538"/>
      <c r="HS191" s="1538"/>
      <c r="HT191" s="1538"/>
      <c r="HU191" s="1538"/>
      <c r="HV191" s="1538"/>
      <c r="HW191" s="1538"/>
      <c r="HX191" s="1538"/>
      <c r="HY191" s="1538"/>
      <c r="HZ191" s="1538"/>
      <c r="IA191" s="1538"/>
      <c r="IB191" s="1538"/>
      <c r="IC191" s="1538"/>
      <c r="ID191" s="1538"/>
      <c r="IE191" s="1538"/>
      <c r="IF191" s="1538"/>
      <c r="IG191" s="1538"/>
      <c r="IH191" s="1538"/>
      <c r="II191" s="1538"/>
      <c r="IJ191" s="1538"/>
      <c r="IK191" s="1538"/>
      <c r="IL191" s="1538"/>
      <c r="IM191" s="1538"/>
      <c r="IN191" s="1538"/>
      <c r="IO191" s="1538"/>
      <c r="IP191" s="1538"/>
      <c r="IQ191" s="1538"/>
      <c r="IR191" s="1538"/>
      <c r="IS191" s="1538"/>
      <c r="IT191" s="1538"/>
      <c r="IU191" s="1538"/>
    </row>
    <row r="192" spans="1:255">
      <c r="A192" s="2149">
        <v>43</v>
      </c>
      <c r="B192" s="1520"/>
      <c r="C192" s="1520"/>
      <c r="D192" s="1520"/>
      <c r="E192" s="1889"/>
      <c r="F192" s="1519"/>
      <c r="G192" s="1520"/>
      <c r="H192" s="1520"/>
      <c r="I192" s="1520"/>
      <c r="J192" s="1520"/>
      <c r="K192" s="1860"/>
      <c r="L192" s="1860"/>
      <c r="M192" s="1900">
        <v>43</v>
      </c>
      <c r="N192" s="1519"/>
      <c r="O192" s="1860"/>
      <c r="P192" s="1860"/>
      <c r="Q192" s="1860"/>
      <c r="R192" s="1860">
        <f t="shared" si="2"/>
        <v>0</v>
      </c>
      <c r="S192" s="1900">
        <v>43</v>
      </c>
      <c r="T192" s="1538"/>
      <c r="U192" s="1538"/>
      <c r="V192" s="1538"/>
      <c r="W192" s="1538"/>
      <c r="X192" s="1538"/>
      <c r="Y192" s="1538"/>
      <c r="Z192" s="1538"/>
      <c r="AA192" s="1538"/>
      <c r="AB192" s="1538"/>
      <c r="AC192" s="1538"/>
      <c r="AD192" s="1538"/>
      <c r="AE192" s="1538"/>
      <c r="AF192" s="1538"/>
      <c r="AG192" s="1538"/>
      <c r="AH192" s="1538"/>
      <c r="AI192" s="1538"/>
      <c r="AJ192" s="1538"/>
      <c r="AK192" s="1538"/>
      <c r="AL192" s="1538"/>
      <c r="AM192" s="1538"/>
      <c r="AN192" s="1538"/>
      <c r="AO192" s="1538"/>
      <c r="AP192" s="1538"/>
      <c r="AQ192" s="1538"/>
      <c r="AR192" s="1538"/>
      <c r="AS192" s="1538"/>
      <c r="AT192" s="1538"/>
      <c r="AU192" s="1538"/>
      <c r="AV192" s="1538"/>
      <c r="AW192" s="1538"/>
      <c r="AX192" s="1538"/>
      <c r="AY192" s="1538"/>
      <c r="AZ192" s="1538"/>
      <c r="BA192" s="1538"/>
      <c r="BB192" s="1538"/>
      <c r="BC192" s="1538"/>
      <c r="BD192" s="1538"/>
      <c r="BE192" s="1538"/>
      <c r="BF192" s="1538"/>
      <c r="BG192" s="1538"/>
      <c r="BH192" s="1538"/>
      <c r="BI192" s="1538"/>
      <c r="BJ192" s="1538"/>
      <c r="BK192" s="1538"/>
      <c r="BL192" s="1538"/>
      <c r="BM192" s="1538"/>
      <c r="BN192" s="1538"/>
      <c r="BO192" s="1538"/>
      <c r="BP192" s="1538"/>
      <c r="BQ192" s="1538"/>
      <c r="BR192" s="1538"/>
      <c r="BS192" s="1538"/>
      <c r="BT192" s="1538"/>
      <c r="BU192" s="1538"/>
      <c r="BV192" s="1538"/>
      <c r="BW192" s="1538"/>
      <c r="BX192" s="1538"/>
      <c r="BY192" s="1538"/>
      <c r="BZ192" s="1538"/>
      <c r="CA192" s="1538"/>
      <c r="CB192" s="1538"/>
      <c r="CC192" s="1538"/>
      <c r="CD192" s="1538"/>
      <c r="CE192" s="1538"/>
      <c r="CF192" s="1538"/>
      <c r="CG192" s="1538"/>
      <c r="CH192" s="1538"/>
      <c r="CI192" s="1538"/>
      <c r="CJ192" s="1538"/>
      <c r="CK192" s="1538"/>
      <c r="CL192" s="1538"/>
      <c r="CM192" s="1538"/>
      <c r="CN192" s="1538"/>
      <c r="CO192" s="1538"/>
      <c r="CP192" s="1538"/>
      <c r="CQ192" s="1538"/>
      <c r="CR192" s="1538"/>
      <c r="CS192" s="1538"/>
      <c r="CT192" s="1538"/>
      <c r="CU192" s="1538"/>
      <c r="CV192" s="1538"/>
      <c r="CW192" s="1538"/>
      <c r="CX192" s="1538"/>
      <c r="CY192" s="1538"/>
      <c r="CZ192" s="1538"/>
      <c r="DA192" s="1538"/>
      <c r="DB192" s="1538"/>
      <c r="DC192" s="1538"/>
      <c r="DD192" s="1538"/>
      <c r="DE192" s="1538"/>
      <c r="DF192" s="1538"/>
      <c r="DG192" s="1538"/>
      <c r="DH192" s="1538"/>
      <c r="DI192" s="1538"/>
      <c r="DJ192" s="1538"/>
      <c r="DK192" s="1538"/>
      <c r="DL192" s="1538"/>
      <c r="DM192" s="1538"/>
      <c r="DN192" s="1538"/>
      <c r="DO192" s="1538"/>
      <c r="DP192" s="1538"/>
      <c r="DQ192" s="1538"/>
      <c r="DR192" s="1538"/>
      <c r="DS192" s="1538"/>
      <c r="DT192" s="1538"/>
      <c r="DU192" s="1538"/>
      <c r="DV192" s="1538"/>
      <c r="DW192" s="1538"/>
      <c r="DX192" s="1538"/>
      <c r="DY192" s="1538"/>
      <c r="DZ192" s="1538"/>
      <c r="EA192" s="1538"/>
      <c r="EB192" s="1538"/>
      <c r="EC192" s="1538"/>
      <c r="ED192" s="1538"/>
      <c r="EE192" s="1538"/>
      <c r="EF192" s="1538"/>
      <c r="EG192" s="1538"/>
      <c r="EH192" s="1538"/>
      <c r="EI192" s="1538"/>
      <c r="EJ192" s="1538"/>
      <c r="EK192" s="1538"/>
      <c r="EL192" s="1538"/>
      <c r="EM192" s="1538"/>
      <c r="EN192" s="1538"/>
      <c r="EO192" s="1538"/>
      <c r="EP192" s="1538"/>
      <c r="EQ192" s="1538"/>
      <c r="ER192" s="1538"/>
      <c r="ES192" s="1538"/>
      <c r="ET192" s="1538"/>
      <c r="EU192" s="1538"/>
      <c r="EV192" s="1538"/>
      <c r="EW192" s="1538"/>
      <c r="EX192" s="1538"/>
      <c r="EY192" s="1538"/>
      <c r="EZ192" s="1538"/>
      <c r="FA192" s="1538"/>
      <c r="FB192" s="1538"/>
      <c r="FC192" s="1538"/>
      <c r="FD192" s="1538"/>
      <c r="FE192" s="1538"/>
      <c r="FF192" s="1538"/>
      <c r="FG192" s="1538"/>
      <c r="FH192" s="1538"/>
      <c r="FI192" s="1538"/>
      <c r="FJ192" s="1538"/>
      <c r="FK192" s="1538"/>
      <c r="FL192" s="1538"/>
      <c r="FM192" s="1538"/>
      <c r="FN192" s="1538"/>
      <c r="FO192" s="1538"/>
      <c r="FP192" s="1538"/>
      <c r="FQ192" s="1538"/>
      <c r="FR192" s="1538"/>
      <c r="FS192" s="1538"/>
      <c r="FT192" s="1538"/>
      <c r="FU192" s="1538"/>
      <c r="FV192" s="1538"/>
      <c r="FW192" s="1538"/>
      <c r="FX192" s="1538"/>
      <c r="FY192" s="1538"/>
      <c r="FZ192" s="1538"/>
      <c r="GA192" s="1538"/>
      <c r="GB192" s="1538"/>
      <c r="GC192" s="1538"/>
      <c r="GD192" s="1538"/>
      <c r="GE192" s="1538"/>
      <c r="GF192" s="1538"/>
      <c r="GG192" s="1538"/>
      <c r="GH192" s="1538"/>
      <c r="GI192" s="1538"/>
      <c r="GJ192" s="1538"/>
      <c r="GK192" s="1538"/>
      <c r="GL192" s="1538"/>
      <c r="GM192" s="1538"/>
      <c r="GN192" s="1538"/>
      <c r="GO192" s="1538"/>
      <c r="GP192" s="1538"/>
      <c r="GQ192" s="1538"/>
      <c r="GR192" s="1538"/>
      <c r="GS192" s="1538"/>
      <c r="GT192" s="1538"/>
      <c r="GU192" s="1538"/>
      <c r="GV192" s="1538"/>
      <c r="GW192" s="1538"/>
      <c r="GX192" s="1538"/>
      <c r="GY192" s="1538"/>
      <c r="GZ192" s="1538"/>
      <c r="HA192" s="1538"/>
      <c r="HB192" s="1538"/>
      <c r="HC192" s="1538"/>
      <c r="HD192" s="1538"/>
      <c r="HE192" s="1538"/>
      <c r="HF192" s="1538"/>
      <c r="HG192" s="1538"/>
      <c r="HH192" s="1538"/>
      <c r="HI192" s="1538"/>
      <c r="HJ192" s="1538"/>
      <c r="HK192" s="1538"/>
      <c r="HL192" s="1538"/>
      <c r="HM192" s="1538"/>
      <c r="HN192" s="1538"/>
      <c r="HO192" s="1538"/>
      <c r="HP192" s="1538"/>
      <c r="HQ192" s="1538"/>
      <c r="HR192" s="1538"/>
      <c r="HS192" s="1538"/>
      <c r="HT192" s="1538"/>
      <c r="HU192" s="1538"/>
      <c r="HV192" s="1538"/>
      <c r="HW192" s="1538"/>
      <c r="HX192" s="1538"/>
      <c r="HY192" s="1538"/>
      <c r="HZ192" s="1538"/>
      <c r="IA192" s="1538"/>
      <c r="IB192" s="1538"/>
      <c r="IC192" s="1538"/>
      <c r="ID192" s="1538"/>
      <c r="IE192" s="1538"/>
      <c r="IF192" s="1538"/>
      <c r="IG192" s="1538"/>
      <c r="IH192" s="1538"/>
      <c r="II192" s="1538"/>
      <c r="IJ192" s="1538"/>
      <c r="IK192" s="1538"/>
      <c r="IL192" s="1538"/>
      <c r="IM192" s="1538"/>
      <c r="IN192" s="1538"/>
      <c r="IO192" s="1538"/>
      <c r="IP192" s="1538"/>
      <c r="IQ192" s="1538"/>
      <c r="IR192" s="1538"/>
      <c r="IS192" s="1538"/>
      <c r="IT192" s="1538"/>
      <c r="IU192" s="1538"/>
    </row>
    <row r="193" spans="1:255">
      <c r="A193" s="2149">
        <v>44</v>
      </c>
      <c r="B193" s="1520"/>
      <c r="C193" s="1520"/>
      <c r="D193" s="1520"/>
      <c r="E193" s="1889"/>
      <c r="F193" s="1519"/>
      <c r="G193" s="1520"/>
      <c r="H193" s="1520"/>
      <c r="I193" s="1520"/>
      <c r="J193" s="1520"/>
      <c r="K193" s="1860"/>
      <c r="L193" s="1860"/>
      <c r="M193" s="1900">
        <v>44</v>
      </c>
      <c r="N193" s="1519"/>
      <c r="O193" s="1860"/>
      <c r="P193" s="1860"/>
      <c r="Q193" s="1860"/>
      <c r="R193" s="1860">
        <f t="shared" si="2"/>
        <v>0</v>
      </c>
      <c r="S193" s="1900">
        <v>44</v>
      </c>
      <c r="T193" s="1538"/>
      <c r="U193" s="1538"/>
      <c r="V193" s="1538"/>
      <c r="W193" s="1538"/>
      <c r="X193" s="1538"/>
      <c r="Y193" s="1538"/>
      <c r="Z193" s="1538"/>
      <c r="AA193" s="1538"/>
      <c r="AB193" s="1538"/>
      <c r="AC193" s="1538"/>
      <c r="AD193" s="1538"/>
      <c r="AE193" s="1538"/>
      <c r="AF193" s="1538"/>
      <c r="AG193" s="1538"/>
      <c r="AH193" s="1538"/>
      <c r="AI193" s="1538"/>
      <c r="AJ193" s="1538"/>
      <c r="AK193" s="1538"/>
      <c r="AL193" s="1538"/>
      <c r="AM193" s="1538"/>
      <c r="AN193" s="1538"/>
      <c r="AO193" s="1538"/>
      <c r="AP193" s="1538"/>
      <c r="AQ193" s="1538"/>
      <c r="AR193" s="1538"/>
      <c r="AS193" s="1538"/>
      <c r="AT193" s="1538"/>
      <c r="AU193" s="1538"/>
      <c r="AV193" s="1538"/>
      <c r="AW193" s="1538"/>
      <c r="AX193" s="1538"/>
      <c r="AY193" s="1538"/>
      <c r="AZ193" s="1538"/>
      <c r="BA193" s="1538"/>
      <c r="BB193" s="1538"/>
      <c r="BC193" s="1538"/>
      <c r="BD193" s="1538"/>
      <c r="BE193" s="1538"/>
      <c r="BF193" s="1538"/>
      <c r="BG193" s="1538"/>
      <c r="BH193" s="1538"/>
      <c r="BI193" s="1538"/>
      <c r="BJ193" s="1538"/>
      <c r="BK193" s="1538"/>
      <c r="BL193" s="1538"/>
      <c r="BM193" s="1538"/>
      <c r="BN193" s="1538"/>
      <c r="BO193" s="1538"/>
      <c r="BP193" s="1538"/>
      <c r="BQ193" s="1538"/>
      <c r="BR193" s="1538"/>
      <c r="BS193" s="1538"/>
      <c r="BT193" s="1538"/>
      <c r="BU193" s="1538"/>
      <c r="BV193" s="1538"/>
      <c r="BW193" s="1538"/>
      <c r="BX193" s="1538"/>
      <c r="BY193" s="1538"/>
      <c r="BZ193" s="1538"/>
      <c r="CA193" s="1538"/>
      <c r="CB193" s="1538"/>
      <c r="CC193" s="1538"/>
      <c r="CD193" s="1538"/>
      <c r="CE193" s="1538"/>
      <c r="CF193" s="1538"/>
      <c r="CG193" s="1538"/>
      <c r="CH193" s="1538"/>
      <c r="CI193" s="1538"/>
      <c r="CJ193" s="1538"/>
      <c r="CK193" s="1538"/>
      <c r="CL193" s="1538"/>
      <c r="CM193" s="1538"/>
      <c r="CN193" s="1538"/>
      <c r="CO193" s="1538"/>
      <c r="CP193" s="1538"/>
      <c r="CQ193" s="1538"/>
      <c r="CR193" s="1538"/>
      <c r="CS193" s="1538"/>
      <c r="CT193" s="1538"/>
      <c r="CU193" s="1538"/>
      <c r="CV193" s="1538"/>
      <c r="CW193" s="1538"/>
      <c r="CX193" s="1538"/>
      <c r="CY193" s="1538"/>
      <c r="CZ193" s="1538"/>
      <c r="DA193" s="1538"/>
      <c r="DB193" s="1538"/>
      <c r="DC193" s="1538"/>
      <c r="DD193" s="1538"/>
      <c r="DE193" s="1538"/>
      <c r="DF193" s="1538"/>
      <c r="DG193" s="1538"/>
      <c r="DH193" s="1538"/>
      <c r="DI193" s="1538"/>
      <c r="DJ193" s="1538"/>
      <c r="DK193" s="1538"/>
      <c r="DL193" s="1538"/>
      <c r="DM193" s="1538"/>
      <c r="DN193" s="1538"/>
      <c r="DO193" s="1538"/>
      <c r="DP193" s="1538"/>
      <c r="DQ193" s="1538"/>
      <c r="DR193" s="1538"/>
      <c r="DS193" s="1538"/>
      <c r="DT193" s="1538"/>
      <c r="DU193" s="1538"/>
      <c r="DV193" s="1538"/>
      <c r="DW193" s="1538"/>
      <c r="DX193" s="1538"/>
      <c r="DY193" s="1538"/>
      <c r="DZ193" s="1538"/>
      <c r="EA193" s="1538"/>
      <c r="EB193" s="1538"/>
      <c r="EC193" s="1538"/>
      <c r="ED193" s="1538"/>
      <c r="EE193" s="1538"/>
      <c r="EF193" s="1538"/>
      <c r="EG193" s="1538"/>
      <c r="EH193" s="1538"/>
      <c r="EI193" s="1538"/>
      <c r="EJ193" s="1538"/>
      <c r="EK193" s="1538"/>
      <c r="EL193" s="1538"/>
      <c r="EM193" s="1538"/>
      <c r="EN193" s="1538"/>
      <c r="EO193" s="1538"/>
      <c r="EP193" s="1538"/>
      <c r="EQ193" s="1538"/>
      <c r="ER193" s="1538"/>
      <c r="ES193" s="1538"/>
      <c r="ET193" s="1538"/>
      <c r="EU193" s="1538"/>
      <c r="EV193" s="1538"/>
      <c r="EW193" s="1538"/>
      <c r="EX193" s="1538"/>
      <c r="EY193" s="1538"/>
      <c r="EZ193" s="1538"/>
      <c r="FA193" s="1538"/>
      <c r="FB193" s="1538"/>
      <c r="FC193" s="1538"/>
      <c r="FD193" s="1538"/>
      <c r="FE193" s="1538"/>
      <c r="FF193" s="1538"/>
      <c r="FG193" s="1538"/>
      <c r="FH193" s="1538"/>
      <c r="FI193" s="1538"/>
      <c r="FJ193" s="1538"/>
      <c r="FK193" s="1538"/>
      <c r="FL193" s="1538"/>
      <c r="FM193" s="1538"/>
      <c r="FN193" s="1538"/>
      <c r="FO193" s="1538"/>
      <c r="FP193" s="1538"/>
      <c r="FQ193" s="1538"/>
      <c r="FR193" s="1538"/>
      <c r="FS193" s="1538"/>
      <c r="FT193" s="1538"/>
      <c r="FU193" s="1538"/>
      <c r="FV193" s="1538"/>
      <c r="FW193" s="1538"/>
      <c r="FX193" s="1538"/>
      <c r="FY193" s="1538"/>
      <c r="FZ193" s="1538"/>
      <c r="GA193" s="1538"/>
      <c r="GB193" s="1538"/>
      <c r="GC193" s="1538"/>
      <c r="GD193" s="1538"/>
      <c r="GE193" s="1538"/>
      <c r="GF193" s="1538"/>
      <c r="GG193" s="1538"/>
      <c r="GH193" s="1538"/>
      <c r="GI193" s="1538"/>
      <c r="GJ193" s="1538"/>
      <c r="GK193" s="1538"/>
      <c r="GL193" s="1538"/>
      <c r="GM193" s="1538"/>
      <c r="GN193" s="1538"/>
      <c r="GO193" s="1538"/>
      <c r="GP193" s="1538"/>
      <c r="GQ193" s="1538"/>
      <c r="GR193" s="1538"/>
      <c r="GS193" s="1538"/>
      <c r="GT193" s="1538"/>
      <c r="GU193" s="1538"/>
      <c r="GV193" s="1538"/>
      <c r="GW193" s="1538"/>
      <c r="GX193" s="1538"/>
      <c r="GY193" s="1538"/>
      <c r="GZ193" s="1538"/>
      <c r="HA193" s="1538"/>
      <c r="HB193" s="1538"/>
      <c r="HC193" s="1538"/>
      <c r="HD193" s="1538"/>
      <c r="HE193" s="1538"/>
      <c r="HF193" s="1538"/>
      <c r="HG193" s="1538"/>
      <c r="HH193" s="1538"/>
      <c r="HI193" s="1538"/>
      <c r="HJ193" s="1538"/>
      <c r="HK193" s="1538"/>
      <c r="HL193" s="1538"/>
      <c r="HM193" s="1538"/>
      <c r="HN193" s="1538"/>
      <c r="HO193" s="1538"/>
      <c r="HP193" s="1538"/>
      <c r="HQ193" s="1538"/>
      <c r="HR193" s="1538"/>
      <c r="HS193" s="1538"/>
      <c r="HT193" s="1538"/>
      <c r="HU193" s="1538"/>
      <c r="HV193" s="1538"/>
      <c r="HW193" s="1538"/>
      <c r="HX193" s="1538"/>
      <c r="HY193" s="1538"/>
      <c r="HZ193" s="1538"/>
      <c r="IA193" s="1538"/>
      <c r="IB193" s="1538"/>
      <c r="IC193" s="1538"/>
      <c r="ID193" s="1538"/>
      <c r="IE193" s="1538"/>
      <c r="IF193" s="1538"/>
      <c r="IG193" s="1538"/>
      <c r="IH193" s="1538"/>
      <c r="II193" s="1538"/>
      <c r="IJ193" s="1538"/>
      <c r="IK193" s="1538"/>
      <c r="IL193" s="1538"/>
      <c r="IM193" s="1538"/>
      <c r="IN193" s="1538"/>
      <c r="IO193" s="1538"/>
      <c r="IP193" s="1538"/>
      <c r="IQ193" s="1538"/>
      <c r="IR193" s="1538"/>
      <c r="IS193" s="1538"/>
      <c r="IT193" s="1538"/>
      <c r="IU193" s="1538"/>
    </row>
    <row r="194" spans="1:255">
      <c r="A194" s="2149">
        <v>45</v>
      </c>
      <c r="B194" s="1520"/>
      <c r="C194" s="1520"/>
      <c r="D194" s="1520"/>
      <c r="E194" s="1889"/>
      <c r="F194" s="1519"/>
      <c r="G194" s="1520"/>
      <c r="H194" s="1520"/>
      <c r="I194" s="1520"/>
      <c r="J194" s="1520"/>
      <c r="K194" s="1860"/>
      <c r="L194" s="1860"/>
      <c r="M194" s="1900">
        <v>45</v>
      </c>
      <c r="N194" s="1519"/>
      <c r="O194" s="1860"/>
      <c r="P194" s="1860"/>
      <c r="Q194" s="1860"/>
      <c r="R194" s="1860">
        <f t="shared" si="2"/>
        <v>0</v>
      </c>
      <c r="S194" s="1900">
        <v>45</v>
      </c>
      <c r="T194" s="1538"/>
      <c r="U194" s="1538"/>
      <c r="V194" s="1538"/>
      <c r="W194" s="1538"/>
      <c r="X194" s="1538"/>
      <c r="Y194" s="1538"/>
      <c r="Z194" s="1538"/>
      <c r="AA194" s="1538"/>
      <c r="AB194" s="1538"/>
      <c r="AC194" s="1538"/>
      <c r="AD194" s="1538"/>
      <c r="AE194" s="1538"/>
      <c r="AF194" s="1538"/>
      <c r="AG194" s="1538"/>
      <c r="AH194" s="1538"/>
      <c r="AI194" s="1538"/>
      <c r="AJ194" s="1538"/>
      <c r="AK194" s="1538"/>
      <c r="AL194" s="1538"/>
      <c r="AM194" s="1538"/>
      <c r="AN194" s="1538"/>
      <c r="AO194" s="1538"/>
      <c r="AP194" s="1538"/>
      <c r="AQ194" s="1538"/>
      <c r="AR194" s="1538"/>
      <c r="AS194" s="1538"/>
      <c r="AT194" s="1538"/>
      <c r="AU194" s="1538"/>
      <c r="AV194" s="1538"/>
      <c r="AW194" s="1538"/>
      <c r="AX194" s="1538"/>
      <c r="AY194" s="1538"/>
      <c r="AZ194" s="1538"/>
      <c r="BA194" s="1538"/>
      <c r="BB194" s="1538"/>
      <c r="BC194" s="1538"/>
      <c r="BD194" s="1538"/>
      <c r="BE194" s="1538"/>
      <c r="BF194" s="1538"/>
      <c r="BG194" s="1538"/>
      <c r="BH194" s="1538"/>
      <c r="BI194" s="1538"/>
      <c r="BJ194" s="1538"/>
      <c r="BK194" s="1538"/>
      <c r="BL194" s="1538"/>
      <c r="BM194" s="1538"/>
      <c r="BN194" s="1538"/>
      <c r="BO194" s="1538"/>
      <c r="BP194" s="1538"/>
      <c r="BQ194" s="1538"/>
      <c r="BR194" s="1538"/>
      <c r="BS194" s="1538"/>
      <c r="BT194" s="1538"/>
      <c r="BU194" s="1538"/>
      <c r="BV194" s="1538"/>
      <c r="BW194" s="1538"/>
      <c r="BX194" s="1538"/>
      <c r="BY194" s="1538"/>
      <c r="BZ194" s="1538"/>
      <c r="CA194" s="1538"/>
      <c r="CB194" s="1538"/>
      <c r="CC194" s="1538"/>
      <c r="CD194" s="1538"/>
      <c r="CE194" s="1538"/>
      <c r="CF194" s="1538"/>
      <c r="CG194" s="1538"/>
      <c r="CH194" s="1538"/>
      <c r="CI194" s="1538"/>
      <c r="CJ194" s="1538"/>
      <c r="CK194" s="1538"/>
      <c r="CL194" s="1538"/>
      <c r="CM194" s="1538"/>
      <c r="CN194" s="1538"/>
      <c r="CO194" s="1538"/>
      <c r="CP194" s="1538"/>
      <c r="CQ194" s="1538"/>
      <c r="CR194" s="1538"/>
      <c r="CS194" s="1538"/>
      <c r="CT194" s="1538"/>
      <c r="CU194" s="1538"/>
      <c r="CV194" s="1538"/>
      <c r="CW194" s="1538"/>
      <c r="CX194" s="1538"/>
      <c r="CY194" s="1538"/>
      <c r="CZ194" s="1538"/>
      <c r="DA194" s="1538"/>
      <c r="DB194" s="1538"/>
      <c r="DC194" s="1538"/>
      <c r="DD194" s="1538"/>
      <c r="DE194" s="1538"/>
      <c r="DF194" s="1538"/>
      <c r="DG194" s="1538"/>
      <c r="DH194" s="1538"/>
      <c r="DI194" s="1538"/>
      <c r="DJ194" s="1538"/>
      <c r="DK194" s="1538"/>
      <c r="DL194" s="1538"/>
      <c r="DM194" s="1538"/>
      <c r="DN194" s="1538"/>
      <c r="DO194" s="1538"/>
      <c r="DP194" s="1538"/>
      <c r="DQ194" s="1538"/>
      <c r="DR194" s="1538"/>
      <c r="DS194" s="1538"/>
      <c r="DT194" s="1538"/>
      <c r="DU194" s="1538"/>
      <c r="DV194" s="1538"/>
      <c r="DW194" s="1538"/>
      <c r="DX194" s="1538"/>
      <c r="DY194" s="1538"/>
      <c r="DZ194" s="1538"/>
      <c r="EA194" s="1538"/>
      <c r="EB194" s="1538"/>
      <c r="EC194" s="1538"/>
      <c r="ED194" s="1538"/>
      <c r="EE194" s="1538"/>
      <c r="EF194" s="1538"/>
      <c r="EG194" s="1538"/>
      <c r="EH194" s="1538"/>
      <c r="EI194" s="1538"/>
      <c r="EJ194" s="1538"/>
      <c r="EK194" s="1538"/>
      <c r="EL194" s="1538"/>
      <c r="EM194" s="1538"/>
      <c r="EN194" s="1538"/>
      <c r="EO194" s="1538"/>
      <c r="EP194" s="1538"/>
      <c r="EQ194" s="1538"/>
      <c r="ER194" s="1538"/>
      <c r="ES194" s="1538"/>
      <c r="ET194" s="1538"/>
      <c r="EU194" s="1538"/>
      <c r="EV194" s="1538"/>
      <c r="EW194" s="1538"/>
      <c r="EX194" s="1538"/>
      <c r="EY194" s="1538"/>
      <c r="EZ194" s="1538"/>
      <c r="FA194" s="1538"/>
      <c r="FB194" s="1538"/>
      <c r="FC194" s="1538"/>
      <c r="FD194" s="1538"/>
      <c r="FE194" s="1538"/>
      <c r="FF194" s="1538"/>
      <c r="FG194" s="1538"/>
      <c r="FH194" s="1538"/>
      <c r="FI194" s="1538"/>
      <c r="FJ194" s="1538"/>
      <c r="FK194" s="1538"/>
      <c r="FL194" s="1538"/>
      <c r="FM194" s="1538"/>
      <c r="FN194" s="1538"/>
      <c r="FO194" s="1538"/>
      <c r="FP194" s="1538"/>
      <c r="FQ194" s="1538"/>
      <c r="FR194" s="1538"/>
      <c r="FS194" s="1538"/>
      <c r="FT194" s="1538"/>
      <c r="FU194" s="1538"/>
      <c r="FV194" s="1538"/>
      <c r="FW194" s="1538"/>
      <c r="FX194" s="1538"/>
      <c r="FY194" s="1538"/>
      <c r="FZ194" s="1538"/>
      <c r="GA194" s="1538"/>
      <c r="GB194" s="1538"/>
      <c r="GC194" s="1538"/>
      <c r="GD194" s="1538"/>
      <c r="GE194" s="1538"/>
      <c r="GF194" s="1538"/>
      <c r="GG194" s="1538"/>
      <c r="GH194" s="1538"/>
      <c r="GI194" s="1538"/>
      <c r="GJ194" s="1538"/>
      <c r="GK194" s="1538"/>
      <c r="GL194" s="1538"/>
      <c r="GM194" s="1538"/>
      <c r="GN194" s="1538"/>
      <c r="GO194" s="1538"/>
      <c r="GP194" s="1538"/>
      <c r="GQ194" s="1538"/>
      <c r="GR194" s="1538"/>
      <c r="GS194" s="1538"/>
      <c r="GT194" s="1538"/>
      <c r="GU194" s="1538"/>
      <c r="GV194" s="1538"/>
      <c r="GW194" s="1538"/>
      <c r="GX194" s="1538"/>
      <c r="GY194" s="1538"/>
      <c r="GZ194" s="1538"/>
      <c r="HA194" s="1538"/>
      <c r="HB194" s="1538"/>
      <c r="HC194" s="1538"/>
      <c r="HD194" s="1538"/>
      <c r="HE194" s="1538"/>
      <c r="HF194" s="1538"/>
      <c r="HG194" s="1538"/>
      <c r="HH194" s="1538"/>
      <c r="HI194" s="1538"/>
      <c r="HJ194" s="1538"/>
      <c r="HK194" s="1538"/>
      <c r="HL194" s="1538"/>
      <c r="HM194" s="1538"/>
      <c r="HN194" s="1538"/>
      <c r="HO194" s="1538"/>
      <c r="HP194" s="1538"/>
      <c r="HQ194" s="1538"/>
      <c r="HR194" s="1538"/>
      <c r="HS194" s="1538"/>
      <c r="HT194" s="1538"/>
      <c r="HU194" s="1538"/>
      <c r="HV194" s="1538"/>
      <c r="HW194" s="1538"/>
      <c r="HX194" s="1538"/>
      <c r="HY194" s="1538"/>
      <c r="HZ194" s="1538"/>
      <c r="IA194" s="1538"/>
      <c r="IB194" s="1538"/>
      <c r="IC194" s="1538"/>
      <c r="ID194" s="1538"/>
      <c r="IE194" s="1538"/>
      <c r="IF194" s="1538"/>
      <c r="IG194" s="1538"/>
      <c r="IH194" s="1538"/>
      <c r="II194" s="1538"/>
      <c r="IJ194" s="1538"/>
      <c r="IK194" s="1538"/>
      <c r="IL194" s="1538"/>
      <c r="IM194" s="1538"/>
      <c r="IN194" s="1538"/>
      <c r="IO194" s="1538"/>
      <c r="IP194" s="1538"/>
      <c r="IQ194" s="1538"/>
      <c r="IR194" s="1538"/>
      <c r="IS194" s="1538"/>
      <c r="IT194" s="1538"/>
      <c r="IU194" s="1538"/>
    </row>
    <row r="195" spans="1:255">
      <c r="A195" s="2149">
        <v>46</v>
      </c>
      <c r="B195" s="1520"/>
      <c r="C195" s="1520"/>
      <c r="D195" s="1520"/>
      <c r="E195" s="1889"/>
      <c r="F195" s="1519"/>
      <c r="G195" s="1520"/>
      <c r="H195" s="1520"/>
      <c r="I195" s="1520"/>
      <c r="J195" s="1520"/>
      <c r="K195" s="1860"/>
      <c r="L195" s="1860"/>
      <c r="M195" s="1900">
        <v>46</v>
      </c>
      <c r="N195" s="1519"/>
      <c r="O195" s="1860"/>
      <c r="P195" s="1860"/>
      <c r="Q195" s="1860"/>
      <c r="R195" s="1860">
        <f t="shared" si="2"/>
        <v>0</v>
      </c>
      <c r="S195" s="1900">
        <v>46</v>
      </c>
      <c r="T195" s="1538"/>
      <c r="U195" s="1538"/>
      <c r="V195" s="1538"/>
      <c r="W195" s="1538"/>
      <c r="X195" s="1538"/>
      <c r="Y195" s="1538"/>
      <c r="Z195" s="1538"/>
      <c r="AA195" s="1538"/>
      <c r="AB195" s="1538"/>
      <c r="AC195" s="1538"/>
      <c r="AD195" s="1538"/>
      <c r="AE195" s="1538"/>
      <c r="AF195" s="1538"/>
      <c r="AG195" s="1538"/>
      <c r="AH195" s="1538"/>
      <c r="AI195" s="1538"/>
      <c r="AJ195" s="1538"/>
      <c r="AK195" s="1538"/>
      <c r="AL195" s="1538"/>
      <c r="AM195" s="1538"/>
      <c r="AN195" s="1538"/>
      <c r="AO195" s="1538"/>
      <c r="AP195" s="1538"/>
      <c r="AQ195" s="1538"/>
      <c r="AR195" s="1538"/>
      <c r="AS195" s="1538"/>
      <c r="AT195" s="1538"/>
      <c r="AU195" s="1538"/>
      <c r="AV195" s="1538"/>
      <c r="AW195" s="1538"/>
      <c r="AX195" s="1538"/>
      <c r="AY195" s="1538"/>
      <c r="AZ195" s="1538"/>
      <c r="BA195" s="1538"/>
      <c r="BB195" s="1538"/>
      <c r="BC195" s="1538"/>
      <c r="BD195" s="1538"/>
      <c r="BE195" s="1538"/>
      <c r="BF195" s="1538"/>
      <c r="BG195" s="1538"/>
      <c r="BH195" s="1538"/>
      <c r="BI195" s="1538"/>
      <c r="BJ195" s="1538"/>
      <c r="BK195" s="1538"/>
      <c r="BL195" s="1538"/>
      <c r="BM195" s="1538"/>
      <c r="BN195" s="1538"/>
      <c r="BO195" s="1538"/>
      <c r="BP195" s="1538"/>
      <c r="BQ195" s="1538"/>
      <c r="BR195" s="1538"/>
      <c r="BS195" s="1538"/>
      <c r="BT195" s="1538"/>
      <c r="BU195" s="1538"/>
      <c r="BV195" s="1538"/>
      <c r="BW195" s="1538"/>
      <c r="BX195" s="1538"/>
      <c r="BY195" s="1538"/>
      <c r="BZ195" s="1538"/>
      <c r="CA195" s="1538"/>
      <c r="CB195" s="1538"/>
      <c r="CC195" s="1538"/>
      <c r="CD195" s="1538"/>
      <c r="CE195" s="1538"/>
      <c r="CF195" s="1538"/>
      <c r="CG195" s="1538"/>
      <c r="CH195" s="1538"/>
      <c r="CI195" s="1538"/>
      <c r="CJ195" s="1538"/>
      <c r="CK195" s="1538"/>
      <c r="CL195" s="1538"/>
      <c r="CM195" s="1538"/>
      <c r="CN195" s="1538"/>
      <c r="CO195" s="1538"/>
      <c r="CP195" s="1538"/>
      <c r="CQ195" s="1538"/>
      <c r="CR195" s="1538"/>
      <c r="CS195" s="1538"/>
      <c r="CT195" s="1538"/>
      <c r="CU195" s="1538"/>
      <c r="CV195" s="1538"/>
      <c r="CW195" s="1538"/>
      <c r="CX195" s="1538"/>
      <c r="CY195" s="1538"/>
      <c r="CZ195" s="1538"/>
      <c r="DA195" s="1538"/>
      <c r="DB195" s="1538"/>
      <c r="DC195" s="1538"/>
      <c r="DD195" s="1538"/>
      <c r="DE195" s="1538"/>
      <c r="DF195" s="1538"/>
      <c r="DG195" s="1538"/>
      <c r="DH195" s="1538"/>
      <c r="DI195" s="1538"/>
      <c r="DJ195" s="1538"/>
      <c r="DK195" s="1538"/>
      <c r="DL195" s="1538"/>
      <c r="DM195" s="1538"/>
      <c r="DN195" s="1538"/>
      <c r="DO195" s="1538"/>
      <c r="DP195" s="1538"/>
      <c r="DQ195" s="1538"/>
      <c r="DR195" s="1538"/>
      <c r="DS195" s="1538"/>
      <c r="DT195" s="1538"/>
      <c r="DU195" s="1538"/>
      <c r="DV195" s="1538"/>
      <c r="DW195" s="1538"/>
      <c r="DX195" s="1538"/>
      <c r="DY195" s="1538"/>
      <c r="DZ195" s="1538"/>
      <c r="EA195" s="1538"/>
      <c r="EB195" s="1538"/>
      <c r="EC195" s="1538"/>
      <c r="ED195" s="1538"/>
      <c r="EE195" s="1538"/>
      <c r="EF195" s="1538"/>
      <c r="EG195" s="1538"/>
      <c r="EH195" s="1538"/>
      <c r="EI195" s="1538"/>
      <c r="EJ195" s="1538"/>
      <c r="EK195" s="1538"/>
      <c r="EL195" s="1538"/>
      <c r="EM195" s="1538"/>
      <c r="EN195" s="1538"/>
      <c r="EO195" s="1538"/>
      <c r="EP195" s="1538"/>
      <c r="EQ195" s="1538"/>
      <c r="ER195" s="1538"/>
      <c r="ES195" s="1538"/>
      <c r="ET195" s="1538"/>
      <c r="EU195" s="1538"/>
      <c r="EV195" s="1538"/>
      <c r="EW195" s="1538"/>
      <c r="EX195" s="1538"/>
      <c r="EY195" s="1538"/>
      <c r="EZ195" s="1538"/>
      <c r="FA195" s="1538"/>
      <c r="FB195" s="1538"/>
      <c r="FC195" s="1538"/>
      <c r="FD195" s="1538"/>
      <c r="FE195" s="1538"/>
      <c r="FF195" s="1538"/>
      <c r="FG195" s="1538"/>
      <c r="FH195" s="1538"/>
      <c r="FI195" s="1538"/>
      <c r="FJ195" s="1538"/>
      <c r="FK195" s="1538"/>
      <c r="FL195" s="1538"/>
      <c r="FM195" s="1538"/>
      <c r="FN195" s="1538"/>
      <c r="FO195" s="1538"/>
      <c r="FP195" s="1538"/>
      <c r="FQ195" s="1538"/>
      <c r="FR195" s="1538"/>
      <c r="FS195" s="1538"/>
      <c r="FT195" s="1538"/>
      <c r="FU195" s="1538"/>
      <c r="FV195" s="1538"/>
      <c r="FW195" s="1538"/>
      <c r="FX195" s="1538"/>
      <c r="FY195" s="1538"/>
      <c r="FZ195" s="1538"/>
      <c r="GA195" s="1538"/>
      <c r="GB195" s="1538"/>
      <c r="GC195" s="1538"/>
      <c r="GD195" s="1538"/>
      <c r="GE195" s="1538"/>
      <c r="GF195" s="1538"/>
      <c r="GG195" s="1538"/>
      <c r="GH195" s="1538"/>
      <c r="GI195" s="1538"/>
      <c r="GJ195" s="1538"/>
      <c r="GK195" s="1538"/>
      <c r="GL195" s="1538"/>
      <c r="GM195" s="1538"/>
      <c r="GN195" s="1538"/>
      <c r="GO195" s="1538"/>
      <c r="GP195" s="1538"/>
      <c r="GQ195" s="1538"/>
      <c r="GR195" s="1538"/>
      <c r="GS195" s="1538"/>
      <c r="GT195" s="1538"/>
      <c r="GU195" s="1538"/>
      <c r="GV195" s="1538"/>
      <c r="GW195" s="1538"/>
      <c r="GX195" s="1538"/>
      <c r="GY195" s="1538"/>
      <c r="GZ195" s="1538"/>
      <c r="HA195" s="1538"/>
      <c r="HB195" s="1538"/>
      <c r="HC195" s="1538"/>
      <c r="HD195" s="1538"/>
      <c r="HE195" s="1538"/>
      <c r="HF195" s="1538"/>
      <c r="HG195" s="1538"/>
      <c r="HH195" s="1538"/>
      <c r="HI195" s="1538"/>
      <c r="HJ195" s="1538"/>
      <c r="HK195" s="1538"/>
      <c r="HL195" s="1538"/>
      <c r="HM195" s="1538"/>
      <c r="HN195" s="1538"/>
      <c r="HO195" s="1538"/>
      <c r="HP195" s="1538"/>
      <c r="HQ195" s="1538"/>
      <c r="HR195" s="1538"/>
      <c r="HS195" s="1538"/>
      <c r="HT195" s="1538"/>
      <c r="HU195" s="1538"/>
      <c r="HV195" s="1538"/>
      <c r="HW195" s="1538"/>
      <c r="HX195" s="1538"/>
      <c r="HY195" s="1538"/>
      <c r="HZ195" s="1538"/>
      <c r="IA195" s="1538"/>
      <c r="IB195" s="1538"/>
      <c r="IC195" s="1538"/>
      <c r="ID195" s="1538"/>
      <c r="IE195" s="1538"/>
      <c r="IF195" s="1538"/>
      <c r="IG195" s="1538"/>
      <c r="IH195" s="1538"/>
      <c r="II195" s="1538"/>
      <c r="IJ195" s="1538"/>
      <c r="IK195" s="1538"/>
      <c r="IL195" s="1538"/>
      <c r="IM195" s="1538"/>
      <c r="IN195" s="1538"/>
      <c r="IO195" s="1538"/>
      <c r="IP195" s="1538"/>
      <c r="IQ195" s="1538"/>
      <c r="IR195" s="1538"/>
      <c r="IS195" s="1538"/>
      <c r="IT195" s="1538"/>
      <c r="IU195" s="1538"/>
    </row>
    <row r="196" spans="1:255">
      <c r="A196" s="2149">
        <v>47</v>
      </c>
      <c r="B196" s="1520"/>
      <c r="C196" s="1520"/>
      <c r="D196" s="1520"/>
      <c r="E196" s="1889"/>
      <c r="F196" s="1519"/>
      <c r="G196" s="1520"/>
      <c r="H196" s="1520"/>
      <c r="I196" s="1520"/>
      <c r="J196" s="1520"/>
      <c r="K196" s="1860"/>
      <c r="L196" s="1860"/>
      <c r="M196" s="1900">
        <v>47</v>
      </c>
      <c r="N196" s="1519"/>
      <c r="O196" s="1860"/>
      <c r="P196" s="1860"/>
      <c r="Q196" s="1860"/>
      <c r="R196" s="1860">
        <f t="shared" si="2"/>
        <v>0</v>
      </c>
      <c r="S196" s="1900">
        <v>47</v>
      </c>
      <c r="T196" s="1538"/>
      <c r="U196" s="1538"/>
      <c r="V196" s="1538"/>
      <c r="W196" s="1538"/>
      <c r="X196" s="1538"/>
      <c r="Y196" s="1538"/>
      <c r="Z196" s="1538"/>
      <c r="AA196" s="1538"/>
      <c r="AB196" s="1538"/>
      <c r="AC196" s="1538"/>
      <c r="AD196" s="1538"/>
      <c r="AE196" s="1538"/>
      <c r="AF196" s="1538"/>
      <c r="AG196" s="1538"/>
      <c r="AH196" s="1538"/>
      <c r="AI196" s="1538"/>
      <c r="AJ196" s="1538"/>
      <c r="AK196" s="1538"/>
      <c r="AL196" s="1538"/>
      <c r="AM196" s="1538"/>
      <c r="AN196" s="1538"/>
      <c r="AO196" s="1538"/>
      <c r="AP196" s="1538"/>
      <c r="AQ196" s="1538"/>
      <c r="AR196" s="1538"/>
      <c r="AS196" s="1538"/>
      <c r="AT196" s="1538"/>
      <c r="AU196" s="1538"/>
      <c r="AV196" s="1538"/>
      <c r="AW196" s="1538"/>
      <c r="AX196" s="1538"/>
      <c r="AY196" s="1538"/>
      <c r="AZ196" s="1538"/>
      <c r="BA196" s="1538"/>
      <c r="BB196" s="1538"/>
      <c r="BC196" s="1538"/>
      <c r="BD196" s="1538"/>
      <c r="BE196" s="1538"/>
      <c r="BF196" s="1538"/>
      <c r="BG196" s="1538"/>
      <c r="BH196" s="1538"/>
      <c r="BI196" s="1538"/>
      <c r="BJ196" s="1538"/>
      <c r="BK196" s="1538"/>
      <c r="BL196" s="1538"/>
      <c r="BM196" s="1538"/>
      <c r="BN196" s="1538"/>
      <c r="BO196" s="1538"/>
      <c r="BP196" s="1538"/>
      <c r="BQ196" s="1538"/>
      <c r="BR196" s="1538"/>
      <c r="BS196" s="1538"/>
      <c r="BT196" s="1538"/>
      <c r="BU196" s="1538"/>
      <c r="BV196" s="1538"/>
      <c r="BW196" s="1538"/>
      <c r="BX196" s="1538"/>
      <c r="BY196" s="1538"/>
      <c r="BZ196" s="1538"/>
      <c r="CA196" s="1538"/>
      <c r="CB196" s="1538"/>
      <c r="CC196" s="1538"/>
      <c r="CD196" s="1538"/>
      <c r="CE196" s="1538"/>
      <c r="CF196" s="1538"/>
      <c r="CG196" s="1538"/>
      <c r="CH196" s="1538"/>
      <c r="CI196" s="1538"/>
      <c r="CJ196" s="1538"/>
      <c r="CK196" s="1538"/>
      <c r="CL196" s="1538"/>
      <c r="CM196" s="1538"/>
      <c r="CN196" s="1538"/>
      <c r="CO196" s="1538"/>
      <c r="CP196" s="1538"/>
      <c r="CQ196" s="1538"/>
      <c r="CR196" s="1538"/>
      <c r="CS196" s="1538"/>
      <c r="CT196" s="1538"/>
      <c r="CU196" s="1538"/>
      <c r="CV196" s="1538"/>
      <c r="CW196" s="1538"/>
      <c r="CX196" s="1538"/>
      <c r="CY196" s="1538"/>
      <c r="CZ196" s="1538"/>
      <c r="DA196" s="1538"/>
      <c r="DB196" s="1538"/>
      <c r="DC196" s="1538"/>
      <c r="DD196" s="1538"/>
      <c r="DE196" s="1538"/>
      <c r="DF196" s="1538"/>
      <c r="DG196" s="1538"/>
      <c r="DH196" s="1538"/>
      <c r="DI196" s="1538"/>
      <c r="DJ196" s="1538"/>
      <c r="DK196" s="1538"/>
      <c r="DL196" s="1538"/>
      <c r="DM196" s="1538"/>
      <c r="DN196" s="1538"/>
      <c r="DO196" s="1538"/>
      <c r="DP196" s="1538"/>
      <c r="DQ196" s="1538"/>
      <c r="DR196" s="1538"/>
      <c r="DS196" s="1538"/>
      <c r="DT196" s="1538"/>
      <c r="DU196" s="1538"/>
      <c r="DV196" s="1538"/>
      <c r="DW196" s="1538"/>
      <c r="DX196" s="1538"/>
      <c r="DY196" s="1538"/>
      <c r="DZ196" s="1538"/>
      <c r="EA196" s="1538"/>
      <c r="EB196" s="1538"/>
      <c r="EC196" s="1538"/>
      <c r="ED196" s="1538"/>
      <c r="EE196" s="1538"/>
      <c r="EF196" s="1538"/>
      <c r="EG196" s="1538"/>
      <c r="EH196" s="1538"/>
      <c r="EI196" s="1538"/>
      <c r="EJ196" s="1538"/>
      <c r="EK196" s="1538"/>
      <c r="EL196" s="1538"/>
      <c r="EM196" s="1538"/>
      <c r="EN196" s="1538"/>
      <c r="EO196" s="1538"/>
      <c r="EP196" s="1538"/>
      <c r="EQ196" s="1538"/>
      <c r="ER196" s="1538"/>
      <c r="ES196" s="1538"/>
      <c r="ET196" s="1538"/>
      <c r="EU196" s="1538"/>
      <c r="EV196" s="1538"/>
      <c r="EW196" s="1538"/>
      <c r="EX196" s="1538"/>
      <c r="EY196" s="1538"/>
      <c r="EZ196" s="1538"/>
      <c r="FA196" s="1538"/>
      <c r="FB196" s="1538"/>
      <c r="FC196" s="1538"/>
      <c r="FD196" s="1538"/>
      <c r="FE196" s="1538"/>
      <c r="FF196" s="1538"/>
      <c r="FG196" s="1538"/>
      <c r="FH196" s="1538"/>
      <c r="FI196" s="1538"/>
      <c r="FJ196" s="1538"/>
      <c r="FK196" s="1538"/>
      <c r="FL196" s="1538"/>
      <c r="FM196" s="1538"/>
      <c r="FN196" s="1538"/>
      <c r="FO196" s="1538"/>
      <c r="FP196" s="1538"/>
      <c r="FQ196" s="1538"/>
      <c r="FR196" s="1538"/>
      <c r="FS196" s="1538"/>
      <c r="FT196" s="1538"/>
      <c r="FU196" s="1538"/>
      <c r="FV196" s="1538"/>
      <c r="FW196" s="1538"/>
      <c r="FX196" s="1538"/>
      <c r="FY196" s="1538"/>
      <c r="FZ196" s="1538"/>
      <c r="GA196" s="1538"/>
      <c r="GB196" s="1538"/>
      <c r="GC196" s="1538"/>
      <c r="GD196" s="1538"/>
      <c r="GE196" s="1538"/>
      <c r="GF196" s="1538"/>
      <c r="GG196" s="1538"/>
      <c r="GH196" s="1538"/>
      <c r="GI196" s="1538"/>
      <c r="GJ196" s="1538"/>
      <c r="GK196" s="1538"/>
      <c r="GL196" s="1538"/>
      <c r="GM196" s="1538"/>
      <c r="GN196" s="1538"/>
      <c r="GO196" s="1538"/>
      <c r="GP196" s="1538"/>
      <c r="GQ196" s="1538"/>
      <c r="GR196" s="1538"/>
      <c r="GS196" s="1538"/>
      <c r="GT196" s="1538"/>
      <c r="GU196" s="1538"/>
      <c r="GV196" s="1538"/>
      <c r="GW196" s="1538"/>
      <c r="GX196" s="1538"/>
      <c r="GY196" s="1538"/>
      <c r="GZ196" s="1538"/>
      <c r="HA196" s="1538"/>
      <c r="HB196" s="1538"/>
      <c r="HC196" s="1538"/>
      <c r="HD196" s="1538"/>
      <c r="HE196" s="1538"/>
      <c r="HF196" s="1538"/>
      <c r="HG196" s="1538"/>
      <c r="HH196" s="1538"/>
      <c r="HI196" s="1538"/>
      <c r="HJ196" s="1538"/>
      <c r="HK196" s="1538"/>
      <c r="HL196" s="1538"/>
      <c r="HM196" s="1538"/>
      <c r="HN196" s="1538"/>
      <c r="HO196" s="1538"/>
      <c r="HP196" s="1538"/>
      <c r="HQ196" s="1538"/>
      <c r="HR196" s="1538"/>
      <c r="HS196" s="1538"/>
      <c r="HT196" s="1538"/>
      <c r="HU196" s="1538"/>
      <c r="HV196" s="1538"/>
      <c r="HW196" s="1538"/>
      <c r="HX196" s="1538"/>
      <c r="HY196" s="1538"/>
      <c r="HZ196" s="1538"/>
      <c r="IA196" s="1538"/>
      <c r="IB196" s="1538"/>
      <c r="IC196" s="1538"/>
      <c r="ID196" s="1538"/>
      <c r="IE196" s="1538"/>
      <c r="IF196" s="1538"/>
      <c r="IG196" s="1538"/>
      <c r="IH196" s="1538"/>
      <c r="II196" s="1538"/>
      <c r="IJ196" s="1538"/>
      <c r="IK196" s="1538"/>
      <c r="IL196" s="1538"/>
      <c r="IM196" s="1538"/>
      <c r="IN196" s="1538"/>
      <c r="IO196" s="1538"/>
      <c r="IP196" s="1538"/>
      <c r="IQ196" s="1538"/>
      <c r="IR196" s="1538"/>
      <c r="IS196" s="1538"/>
      <c r="IT196" s="1538"/>
      <c r="IU196" s="1538"/>
    </row>
    <row r="197" spans="1:255">
      <c r="A197" s="2149">
        <v>48</v>
      </c>
      <c r="B197" s="1520"/>
      <c r="C197" s="1520"/>
      <c r="D197" s="1520"/>
      <c r="E197" s="1889"/>
      <c r="F197" s="1519"/>
      <c r="G197" s="1520"/>
      <c r="H197" s="1520"/>
      <c r="I197" s="1520"/>
      <c r="J197" s="1520"/>
      <c r="K197" s="1860"/>
      <c r="L197" s="1860"/>
      <c r="M197" s="1900">
        <v>48</v>
      </c>
      <c r="N197" s="1519"/>
      <c r="O197" s="1860"/>
      <c r="P197" s="1860"/>
      <c r="Q197" s="1860"/>
      <c r="R197" s="1860">
        <f t="shared" si="2"/>
        <v>0</v>
      </c>
      <c r="S197" s="1900">
        <v>48</v>
      </c>
      <c r="T197" s="1538"/>
      <c r="U197" s="1538"/>
      <c r="V197" s="1538"/>
      <c r="W197" s="1538"/>
      <c r="X197" s="1538"/>
      <c r="Y197" s="1538"/>
      <c r="Z197" s="1538"/>
      <c r="AA197" s="1538"/>
      <c r="AB197" s="1538"/>
      <c r="AC197" s="1538"/>
      <c r="AD197" s="1538"/>
      <c r="AE197" s="1538"/>
      <c r="AF197" s="1538"/>
      <c r="AG197" s="1538"/>
      <c r="AH197" s="1538"/>
      <c r="AI197" s="1538"/>
      <c r="AJ197" s="1538"/>
      <c r="AK197" s="1538"/>
      <c r="AL197" s="1538"/>
      <c r="AM197" s="1538"/>
      <c r="AN197" s="1538"/>
      <c r="AO197" s="1538"/>
      <c r="AP197" s="1538"/>
      <c r="AQ197" s="1538"/>
      <c r="AR197" s="1538"/>
      <c r="AS197" s="1538"/>
      <c r="AT197" s="1538"/>
      <c r="AU197" s="1538"/>
      <c r="AV197" s="1538"/>
      <c r="AW197" s="1538"/>
      <c r="AX197" s="1538"/>
      <c r="AY197" s="1538"/>
      <c r="AZ197" s="1538"/>
      <c r="BA197" s="1538"/>
      <c r="BB197" s="1538"/>
      <c r="BC197" s="1538"/>
      <c r="BD197" s="1538"/>
      <c r="BE197" s="1538"/>
      <c r="BF197" s="1538"/>
      <c r="BG197" s="1538"/>
      <c r="BH197" s="1538"/>
      <c r="BI197" s="1538"/>
      <c r="BJ197" s="1538"/>
      <c r="BK197" s="1538"/>
      <c r="BL197" s="1538"/>
      <c r="BM197" s="1538"/>
      <c r="BN197" s="1538"/>
      <c r="BO197" s="1538"/>
      <c r="BP197" s="1538"/>
      <c r="BQ197" s="1538"/>
      <c r="BR197" s="1538"/>
      <c r="BS197" s="1538"/>
      <c r="BT197" s="1538"/>
      <c r="BU197" s="1538"/>
      <c r="BV197" s="1538"/>
      <c r="BW197" s="1538"/>
      <c r="BX197" s="1538"/>
      <c r="BY197" s="1538"/>
      <c r="BZ197" s="1538"/>
      <c r="CA197" s="1538"/>
      <c r="CB197" s="1538"/>
      <c r="CC197" s="1538"/>
      <c r="CD197" s="1538"/>
      <c r="CE197" s="1538"/>
      <c r="CF197" s="1538"/>
      <c r="CG197" s="1538"/>
      <c r="CH197" s="1538"/>
      <c r="CI197" s="1538"/>
      <c r="CJ197" s="1538"/>
      <c r="CK197" s="1538"/>
      <c r="CL197" s="1538"/>
      <c r="CM197" s="1538"/>
      <c r="CN197" s="1538"/>
      <c r="CO197" s="1538"/>
      <c r="CP197" s="1538"/>
      <c r="CQ197" s="1538"/>
      <c r="CR197" s="1538"/>
      <c r="CS197" s="1538"/>
      <c r="CT197" s="1538"/>
      <c r="CU197" s="1538"/>
      <c r="CV197" s="1538"/>
      <c r="CW197" s="1538"/>
      <c r="CX197" s="1538"/>
      <c r="CY197" s="1538"/>
      <c r="CZ197" s="1538"/>
      <c r="DA197" s="1538"/>
      <c r="DB197" s="1538"/>
      <c r="DC197" s="1538"/>
      <c r="DD197" s="1538"/>
      <c r="DE197" s="1538"/>
      <c r="DF197" s="1538"/>
      <c r="DG197" s="1538"/>
      <c r="DH197" s="1538"/>
      <c r="DI197" s="1538"/>
      <c r="DJ197" s="1538"/>
      <c r="DK197" s="1538"/>
      <c r="DL197" s="1538"/>
      <c r="DM197" s="1538"/>
      <c r="DN197" s="1538"/>
      <c r="DO197" s="1538"/>
      <c r="DP197" s="1538"/>
      <c r="DQ197" s="1538"/>
      <c r="DR197" s="1538"/>
      <c r="DS197" s="1538"/>
      <c r="DT197" s="1538"/>
      <c r="DU197" s="1538"/>
      <c r="DV197" s="1538"/>
      <c r="DW197" s="1538"/>
      <c r="DX197" s="1538"/>
      <c r="DY197" s="1538"/>
      <c r="DZ197" s="1538"/>
      <c r="EA197" s="1538"/>
      <c r="EB197" s="1538"/>
      <c r="EC197" s="1538"/>
      <c r="ED197" s="1538"/>
      <c r="EE197" s="1538"/>
      <c r="EF197" s="1538"/>
      <c r="EG197" s="1538"/>
      <c r="EH197" s="1538"/>
      <c r="EI197" s="1538"/>
      <c r="EJ197" s="1538"/>
      <c r="EK197" s="1538"/>
      <c r="EL197" s="1538"/>
      <c r="EM197" s="1538"/>
      <c r="EN197" s="1538"/>
      <c r="EO197" s="1538"/>
      <c r="EP197" s="1538"/>
      <c r="EQ197" s="1538"/>
      <c r="ER197" s="1538"/>
      <c r="ES197" s="1538"/>
      <c r="ET197" s="1538"/>
      <c r="EU197" s="1538"/>
      <c r="EV197" s="1538"/>
      <c r="EW197" s="1538"/>
      <c r="EX197" s="1538"/>
      <c r="EY197" s="1538"/>
      <c r="EZ197" s="1538"/>
      <c r="FA197" s="1538"/>
      <c r="FB197" s="1538"/>
      <c r="FC197" s="1538"/>
      <c r="FD197" s="1538"/>
      <c r="FE197" s="1538"/>
      <c r="FF197" s="1538"/>
      <c r="FG197" s="1538"/>
      <c r="FH197" s="1538"/>
      <c r="FI197" s="1538"/>
      <c r="FJ197" s="1538"/>
      <c r="FK197" s="1538"/>
      <c r="FL197" s="1538"/>
      <c r="FM197" s="1538"/>
      <c r="FN197" s="1538"/>
      <c r="FO197" s="1538"/>
      <c r="FP197" s="1538"/>
      <c r="FQ197" s="1538"/>
      <c r="FR197" s="1538"/>
      <c r="FS197" s="1538"/>
      <c r="FT197" s="1538"/>
      <c r="FU197" s="1538"/>
      <c r="FV197" s="1538"/>
      <c r="FW197" s="1538"/>
      <c r="FX197" s="1538"/>
      <c r="FY197" s="1538"/>
      <c r="FZ197" s="1538"/>
      <c r="GA197" s="1538"/>
      <c r="GB197" s="1538"/>
      <c r="GC197" s="1538"/>
      <c r="GD197" s="1538"/>
      <c r="GE197" s="1538"/>
      <c r="GF197" s="1538"/>
      <c r="GG197" s="1538"/>
      <c r="GH197" s="1538"/>
      <c r="GI197" s="1538"/>
      <c r="GJ197" s="1538"/>
      <c r="GK197" s="1538"/>
      <c r="GL197" s="1538"/>
      <c r="GM197" s="1538"/>
      <c r="GN197" s="1538"/>
      <c r="GO197" s="1538"/>
      <c r="GP197" s="1538"/>
      <c r="GQ197" s="1538"/>
      <c r="GR197" s="1538"/>
      <c r="GS197" s="1538"/>
      <c r="GT197" s="1538"/>
      <c r="GU197" s="1538"/>
      <c r="GV197" s="1538"/>
      <c r="GW197" s="1538"/>
      <c r="GX197" s="1538"/>
      <c r="GY197" s="1538"/>
      <c r="GZ197" s="1538"/>
      <c r="HA197" s="1538"/>
      <c r="HB197" s="1538"/>
      <c r="HC197" s="1538"/>
      <c r="HD197" s="1538"/>
      <c r="HE197" s="1538"/>
      <c r="HF197" s="1538"/>
      <c r="HG197" s="1538"/>
      <c r="HH197" s="1538"/>
      <c r="HI197" s="1538"/>
      <c r="HJ197" s="1538"/>
      <c r="HK197" s="1538"/>
      <c r="HL197" s="1538"/>
      <c r="HM197" s="1538"/>
      <c r="HN197" s="1538"/>
      <c r="HO197" s="1538"/>
      <c r="HP197" s="1538"/>
      <c r="HQ197" s="1538"/>
      <c r="HR197" s="1538"/>
      <c r="HS197" s="1538"/>
      <c r="HT197" s="1538"/>
      <c r="HU197" s="1538"/>
      <c r="HV197" s="1538"/>
      <c r="HW197" s="1538"/>
      <c r="HX197" s="1538"/>
      <c r="HY197" s="1538"/>
      <c r="HZ197" s="1538"/>
      <c r="IA197" s="1538"/>
      <c r="IB197" s="1538"/>
      <c r="IC197" s="1538"/>
      <c r="ID197" s="1538"/>
      <c r="IE197" s="1538"/>
      <c r="IF197" s="1538"/>
      <c r="IG197" s="1538"/>
      <c r="IH197" s="1538"/>
      <c r="II197" s="1538"/>
      <c r="IJ197" s="1538"/>
      <c r="IK197" s="1538"/>
      <c r="IL197" s="1538"/>
      <c r="IM197" s="1538"/>
      <c r="IN197" s="1538"/>
      <c r="IO197" s="1538"/>
      <c r="IP197" s="1538"/>
      <c r="IQ197" s="1538"/>
      <c r="IR197" s="1538"/>
      <c r="IS197" s="1538"/>
      <c r="IT197" s="1538"/>
      <c r="IU197" s="1538"/>
    </row>
    <row r="198" spans="1:255">
      <c r="A198" s="2149">
        <v>49</v>
      </c>
      <c r="B198" s="1520"/>
      <c r="C198" s="1520"/>
      <c r="D198" s="1520"/>
      <c r="E198" s="1889"/>
      <c r="F198" s="1519"/>
      <c r="G198" s="1520"/>
      <c r="H198" s="1520"/>
      <c r="I198" s="1520"/>
      <c r="J198" s="1520"/>
      <c r="K198" s="1860"/>
      <c r="L198" s="1860"/>
      <c r="M198" s="1900">
        <v>49</v>
      </c>
      <c r="N198" s="1519"/>
      <c r="O198" s="1860"/>
      <c r="P198" s="1860"/>
      <c r="Q198" s="1860"/>
      <c r="R198" s="1860">
        <f t="shared" si="2"/>
        <v>0</v>
      </c>
      <c r="S198" s="1900">
        <v>49</v>
      </c>
      <c r="T198" s="1538"/>
      <c r="U198" s="1538"/>
      <c r="V198" s="1538"/>
      <c r="W198" s="1538"/>
      <c r="X198" s="1538"/>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s="1538"/>
      <c r="AV198" s="1538"/>
      <c r="AW198" s="1538"/>
      <c r="AX198" s="1538"/>
      <c r="AY198" s="1538"/>
      <c r="AZ198" s="1538"/>
      <c r="BA198" s="1538"/>
      <c r="BB198" s="1538"/>
      <c r="BC198" s="1538"/>
      <c r="BD198" s="1538"/>
      <c r="BE198" s="1538"/>
      <c r="BF198" s="1538"/>
      <c r="BG198" s="1538"/>
      <c r="BH198" s="1538"/>
      <c r="BI198" s="1538"/>
      <c r="BJ198" s="1538"/>
      <c r="BK198" s="1538"/>
      <c r="BL198" s="1538"/>
      <c r="BM198" s="1538"/>
      <c r="BN198" s="1538"/>
      <c r="BO198" s="1538"/>
      <c r="BP198" s="1538"/>
      <c r="BQ198" s="1538"/>
      <c r="BR198" s="1538"/>
      <c r="BS198" s="1538"/>
      <c r="BT198" s="1538"/>
      <c r="BU198" s="1538"/>
      <c r="BV198" s="1538"/>
      <c r="BW198" s="1538"/>
      <c r="BX198" s="1538"/>
      <c r="BY198" s="1538"/>
      <c r="BZ198" s="1538"/>
      <c r="CA198" s="1538"/>
      <c r="CB198" s="1538"/>
      <c r="CC198" s="1538"/>
      <c r="CD198" s="1538"/>
      <c r="CE198" s="1538"/>
      <c r="CF198" s="1538"/>
      <c r="CG198" s="1538"/>
      <c r="CH198" s="1538"/>
      <c r="CI198" s="1538"/>
      <c r="CJ198" s="1538"/>
      <c r="CK198" s="1538"/>
      <c r="CL198" s="1538"/>
      <c r="CM198" s="1538"/>
      <c r="CN198" s="1538"/>
      <c r="CO198" s="1538"/>
      <c r="CP198" s="1538"/>
      <c r="CQ198" s="1538"/>
      <c r="CR198" s="1538"/>
      <c r="CS198" s="1538"/>
      <c r="CT198" s="1538"/>
      <c r="CU198" s="1538"/>
      <c r="CV198" s="1538"/>
      <c r="CW198" s="1538"/>
      <c r="CX198" s="1538"/>
      <c r="CY198" s="1538"/>
      <c r="CZ198" s="1538"/>
      <c r="DA198" s="1538"/>
      <c r="DB198" s="1538"/>
      <c r="DC198" s="1538"/>
      <c r="DD198" s="1538"/>
      <c r="DE198" s="1538"/>
      <c r="DF198" s="1538"/>
      <c r="DG198" s="1538"/>
      <c r="DH198" s="1538"/>
      <c r="DI198" s="1538"/>
      <c r="DJ198" s="1538"/>
      <c r="DK198" s="1538"/>
      <c r="DL198" s="1538"/>
      <c r="DM198" s="1538"/>
      <c r="DN198" s="1538"/>
      <c r="DO198" s="1538"/>
      <c r="DP198" s="1538"/>
      <c r="DQ198" s="1538"/>
      <c r="DR198" s="1538"/>
      <c r="DS198" s="1538"/>
      <c r="DT198" s="1538"/>
      <c r="DU198" s="1538"/>
      <c r="DV198" s="1538"/>
      <c r="DW198" s="1538"/>
      <c r="DX198" s="1538"/>
      <c r="DY198" s="1538"/>
      <c r="DZ198" s="1538"/>
      <c r="EA198" s="1538"/>
      <c r="EB198" s="1538"/>
      <c r="EC198" s="1538"/>
      <c r="ED198" s="1538"/>
      <c r="EE198" s="1538"/>
      <c r="EF198" s="1538"/>
      <c r="EG198" s="1538"/>
      <c r="EH198" s="1538"/>
      <c r="EI198" s="1538"/>
      <c r="EJ198" s="1538"/>
      <c r="EK198" s="1538"/>
      <c r="EL198" s="1538"/>
      <c r="EM198" s="1538"/>
      <c r="EN198" s="1538"/>
      <c r="EO198" s="1538"/>
      <c r="EP198" s="1538"/>
      <c r="EQ198" s="1538"/>
      <c r="ER198" s="1538"/>
      <c r="ES198" s="1538"/>
      <c r="ET198" s="1538"/>
      <c r="EU198" s="1538"/>
      <c r="EV198" s="1538"/>
      <c r="EW198" s="1538"/>
      <c r="EX198" s="1538"/>
      <c r="EY198" s="1538"/>
      <c r="EZ198" s="1538"/>
      <c r="FA198" s="1538"/>
      <c r="FB198" s="1538"/>
      <c r="FC198" s="1538"/>
      <c r="FD198" s="1538"/>
      <c r="FE198" s="1538"/>
      <c r="FF198" s="1538"/>
      <c r="FG198" s="1538"/>
      <c r="FH198" s="1538"/>
      <c r="FI198" s="1538"/>
      <c r="FJ198" s="1538"/>
      <c r="FK198" s="1538"/>
      <c r="FL198" s="1538"/>
      <c r="FM198" s="1538"/>
      <c r="FN198" s="1538"/>
      <c r="FO198" s="1538"/>
      <c r="FP198" s="1538"/>
      <c r="FQ198" s="1538"/>
      <c r="FR198" s="1538"/>
      <c r="FS198" s="1538"/>
      <c r="FT198" s="1538"/>
      <c r="FU198" s="1538"/>
      <c r="FV198" s="1538"/>
      <c r="FW198" s="1538"/>
      <c r="FX198" s="1538"/>
      <c r="FY198" s="1538"/>
      <c r="FZ198" s="1538"/>
      <c r="GA198" s="1538"/>
      <c r="GB198" s="1538"/>
      <c r="GC198" s="1538"/>
      <c r="GD198" s="1538"/>
      <c r="GE198" s="1538"/>
      <c r="GF198" s="1538"/>
      <c r="GG198" s="1538"/>
      <c r="GH198" s="1538"/>
      <c r="GI198" s="1538"/>
      <c r="GJ198" s="1538"/>
      <c r="GK198" s="1538"/>
      <c r="GL198" s="1538"/>
      <c r="GM198" s="1538"/>
      <c r="GN198" s="1538"/>
      <c r="GO198" s="1538"/>
      <c r="GP198" s="1538"/>
      <c r="GQ198" s="1538"/>
      <c r="GR198" s="1538"/>
      <c r="GS198" s="1538"/>
      <c r="GT198" s="1538"/>
      <c r="GU198" s="1538"/>
      <c r="GV198" s="1538"/>
      <c r="GW198" s="1538"/>
      <c r="GX198" s="1538"/>
      <c r="GY198" s="1538"/>
      <c r="GZ198" s="1538"/>
      <c r="HA198" s="1538"/>
      <c r="HB198" s="1538"/>
      <c r="HC198" s="1538"/>
      <c r="HD198" s="1538"/>
      <c r="HE198" s="1538"/>
      <c r="HF198" s="1538"/>
      <c r="HG198" s="1538"/>
      <c r="HH198" s="1538"/>
      <c r="HI198" s="1538"/>
      <c r="HJ198" s="1538"/>
      <c r="HK198" s="1538"/>
      <c r="HL198" s="1538"/>
      <c r="HM198" s="1538"/>
      <c r="HN198" s="1538"/>
      <c r="HO198" s="1538"/>
      <c r="HP198" s="1538"/>
      <c r="HQ198" s="1538"/>
      <c r="HR198" s="1538"/>
      <c r="HS198" s="1538"/>
      <c r="HT198" s="1538"/>
      <c r="HU198" s="1538"/>
      <c r="HV198" s="1538"/>
      <c r="HW198" s="1538"/>
      <c r="HX198" s="1538"/>
      <c r="HY198" s="1538"/>
      <c r="HZ198" s="1538"/>
      <c r="IA198" s="1538"/>
      <c r="IB198" s="1538"/>
      <c r="IC198" s="1538"/>
      <c r="ID198" s="1538"/>
      <c r="IE198" s="1538"/>
      <c r="IF198" s="1538"/>
      <c r="IG198" s="1538"/>
      <c r="IH198" s="1538"/>
      <c r="II198" s="1538"/>
      <c r="IJ198" s="1538"/>
      <c r="IK198" s="1538"/>
      <c r="IL198" s="1538"/>
      <c r="IM198" s="1538"/>
      <c r="IN198" s="1538"/>
      <c r="IO198" s="1538"/>
      <c r="IP198" s="1538"/>
      <c r="IQ198" s="1538"/>
      <c r="IR198" s="1538"/>
      <c r="IS198" s="1538"/>
      <c r="IT198" s="1538"/>
      <c r="IU198" s="1538"/>
    </row>
    <row r="199" spans="1:255">
      <c r="A199" s="2149">
        <v>50</v>
      </c>
      <c r="B199" s="1520"/>
      <c r="C199" s="1520"/>
      <c r="D199" s="1520"/>
      <c r="E199" s="1889"/>
      <c r="F199" s="1519"/>
      <c r="G199" s="1520"/>
      <c r="H199" s="1520"/>
      <c r="I199" s="1520"/>
      <c r="J199" s="1520"/>
      <c r="K199" s="1860"/>
      <c r="L199" s="1860"/>
      <c r="M199" s="1900">
        <v>50</v>
      </c>
      <c r="N199" s="1519"/>
      <c r="O199" s="1860"/>
      <c r="P199" s="1860"/>
      <c r="Q199" s="1860"/>
      <c r="R199" s="1860">
        <f t="shared" si="2"/>
        <v>0</v>
      </c>
      <c r="S199" s="1900">
        <v>50</v>
      </c>
    </row>
    <row r="200" spans="1:255">
      <c r="A200" s="2149">
        <v>51</v>
      </c>
      <c r="B200" s="1520"/>
      <c r="C200" s="1520"/>
      <c r="D200" s="1520"/>
      <c r="E200" s="1889"/>
      <c r="F200" s="1519"/>
      <c r="G200" s="1520"/>
      <c r="H200" s="1520"/>
      <c r="I200" s="1520"/>
      <c r="J200" s="1520"/>
      <c r="K200" s="1860"/>
      <c r="L200" s="1860"/>
      <c r="M200" s="1900">
        <v>51</v>
      </c>
      <c r="N200" s="1519"/>
      <c r="O200" s="1860"/>
      <c r="P200" s="1860"/>
      <c r="Q200" s="1860"/>
      <c r="R200" s="1860">
        <f t="shared" si="2"/>
        <v>0</v>
      </c>
      <c r="S200" s="1900">
        <v>51</v>
      </c>
    </row>
    <row r="201" spans="1:255">
      <c r="A201" s="2149">
        <v>52</v>
      </c>
      <c r="B201" s="1520"/>
      <c r="C201" s="1520"/>
      <c r="D201" s="1520"/>
      <c r="E201" s="1889"/>
      <c r="F201" s="1519"/>
      <c r="G201" s="1520"/>
      <c r="H201" s="1520"/>
      <c r="I201" s="1520"/>
      <c r="J201" s="1520"/>
      <c r="K201" s="1860"/>
      <c r="L201" s="1860"/>
      <c r="M201" s="1900">
        <v>52</v>
      </c>
      <c r="N201" s="1519"/>
      <c r="O201" s="1860"/>
      <c r="P201" s="1860"/>
      <c r="Q201" s="1860"/>
      <c r="R201" s="1860">
        <f t="shared" si="2"/>
        <v>0</v>
      </c>
      <c r="S201" s="1900">
        <v>52</v>
      </c>
    </row>
    <row r="202" spans="1:255">
      <c r="A202" s="2149">
        <v>53</v>
      </c>
      <c r="B202" s="1520"/>
      <c r="C202" s="1520"/>
      <c r="D202" s="1520"/>
      <c r="E202" s="1889"/>
      <c r="F202" s="1519"/>
      <c r="G202" s="1520"/>
      <c r="H202" s="1520"/>
      <c r="I202" s="1520"/>
      <c r="J202" s="1520"/>
      <c r="K202" s="1860"/>
      <c r="L202" s="1860"/>
      <c r="M202" s="1900">
        <v>53</v>
      </c>
      <c r="N202" s="1519"/>
      <c r="O202" s="1860"/>
      <c r="P202" s="1860"/>
      <c r="Q202" s="1860"/>
      <c r="R202" s="1860">
        <f t="shared" si="2"/>
        <v>0</v>
      </c>
      <c r="S202" s="1900">
        <v>53</v>
      </c>
    </row>
    <row r="203" spans="1:255">
      <c r="A203" s="2149">
        <v>54</v>
      </c>
      <c r="B203" s="1520"/>
      <c r="C203" s="1520"/>
      <c r="D203" s="1520"/>
      <c r="E203" s="1889"/>
      <c r="F203" s="1519"/>
      <c r="G203" s="1520"/>
      <c r="H203" s="1520"/>
      <c r="I203" s="1520"/>
      <c r="J203" s="1520"/>
      <c r="K203" s="1860"/>
      <c r="L203" s="1860"/>
      <c r="M203" s="1900">
        <v>54</v>
      </c>
      <c r="N203" s="1519"/>
      <c r="O203" s="1860"/>
      <c r="P203" s="1860"/>
      <c r="Q203" s="1860"/>
      <c r="R203" s="1860">
        <f t="shared" si="2"/>
        <v>0</v>
      </c>
      <c r="S203" s="1900">
        <v>54</v>
      </c>
    </row>
    <row r="204" spans="1:255">
      <c r="A204" s="2149">
        <v>55</v>
      </c>
      <c r="B204" s="1520"/>
      <c r="C204" s="1520"/>
      <c r="D204" s="1520"/>
      <c r="E204" s="1889"/>
      <c r="F204" s="1519"/>
      <c r="G204" s="1520"/>
      <c r="H204" s="1520"/>
      <c r="I204" s="1520"/>
      <c r="J204" s="1520"/>
      <c r="K204" s="1860"/>
      <c r="L204" s="1860"/>
      <c r="M204" s="1900">
        <v>55</v>
      </c>
      <c r="N204" s="1519"/>
      <c r="O204" s="1860"/>
      <c r="P204" s="1860"/>
      <c r="Q204" s="1860"/>
      <c r="R204" s="1860">
        <f t="shared" si="2"/>
        <v>0</v>
      </c>
      <c r="S204" s="1900">
        <v>55</v>
      </c>
    </row>
    <row r="205" spans="1:255">
      <c r="A205" s="2149">
        <v>56</v>
      </c>
      <c r="B205" s="1520"/>
      <c r="C205" s="1520"/>
      <c r="D205" s="1520"/>
      <c r="E205" s="1889"/>
      <c r="F205" s="1519"/>
      <c r="G205" s="1520"/>
      <c r="H205" s="1520"/>
      <c r="I205" s="1520"/>
      <c r="J205" s="1520"/>
      <c r="K205" s="1860"/>
      <c r="L205" s="1860"/>
      <c r="M205" s="1900">
        <v>56</v>
      </c>
      <c r="N205" s="1519"/>
      <c r="O205" s="1860"/>
      <c r="P205" s="1860"/>
      <c r="Q205" s="1860"/>
      <c r="R205" s="1860">
        <f t="shared" si="2"/>
        <v>0</v>
      </c>
      <c r="S205" s="1900">
        <v>56</v>
      </c>
    </row>
    <row r="206" spans="1:255">
      <c r="A206" s="2149">
        <v>57</v>
      </c>
      <c r="B206" s="1520"/>
      <c r="C206" s="1520"/>
      <c r="D206" s="1520"/>
      <c r="E206" s="1889"/>
      <c r="F206" s="1519"/>
      <c r="G206" s="1520"/>
      <c r="H206" s="1520"/>
      <c r="I206" s="1520"/>
      <c r="J206" s="1520"/>
      <c r="K206" s="1860"/>
      <c r="L206" s="1860"/>
      <c r="M206" s="1900">
        <v>57</v>
      </c>
      <c r="N206" s="1519"/>
      <c r="O206" s="1860"/>
      <c r="P206" s="1860"/>
      <c r="Q206" s="1860"/>
      <c r="R206" s="1860">
        <f t="shared" si="2"/>
        <v>0</v>
      </c>
      <c r="S206" s="1900">
        <v>57</v>
      </c>
    </row>
    <row r="207" spans="1:255">
      <c r="A207" s="2149">
        <v>58</v>
      </c>
      <c r="B207" s="1520"/>
      <c r="C207" s="1520"/>
      <c r="D207" s="1520"/>
      <c r="E207" s="1889"/>
      <c r="F207" s="1519"/>
      <c r="G207" s="1520"/>
      <c r="H207" s="1520"/>
      <c r="I207" s="1520"/>
      <c r="J207" s="1520"/>
      <c r="K207" s="1860"/>
      <c r="L207" s="1860"/>
      <c r="M207" s="1900">
        <v>58</v>
      </c>
      <c r="N207" s="1519"/>
      <c r="O207" s="1860"/>
      <c r="P207" s="1860"/>
      <c r="Q207" s="1860"/>
      <c r="R207" s="1860">
        <f t="shared" si="2"/>
        <v>0</v>
      </c>
      <c r="S207" s="1900">
        <v>58</v>
      </c>
    </row>
    <row r="208" spans="1:255">
      <c r="A208" s="2149">
        <v>59</v>
      </c>
      <c r="B208" s="1520"/>
      <c r="C208" s="1520"/>
      <c r="D208" s="1520"/>
      <c r="E208" s="1889"/>
      <c r="F208" s="1519"/>
      <c r="G208" s="1520"/>
      <c r="H208" s="1520"/>
      <c r="I208" s="1520"/>
      <c r="J208" s="1520"/>
      <c r="K208" s="1860"/>
      <c r="L208" s="1860"/>
      <c r="M208" s="1900">
        <v>59</v>
      </c>
      <c r="N208" s="1519"/>
      <c r="O208" s="1860"/>
      <c r="P208" s="1860"/>
      <c r="Q208" s="1860"/>
      <c r="R208" s="1860">
        <f t="shared" si="2"/>
        <v>0</v>
      </c>
      <c r="S208" s="1900">
        <v>59</v>
      </c>
    </row>
    <row r="209" spans="1:19">
      <c r="A209" s="2149">
        <v>60</v>
      </c>
      <c r="B209" s="1520"/>
      <c r="C209" s="1520"/>
      <c r="D209" s="1520"/>
      <c r="E209" s="1889"/>
      <c r="F209" s="1519"/>
      <c r="G209" s="1520"/>
      <c r="H209" s="1520"/>
      <c r="I209" s="1520"/>
      <c r="J209" s="1520"/>
      <c r="K209" s="1860"/>
      <c r="L209" s="1860"/>
      <c r="M209" s="1900">
        <v>60</v>
      </c>
      <c r="N209" s="1519"/>
      <c r="O209" s="1860"/>
      <c r="P209" s="1860"/>
      <c r="Q209" s="1860"/>
      <c r="R209" s="1860">
        <f t="shared" si="2"/>
        <v>0</v>
      </c>
      <c r="S209" s="1900">
        <v>60</v>
      </c>
    </row>
    <row r="210" spans="1:19">
      <c r="A210" s="2149">
        <v>61</v>
      </c>
      <c r="B210" s="1520"/>
      <c r="C210" s="1520"/>
      <c r="D210" s="1520"/>
      <c r="E210" s="1889"/>
      <c r="F210" s="1519"/>
      <c r="G210" s="1520"/>
      <c r="H210" s="1520"/>
      <c r="I210" s="1520"/>
      <c r="J210" s="1520"/>
      <c r="K210" s="1860"/>
      <c r="L210" s="1860"/>
      <c r="M210" s="1900">
        <v>61</v>
      </c>
      <c r="N210" s="1519"/>
      <c r="O210" s="1860"/>
      <c r="P210" s="1860"/>
      <c r="Q210" s="1860"/>
      <c r="R210" s="1860">
        <f t="shared" si="2"/>
        <v>0</v>
      </c>
      <c r="S210" s="1900">
        <v>61</v>
      </c>
    </row>
    <row r="211" spans="1:19">
      <c r="A211" s="2149">
        <v>62</v>
      </c>
      <c r="B211" s="1520"/>
      <c r="C211" s="1520"/>
      <c r="D211" s="1520"/>
      <c r="E211" s="1889"/>
      <c r="F211" s="1519"/>
      <c r="G211" s="1520"/>
      <c r="H211" s="1520"/>
      <c r="I211" s="1520"/>
      <c r="J211" s="1520"/>
      <c r="K211" s="1860"/>
      <c r="L211" s="1860"/>
      <c r="M211" s="1900">
        <v>62</v>
      </c>
      <c r="N211" s="1519"/>
      <c r="O211" s="1860"/>
      <c r="P211" s="1860"/>
      <c r="Q211" s="1860"/>
      <c r="R211" s="1860">
        <f t="shared" si="2"/>
        <v>0</v>
      </c>
      <c r="S211" s="1900">
        <v>62</v>
      </c>
    </row>
    <row r="212" spans="1:19">
      <c r="A212" s="2149">
        <v>63</v>
      </c>
      <c r="B212" s="1520"/>
      <c r="C212" s="1520"/>
      <c r="D212" s="1520"/>
      <c r="E212" s="1889"/>
      <c r="F212" s="1519"/>
      <c r="G212" s="1520"/>
      <c r="H212" s="1520"/>
      <c r="I212" s="1520"/>
      <c r="J212" s="1520"/>
      <c r="K212" s="1860"/>
      <c r="L212" s="1860"/>
      <c r="M212" s="1900">
        <v>63</v>
      </c>
      <c r="N212" s="1519"/>
      <c r="O212" s="1860"/>
      <c r="P212" s="1860"/>
      <c r="Q212" s="1860"/>
      <c r="R212" s="1860">
        <f t="shared" si="2"/>
        <v>0</v>
      </c>
      <c r="S212" s="1900">
        <v>63</v>
      </c>
    </row>
    <row r="213" spans="1:19">
      <c r="A213" s="2149">
        <v>64</v>
      </c>
      <c r="B213" s="1520"/>
      <c r="C213" s="1520"/>
      <c r="D213" s="1520"/>
      <c r="E213" s="1889"/>
      <c r="F213" s="1519"/>
      <c r="G213" s="1520"/>
      <c r="H213" s="1520"/>
      <c r="I213" s="1520"/>
      <c r="J213" s="1520"/>
      <c r="K213" s="1860"/>
      <c r="L213" s="1860"/>
      <c r="M213" s="1900">
        <v>64</v>
      </c>
      <c r="N213" s="1519"/>
      <c r="O213" s="1860"/>
      <c r="P213" s="1860"/>
      <c r="Q213" s="1860"/>
      <c r="R213" s="1860">
        <f t="shared" si="2"/>
        <v>0</v>
      </c>
      <c r="S213" s="1900">
        <v>64</v>
      </c>
    </row>
    <row r="214" spans="1:19" ht="15.75" thickBot="1">
      <c r="A214" s="2145">
        <v>65</v>
      </c>
      <c r="B214" s="2256" t="s">
        <v>2331</v>
      </c>
      <c r="C214" s="2271"/>
      <c r="D214" s="2271"/>
      <c r="E214" s="2327"/>
      <c r="F214" s="2328"/>
      <c r="G214" s="2271"/>
      <c r="H214" s="2271"/>
      <c r="I214" s="2271"/>
      <c r="J214" s="1548">
        <f>SUM(J150:J213)</f>
        <v>0</v>
      </c>
      <c r="K214" s="2259">
        <f>SUM(K150:K213)</f>
        <v>0</v>
      </c>
      <c r="L214" s="2259">
        <f>SUM(L150:L213)</f>
        <v>0</v>
      </c>
      <c r="M214" s="2261">
        <v>65</v>
      </c>
      <c r="N214" s="1753"/>
      <c r="O214" s="2260">
        <f>SUM(O150:O213)</f>
        <v>0</v>
      </c>
      <c r="P214" s="2260">
        <f>SUM(P150:P213)</f>
        <v>0</v>
      </c>
      <c r="Q214" s="2260">
        <f>SUM(Q150:Q213)</f>
        <v>0</v>
      </c>
      <c r="R214" s="2260">
        <f>SUM(R150:R213)</f>
        <v>0</v>
      </c>
      <c r="S214" s="2261">
        <v>65</v>
      </c>
    </row>
    <row r="215" spans="1:19">
      <c r="A215" s="1808"/>
      <c r="B215" s="1808"/>
      <c r="C215" s="1560"/>
      <c r="D215" s="1560"/>
      <c r="E215" s="1560"/>
      <c r="F215" s="1560"/>
      <c r="G215" s="1560"/>
      <c r="H215" s="1560"/>
      <c r="I215" s="1560"/>
      <c r="J215" s="1787"/>
      <c r="K215" s="1879"/>
      <c r="L215" s="1879"/>
      <c r="M215" s="1808"/>
      <c r="N215" s="1787"/>
      <c r="O215" s="2275"/>
      <c r="P215" s="2275"/>
      <c r="Q215" s="2275"/>
      <c r="R215" s="2275"/>
      <c r="S215" s="1808"/>
    </row>
    <row r="216" spans="1:19">
      <c r="A216" s="2738" t="s">
        <v>4676</v>
      </c>
      <c r="B216" s="2668"/>
      <c r="C216" s="2668"/>
      <c r="D216" s="1553"/>
      <c r="E216" s="1553"/>
      <c r="F216" s="2738" t="s">
        <v>4676</v>
      </c>
      <c r="G216" s="2668"/>
      <c r="H216" s="2668"/>
      <c r="I216" s="2448"/>
      <c r="J216" s="1538"/>
      <c r="K216" s="1538"/>
      <c r="L216" s="1538"/>
      <c r="M216" s="1538"/>
      <c r="N216" s="2738" t="s">
        <v>4676</v>
      </c>
      <c r="O216" s="1538"/>
      <c r="P216" s="1538"/>
      <c r="Q216" s="1538"/>
      <c r="R216" s="1538"/>
      <c r="S216" s="1538"/>
    </row>
    <row r="217" spans="1:19">
      <c r="A217" s="1553" t="s">
        <v>1416</v>
      </c>
      <c r="B217" s="1553"/>
      <c r="C217" s="1553"/>
      <c r="D217" s="1553"/>
      <c r="E217" s="1553"/>
      <c r="F217" s="1553" t="s">
        <v>1417</v>
      </c>
      <c r="G217" s="1553"/>
      <c r="H217" s="1553"/>
      <c r="I217" s="1553"/>
      <c r="J217" s="2318"/>
      <c r="K217" s="2318"/>
      <c r="L217" s="2318"/>
      <c r="M217" s="1553"/>
      <c r="N217" s="1553" t="s">
        <v>1418</v>
      </c>
      <c r="O217" s="1553"/>
      <c r="P217" s="2318"/>
      <c r="Q217" s="2318"/>
      <c r="R217" s="2318"/>
      <c r="S217" s="1553"/>
    </row>
    <row r="218" spans="1:19">
      <c r="A218" s="1560"/>
      <c r="B218" s="1560"/>
      <c r="C218" s="1560"/>
      <c r="D218" s="1560"/>
      <c r="E218" s="1560"/>
      <c r="F218" s="1560"/>
      <c r="G218" s="1560"/>
      <c r="H218" s="1560"/>
      <c r="I218" s="1560"/>
      <c r="J218" s="1560"/>
      <c r="K218" s="1560"/>
      <c r="L218" s="1560"/>
      <c r="M218" s="1560"/>
      <c r="N218" s="1560"/>
      <c r="O218" s="1560"/>
      <c r="P218" s="1560"/>
      <c r="Q218" s="1560"/>
      <c r="R218" s="1560"/>
      <c r="S218" s="1560"/>
    </row>
    <row r="219" spans="1:19">
      <c r="A219" s="1560"/>
      <c r="B219" s="1560"/>
      <c r="C219" s="1560"/>
      <c r="D219" s="1560"/>
      <c r="E219" s="1560"/>
      <c r="F219" s="1560"/>
      <c r="G219" s="1560"/>
      <c r="H219" s="1560"/>
      <c r="I219" s="1560"/>
      <c r="J219" s="1560"/>
      <c r="K219" s="1560"/>
      <c r="L219" s="1560"/>
      <c r="M219" s="1560"/>
      <c r="N219" s="1560"/>
      <c r="O219" s="1560"/>
      <c r="P219" s="1560"/>
      <c r="Q219" s="1560"/>
      <c r="R219" s="1560"/>
      <c r="S219" s="1560"/>
    </row>
    <row r="220" spans="1:19">
      <c r="A220" s="1560"/>
      <c r="B220" s="1560"/>
      <c r="C220" s="1560"/>
      <c r="D220" s="1560"/>
      <c r="E220" s="1560"/>
      <c r="F220" s="1560"/>
      <c r="G220" s="1560"/>
      <c r="H220" s="1560"/>
      <c r="I220" s="1560"/>
      <c r="J220" s="1560"/>
      <c r="K220" s="1560"/>
      <c r="L220" s="1560"/>
      <c r="M220" s="1560"/>
      <c r="N220" s="1560"/>
      <c r="O220" s="1560"/>
      <c r="P220" s="1560"/>
      <c r="Q220" s="1560"/>
      <c r="R220" s="1560"/>
      <c r="S220" s="1560"/>
    </row>
    <row r="221" spans="1:19">
      <c r="A221" s="1560"/>
      <c r="B221" s="1560"/>
      <c r="C221" s="1560"/>
      <c r="D221" s="1560"/>
      <c r="E221" s="1560"/>
      <c r="F221" s="1560"/>
      <c r="G221" s="1560"/>
      <c r="H221" s="1560"/>
      <c r="I221" s="1560"/>
      <c r="J221" s="1560"/>
      <c r="K221" s="1560"/>
      <c r="L221" s="1560"/>
      <c r="M221" s="1560"/>
      <c r="N221" s="1560"/>
      <c r="O221" s="1560"/>
      <c r="P221" s="1560"/>
      <c r="Q221" s="1560"/>
      <c r="R221" s="1560"/>
      <c r="S221" s="1560"/>
    </row>
    <row r="222" spans="1:19">
      <c r="A222" s="1560"/>
      <c r="B222" s="1560"/>
      <c r="C222" s="1560"/>
      <c r="D222" s="1560"/>
      <c r="E222" s="1560"/>
      <c r="F222" s="1560"/>
      <c r="G222" s="1560"/>
      <c r="H222" s="1560"/>
      <c r="I222" s="1560"/>
      <c r="J222" s="1560"/>
      <c r="K222" s="1560"/>
      <c r="L222" s="1560"/>
      <c r="M222" s="1560"/>
      <c r="N222" s="1560"/>
      <c r="O222" s="1560"/>
      <c r="P222" s="1560"/>
      <c r="Q222" s="1560"/>
      <c r="R222" s="1560"/>
      <c r="S222" s="1560"/>
    </row>
    <row r="223" spans="1:19">
      <c r="A223" s="1560"/>
      <c r="B223" s="1560"/>
      <c r="C223" s="1560"/>
      <c r="D223" s="1560"/>
      <c r="E223" s="1560"/>
      <c r="F223" s="1560"/>
      <c r="G223" s="1560"/>
      <c r="H223" s="1560"/>
      <c r="I223" s="1560"/>
      <c r="J223" s="1560"/>
      <c r="K223" s="1560"/>
      <c r="L223" s="1560"/>
      <c r="M223" s="1560"/>
      <c r="N223" s="1560"/>
      <c r="O223" s="1560"/>
      <c r="P223" s="1560"/>
      <c r="Q223" s="1560"/>
      <c r="R223" s="1560"/>
      <c r="S223" s="1560"/>
    </row>
    <row r="224" spans="1:19">
      <c r="A224" s="1560"/>
      <c r="B224" s="1560"/>
      <c r="C224" s="1560"/>
      <c r="D224" s="1560"/>
      <c r="E224" s="1560"/>
      <c r="F224" s="1560"/>
      <c r="G224" s="1560"/>
      <c r="H224" s="1560"/>
      <c r="I224" s="1560"/>
      <c r="J224" s="1560"/>
      <c r="K224" s="1560"/>
      <c r="L224" s="1560"/>
      <c r="M224" s="1560"/>
      <c r="N224" s="1560"/>
      <c r="O224" s="1560"/>
      <c r="P224" s="1560"/>
      <c r="Q224" s="1560"/>
      <c r="R224" s="1560"/>
      <c r="S224" s="1560"/>
    </row>
    <row r="225" spans="1:19">
      <c r="A225" s="1560"/>
      <c r="B225" s="1560"/>
      <c r="C225" s="1560"/>
      <c r="D225" s="1560"/>
      <c r="E225" s="1560"/>
      <c r="F225" s="1560"/>
      <c r="G225" s="1560"/>
      <c r="H225" s="1560"/>
      <c r="I225" s="1560"/>
      <c r="J225" s="1560"/>
      <c r="K225" s="1560"/>
      <c r="L225" s="1560"/>
      <c r="M225" s="1560"/>
      <c r="N225" s="1560"/>
      <c r="O225" s="1560"/>
      <c r="P225" s="1560"/>
      <c r="Q225" s="1560"/>
      <c r="R225" s="1560"/>
      <c r="S225" s="1560"/>
    </row>
    <row r="226" spans="1:19">
      <c r="A226" s="1560"/>
      <c r="B226" s="1560"/>
      <c r="C226" s="1560"/>
      <c r="D226" s="1560"/>
      <c r="E226" s="1560"/>
      <c r="F226" s="1560"/>
      <c r="G226" s="1560"/>
      <c r="H226" s="1560"/>
      <c r="I226" s="1560"/>
      <c r="J226" s="1560"/>
      <c r="K226" s="1560"/>
      <c r="L226" s="1560"/>
      <c r="M226" s="1560"/>
      <c r="N226" s="1560"/>
      <c r="O226" s="1560"/>
      <c r="P226" s="1560"/>
      <c r="Q226" s="1560"/>
      <c r="R226" s="1560"/>
      <c r="S226" s="1560"/>
    </row>
    <row r="227" spans="1:19">
      <c r="A227" s="1560"/>
      <c r="B227" s="1560"/>
      <c r="C227" s="1560"/>
      <c r="D227" s="1560"/>
      <c r="E227" s="1560"/>
      <c r="F227" s="1560"/>
      <c r="G227" s="1560"/>
      <c r="H227" s="1560"/>
      <c r="I227" s="1560"/>
      <c r="J227" s="1560"/>
      <c r="K227" s="1560"/>
      <c r="L227" s="1560"/>
      <c r="M227" s="1560"/>
      <c r="N227" s="1560"/>
      <c r="O227" s="1560"/>
      <c r="P227" s="1560"/>
      <c r="Q227" s="1560"/>
      <c r="R227" s="1560"/>
      <c r="S227" s="1560"/>
    </row>
    <row r="228" spans="1:19">
      <c r="A228" s="1560"/>
      <c r="B228" s="1560"/>
      <c r="C228" s="1560"/>
      <c r="D228" s="1560"/>
      <c r="E228" s="1560"/>
      <c r="F228" s="1560"/>
      <c r="G228" s="1560"/>
      <c r="H228" s="1560"/>
      <c r="I228" s="1560"/>
      <c r="J228" s="1560"/>
      <c r="K228" s="1560"/>
      <c r="L228" s="1560"/>
      <c r="M228" s="1560"/>
      <c r="N228" s="1560"/>
      <c r="O228" s="1560"/>
      <c r="P228" s="1560"/>
      <c r="Q228" s="1560"/>
      <c r="R228" s="1560"/>
      <c r="S228" s="1560"/>
    </row>
    <row r="229" spans="1:19">
      <c r="A229" s="1560"/>
      <c r="B229" s="1560"/>
      <c r="C229" s="1560"/>
      <c r="D229" s="1560"/>
      <c r="E229" s="1560"/>
      <c r="F229" s="1560"/>
      <c r="G229" s="1560"/>
      <c r="H229" s="1560"/>
      <c r="I229" s="1560"/>
      <c r="J229" s="1560"/>
      <c r="K229" s="1560"/>
      <c r="L229" s="1560"/>
      <c r="M229" s="1560"/>
      <c r="N229" s="1560"/>
      <c r="O229" s="1560"/>
      <c r="P229" s="1560"/>
      <c r="Q229" s="1560"/>
      <c r="R229" s="1560"/>
      <c r="S229" s="1560"/>
    </row>
    <row r="230" spans="1:19">
      <c r="A230" s="1560"/>
      <c r="B230" s="1560"/>
      <c r="C230" s="1560"/>
      <c r="D230" s="1560"/>
      <c r="E230" s="1560"/>
      <c r="F230" s="1560"/>
      <c r="G230" s="1560"/>
      <c r="H230" s="1560"/>
      <c r="I230" s="1560"/>
      <c r="J230" s="1560"/>
      <c r="K230" s="1560"/>
      <c r="L230" s="1560"/>
      <c r="M230" s="1560"/>
      <c r="N230" s="1560"/>
      <c r="O230" s="1560"/>
      <c r="P230" s="1560"/>
      <c r="Q230" s="1560"/>
      <c r="R230" s="1560"/>
      <c r="S230" s="1560"/>
    </row>
    <row r="231" spans="1:19">
      <c r="A231" s="1560"/>
      <c r="B231" s="1560"/>
      <c r="C231" s="1560"/>
      <c r="D231" s="1560"/>
      <c r="E231" s="1560"/>
      <c r="F231" s="1560"/>
      <c r="G231" s="1560"/>
      <c r="H231" s="1560"/>
      <c r="I231" s="1560"/>
      <c r="J231" s="1560"/>
      <c r="K231" s="1560"/>
      <c r="L231" s="1560"/>
      <c r="M231" s="1560"/>
      <c r="N231" s="1560"/>
      <c r="O231" s="1560"/>
      <c r="P231" s="1560"/>
      <c r="Q231" s="1560"/>
      <c r="R231" s="1560"/>
      <c r="S231" s="1560"/>
    </row>
  </sheetData>
  <customSheetViews>
    <customSheetView guid="{8BA73436-2F9B-4210-BD10-5C9B0EE18A6F}" scale="60" colorId="22" showPageBreaks="1" printArea="1" topLeftCell="J118">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
      <headerFooter alignWithMargins="0"/>
    </customSheetView>
    <customSheetView guid="{7923C648-7509-4E75-B568-BE9D1A032E56}" scale="80" colorId="22" showPageBreaks="1" printArea="1">
      <selection activeCell="E3" sqref="E3"/>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pageSetup scale="61" fitToWidth="3" fitToHeight="3" pageOrder="overThenDown" orientation="portrait" horizontalDpi="300" verticalDpi="300" r:id="rId2"/>
      <headerFooter alignWithMargins="0"/>
    </customSheetView>
    <customSheetView guid="{393B765C-BB60-4CEF-9B1B-1517D80E77BC}" scale="80" colorId="22" showPageBreaks="1" printArea="1">
      <selection activeCell="E3" sqref="E3"/>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pageSetup scale="61" fitToWidth="3" fitToHeight="3" pageOrder="overThenDown" orientation="portrait" horizontalDpi="300" verticalDpi="300" r:id="rId3"/>
      <headerFooter alignWithMargins="0"/>
    </customSheetView>
    <customSheetView guid="{63051384-6030-4837-BDE8-8D47319E9310}" scale="60" colorId="22" showPageBreaks="1" printArea="1"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4"/>
      <headerFooter alignWithMargins="0"/>
    </customSheetView>
    <customSheetView guid="{4E7170B9-0E13-4551-BA0F-F43020F5D14F}" scale="60" colorId="22" showPageBreaks="1" printArea="1" topLeftCell="J118">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5"/>
      <headerFooter alignWithMargins="0"/>
    </customSheetView>
    <customSheetView guid="{438078D9-73AC-4065-AD12-33C545097290}" scale="60" colorId="22"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6"/>
      <headerFooter alignWithMargins="0"/>
    </customSheetView>
    <customSheetView guid="{5CF51FF9-A1DC-465C-8702-577480B671DB}" scale="60" colorId="22"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7"/>
      <headerFooter alignWithMargins="0"/>
    </customSheetView>
    <customSheetView guid="{B94A4E40-0E04-4C7F-92F0-F173BDD19C5E}" scale="60" colorId="22"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8"/>
      <headerFooter alignWithMargins="0"/>
    </customSheetView>
    <customSheetView guid="{8C259C24-A4E4-4974-8C90-A0F5B4CE3394}" scale="60" colorId="22" showPageBreaks="1" printArea="1" topLeftCell="J118">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9"/>
      <headerFooter alignWithMargins="0"/>
    </customSheetView>
    <customSheetView guid="{FA103E5D-8B2E-472D-A37D-606A91A24206}" scale="60" colorId="22" topLeftCell="J118">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0"/>
      <headerFooter alignWithMargins="0"/>
    </customSheetView>
    <customSheetView guid="{FD677025-12D2-4A8C-898E-C8C7B61A1761}" scale="60" colorId="22" showPageBreaks="1" printArea="1"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1"/>
      <headerFooter alignWithMargins="0"/>
    </customSheetView>
    <customSheetView guid="{8A94D2EC-B2C5-4234-9443-0DC03802E12D}" scale="60" colorId="22" showPageBreaks="1" printArea="1"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2"/>
      <headerFooter alignWithMargins="0"/>
    </customSheetView>
    <customSheetView guid="{C7AF6775-1D27-4B5E-A593-2A35D0B4D89B}" scale="60" colorId="22" topLeftCell="J118">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3"/>
      <headerFooter alignWithMargins="0"/>
    </customSheetView>
    <customSheetView guid="{96E61F17-B7D0-43DF-A042-AB82DEADF71D}" scale="60" colorId="22" showPageBreaks="1" printArea="1"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4"/>
      <headerFooter alignWithMargins="0"/>
    </customSheetView>
    <customSheetView guid="{0F6F7749-E5E2-402C-A332-F358E9F52431}" scale="60" colorId="22" showPageBreaks="1" printArea="1" topLeftCell="J7">
      <selection activeCell="L36" sqref="L36"/>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75" fitToWidth="3" fitToHeight="3" pageOrder="overThenDown" orientation="portrait" horizontalDpi="300" verticalDpi="300" r:id="rId15"/>
      <headerFooter alignWithMargins="0"/>
    </customSheetView>
    <customSheetView guid="{665C0630-746D-4A38-99D5-558A3A80C435}" scale="60" colorId="22" showPageBreaks="1" printArea="1"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6"/>
      <headerFooter alignWithMargins="0"/>
    </customSheetView>
    <customSheetView guid="{7BB49942-3332-4916-8C9A-7E0718D9BD15}" scale="60" colorId="22" showPageBreaks="1" printArea="1"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7"/>
      <headerFooter alignWithMargins="0"/>
    </customSheetView>
    <customSheetView guid="{84131046-9492-4BD4-95BF-1101D54B6750}" scale="60" colorId="22" showPageBreaks="1" printArea="1" topLeftCell="J118">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8"/>
      <headerFooter alignWithMargins="0"/>
    </customSheetView>
    <customSheetView guid="{CDDD69AD-D96A-45A7-95A3-6DE883419332}" scale="60" colorId="22" showPageBreaks="1" printArea="1"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19"/>
      <headerFooter alignWithMargins="0"/>
    </customSheetView>
    <customSheetView guid="{4AA2BC72-2A29-463C-9964-91A7BC9A705D}" scale="60" colorId="22" showPageBreaks="1" printArea="1" topLeftCell="J1">
      <selection activeCell="K149" sqref="K149"/>
      <rowBreaks count="2" manualBreakCount="2">
        <brk id="61" max="16383" man="1"/>
        <brk id="140" max="18" man="1"/>
      </rowBreaks>
      <colBreaks count="3" manualBreakCount="3">
        <brk id="5" max="1048575" man="1"/>
        <brk id="13" max="1048575" man="1"/>
        <brk id="19" max="1048575" man="1"/>
      </colBreaks>
      <pageMargins left="0" right="0" top="0" bottom="0" header="0" footer="0"/>
      <printOptions horizontalCentered="1" verticalCentered="1"/>
      <pageSetup scale="61" fitToWidth="3" fitToHeight="3" pageOrder="overThenDown" orientation="portrait" horizontalDpi="300" verticalDpi="300" r:id="rId20"/>
      <headerFooter alignWithMargins="0"/>
    </customSheetView>
  </customSheetViews>
  <mergeCells count="59">
    <mergeCell ref="N31:O31"/>
    <mergeCell ref="N27:S27"/>
    <mergeCell ref="N37:O37"/>
    <mergeCell ref="N36:O36"/>
    <mergeCell ref="N35:O35"/>
    <mergeCell ref="N34:O34"/>
    <mergeCell ref="N33:O33"/>
    <mergeCell ref="N32:O32"/>
    <mergeCell ref="N43:O43"/>
    <mergeCell ref="N42:O42"/>
    <mergeCell ref="N41:O41"/>
    <mergeCell ref="N40:O40"/>
    <mergeCell ref="N39:O39"/>
    <mergeCell ref="N38:O38"/>
    <mergeCell ref="F46:G46"/>
    <mergeCell ref="F47:G47"/>
    <mergeCell ref="N28:O28"/>
    <mergeCell ref="N29:O29"/>
    <mergeCell ref="N30:O30"/>
    <mergeCell ref="N47:O47"/>
    <mergeCell ref="N46:O46"/>
    <mergeCell ref="N45:O45"/>
    <mergeCell ref="N44:O44"/>
    <mergeCell ref="F39:G39"/>
    <mergeCell ref="F40:G40"/>
    <mergeCell ref="F41:G41"/>
    <mergeCell ref="F42:G42"/>
    <mergeCell ref="F43:G43"/>
    <mergeCell ref="F44:G44"/>
    <mergeCell ref="F38:G38"/>
    <mergeCell ref="F27:G27"/>
    <mergeCell ref="F28:G28"/>
    <mergeCell ref="F29:G29"/>
    <mergeCell ref="F30:G30"/>
    <mergeCell ref="F37:G37"/>
    <mergeCell ref="F31:G31"/>
    <mergeCell ref="F32:G32"/>
    <mergeCell ref="F33:G33"/>
    <mergeCell ref="F34:G34"/>
    <mergeCell ref="F35:G35"/>
    <mergeCell ref="F36:G36"/>
    <mergeCell ref="F4:M4"/>
    <mergeCell ref="A4:E4"/>
    <mergeCell ref="A5:E5"/>
    <mergeCell ref="F5:M5"/>
    <mergeCell ref="N4:S4"/>
    <mergeCell ref="N5:S5"/>
    <mergeCell ref="A66:E66"/>
    <mergeCell ref="A67:E67"/>
    <mergeCell ref="F66:M66"/>
    <mergeCell ref="F67:M67"/>
    <mergeCell ref="N66:S66"/>
    <mergeCell ref="N67:S67"/>
    <mergeCell ref="A143:E143"/>
    <mergeCell ref="F143:M143"/>
    <mergeCell ref="N143:S143"/>
    <mergeCell ref="A144:E144"/>
    <mergeCell ref="F144:M144"/>
    <mergeCell ref="N144:S144"/>
  </mergeCells>
  <printOptions horizontalCentered="1"/>
  <pageMargins left="0" right="0" top="0" bottom="0" header="0" footer="0"/>
  <pageSetup scale="61" fitToWidth="3" fitToHeight="3" pageOrder="overThenDown" orientation="portrait" horizontalDpi="300" verticalDpi="300" r:id="rId21"/>
  <headerFooter alignWithMargins="0"/>
  <rowBreaks count="2" manualBreakCount="2">
    <brk id="61" max="16383" man="1"/>
    <brk id="140" max="18" man="1"/>
  </rowBreaks>
  <colBreaks count="3" manualBreakCount="3">
    <brk id="5" max="1048575" man="1"/>
    <brk id="13" max="1048575" man="1"/>
    <brk id="1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zoomScaleNormal="100" zoomScaleSheetLayoutView="80" workbookViewId="0">
      <selection activeCell="B21" sqref="B21"/>
    </sheetView>
  </sheetViews>
  <sheetFormatPr defaultColWidth="8.88671875" defaultRowHeight="15"/>
  <cols>
    <col min="1" max="1" width="4" style="1560" customWidth="1"/>
    <col min="2" max="2" width="44.88671875" style="1560" customWidth="1"/>
    <col min="3" max="3" width="19.109375" style="1560" bestFit="1" customWidth="1"/>
    <col min="4" max="4" width="18" style="1560" bestFit="1" customWidth="1"/>
    <col min="5" max="5" width="18.6640625" style="1560" bestFit="1" customWidth="1"/>
    <col min="6" max="6" width="16.109375" style="1560" customWidth="1"/>
    <col min="7" max="16384" width="8.88671875" style="1560"/>
  </cols>
  <sheetData>
    <row r="1" spans="1:6" ht="15.75" thickBot="1"/>
    <row r="2" spans="1:6" ht="15.75" thickTop="1">
      <c r="A2" s="1779" t="s">
        <v>3289</v>
      </c>
      <c r="B2" s="1780"/>
      <c r="C2" s="1781" t="s">
        <v>3290</v>
      </c>
      <c r="D2" s="1782" t="s">
        <v>1802</v>
      </c>
      <c r="E2" s="1783" t="s">
        <v>1803</v>
      </c>
      <c r="F2" s="1784"/>
    </row>
    <row r="3" spans="1:6">
      <c r="A3" s="2877" t="str">
        <f>'Data Sheet'!$C$25</f>
        <v>CENTRAL HUDSON GAS &amp; ELECTRIC CORPORATION</v>
      </c>
      <c r="B3" s="1517"/>
      <c r="C3" s="1787" t="s">
        <v>5358</v>
      </c>
      <c r="D3" s="1546" t="s">
        <v>3308</v>
      </c>
      <c r="E3" s="1788"/>
      <c r="F3" s="1789"/>
    </row>
    <row r="4" spans="1:6">
      <c r="A4" s="1791" t="s">
        <v>3291</v>
      </c>
      <c r="B4" s="1517"/>
      <c r="C4" s="1787" t="s">
        <v>3292</v>
      </c>
      <c r="D4" s="2283" t="str">
        <f>'Data Sheet'!$C$40</f>
        <v>4/18/2018</v>
      </c>
      <c r="E4" s="3237" t="str">
        <f>'Data Sheet'!$C$38</f>
        <v>12/31/2017</v>
      </c>
      <c r="F4" s="1793"/>
    </row>
    <row r="5" spans="1:6">
      <c r="A5" s="2115" t="s">
        <v>4060</v>
      </c>
      <c r="B5" s="1795"/>
      <c r="C5" s="1795"/>
      <c r="D5" s="1795"/>
      <c r="E5" s="1795"/>
      <c r="F5" s="1797"/>
    </row>
    <row r="6" spans="1:6">
      <c r="A6" s="1798" t="s">
        <v>4061</v>
      </c>
      <c r="B6" s="1799"/>
      <c r="C6" s="1787"/>
      <c r="D6" s="1787"/>
      <c r="E6" s="1554"/>
      <c r="F6" s="1789"/>
    </row>
    <row r="7" spans="1:6">
      <c r="A7" s="1798" t="s">
        <v>4062</v>
      </c>
      <c r="B7" s="1799"/>
      <c r="C7" s="1787"/>
      <c r="D7" s="1787"/>
      <c r="E7" s="1787"/>
      <c r="F7" s="1789"/>
    </row>
    <row r="8" spans="1:6">
      <c r="A8" s="1798" t="s">
        <v>4063</v>
      </c>
      <c r="B8" s="1799"/>
      <c r="C8" s="1799"/>
      <c r="D8" s="1799"/>
      <c r="E8" s="1799"/>
      <c r="F8" s="1800"/>
    </row>
    <row r="9" spans="1:6">
      <c r="A9" s="1798" t="s">
        <v>4064</v>
      </c>
      <c r="B9" s="1799"/>
      <c r="C9" s="1799"/>
      <c r="D9" s="1799"/>
      <c r="E9" s="1799"/>
      <c r="F9" s="1800"/>
    </row>
    <row r="10" spans="1:6">
      <c r="A10" s="1798" t="s">
        <v>4065</v>
      </c>
      <c r="B10" s="1799"/>
      <c r="C10" s="1799"/>
      <c r="D10" s="1799"/>
      <c r="E10" s="1799"/>
      <c r="F10" s="1800"/>
    </row>
    <row r="11" spans="1:6">
      <c r="A11" s="1798" t="s">
        <v>4066</v>
      </c>
      <c r="B11" s="1799"/>
      <c r="C11" s="1799"/>
      <c r="D11" s="1799"/>
      <c r="E11" s="1799"/>
      <c r="F11" s="1800"/>
    </row>
    <row r="12" spans="1:6">
      <c r="A12" s="1798" t="s">
        <v>4067</v>
      </c>
      <c r="B12" s="1799"/>
      <c r="C12" s="1799"/>
      <c r="D12" s="1799"/>
      <c r="E12" s="1799"/>
      <c r="F12" s="1800"/>
    </row>
    <row r="13" spans="1:6">
      <c r="A13" s="1798" t="s">
        <v>4068</v>
      </c>
      <c r="B13" s="1799"/>
      <c r="C13" s="1799"/>
      <c r="D13" s="1799"/>
      <c r="E13" s="1799"/>
      <c r="F13" s="1800"/>
    </row>
    <row r="14" spans="1:6">
      <c r="A14" s="1798" t="s">
        <v>4069</v>
      </c>
      <c r="B14" s="1799"/>
      <c r="C14" s="1799"/>
      <c r="D14" s="1799"/>
      <c r="E14" s="1799"/>
      <c r="F14" s="1800"/>
    </row>
    <row r="15" spans="1:6">
      <c r="A15" s="1798" t="s">
        <v>4070</v>
      </c>
      <c r="B15" s="1799"/>
      <c r="C15" s="1799"/>
      <c r="D15" s="1799"/>
      <c r="E15" s="1799"/>
      <c r="F15" s="1800"/>
    </row>
    <row r="16" spans="1:6">
      <c r="A16" s="1798" t="s">
        <v>4071</v>
      </c>
      <c r="B16" s="1799"/>
      <c r="C16" s="1799"/>
      <c r="D16" s="1799"/>
      <c r="E16" s="1799"/>
      <c r="F16" s="1800"/>
    </row>
    <row r="17" spans="1:6">
      <c r="A17" s="2116" t="s">
        <v>1729</v>
      </c>
      <c r="B17" s="1804" t="s">
        <v>4072</v>
      </c>
      <c r="C17" s="1810" t="s">
        <v>3591</v>
      </c>
      <c r="D17" s="2117" t="s">
        <v>4073</v>
      </c>
      <c r="E17" s="1810" t="s">
        <v>4074</v>
      </c>
      <c r="F17" s="2329" t="s">
        <v>4075</v>
      </c>
    </row>
    <row r="18" spans="1:6">
      <c r="A18" s="1807" t="s">
        <v>1732</v>
      </c>
      <c r="B18" s="2119" t="s">
        <v>4076</v>
      </c>
      <c r="C18" s="1814" t="s">
        <v>3601</v>
      </c>
      <c r="D18" s="1814" t="s">
        <v>4077</v>
      </c>
      <c r="E18" s="1814" t="s">
        <v>4078</v>
      </c>
      <c r="F18" s="2118"/>
    </row>
    <row r="19" spans="1:6">
      <c r="A19" s="2120"/>
      <c r="B19" s="1813" t="s">
        <v>3020</v>
      </c>
      <c r="C19" s="1814" t="s">
        <v>3021</v>
      </c>
      <c r="D19" s="1814" t="s">
        <v>3022</v>
      </c>
      <c r="E19" s="1814" t="s">
        <v>3023</v>
      </c>
      <c r="F19" s="2118" t="s">
        <v>2346</v>
      </c>
    </row>
    <row r="20" spans="1:6">
      <c r="A20" s="2121">
        <v>1</v>
      </c>
      <c r="B20" s="1827"/>
      <c r="C20" s="1829"/>
      <c r="D20" s="1829"/>
      <c r="E20" s="1829"/>
      <c r="F20" s="2330"/>
    </row>
    <row r="21" spans="1:6">
      <c r="A21" s="2121">
        <v>2</v>
      </c>
      <c r="B21" s="1827"/>
      <c r="C21" s="1828"/>
      <c r="D21" s="1836"/>
      <c r="E21" s="1836"/>
      <c r="F21" s="1837"/>
    </row>
    <row r="22" spans="1:6">
      <c r="A22" s="2121">
        <v>3</v>
      </c>
      <c r="B22" s="1827"/>
      <c r="C22" s="1828"/>
      <c r="D22" s="1836"/>
      <c r="E22" s="1843"/>
      <c r="F22" s="1844"/>
    </row>
    <row r="23" spans="1:6">
      <c r="A23" s="2121">
        <v>4</v>
      </c>
      <c r="B23" s="1827"/>
      <c r="C23" s="1828"/>
      <c r="D23" s="1843"/>
      <c r="E23" s="1843"/>
      <c r="F23" s="1844"/>
    </row>
    <row r="24" spans="1:6">
      <c r="A24" s="2121">
        <v>5</v>
      </c>
      <c r="B24" s="1827"/>
      <c r="C24" s="1828"/>
      <c r="D24" s="1843"/>
      <c r="E24" s="1843"/>
      <c r="F24" s="1844"/>
    </row>
    <row r="25" spans="1:6">
      <c r="A25" s="2121">
        <v>6</v>
      </c>
      <c r="B25" s="1827"/>
      <c r="C25" s="1828"/>
      <c r="D25" s="1850"/>
      <c r="E25" s="1850"/>
      <c r="F25" s="1851"/>
    </row>
    <row r="26" spans="1:6">
      <c r="A26" s="2121">
        <v>7</v>
      </c>
      <c r="B26" s="1827"/>
      <c r="C26" s="1828"/>
      <c r="D26" s="1855"/>
      <c r="E26" s="1855"/>
      <c r="F26" s="1856"/>
    </row>
    <row r="27" spans="1:6">
      <c r="A27" s="2121">
        <v>8</v>
      </c>
      <c r="B27" s="1827"/>
      <c r="C27" s="1828"/>
      <c r="D27" s="1843"/>
      <c r="E27" s="1836"/>
      <c r="F27" s="1837"/>
    </row>
    <row r="28" spans="1:6">
      <c r="A28" s="2121">
        <v>9</v>
      </c>
      <c r="B28" s="1827"/>
      <c r="C28" s="1828"/>
      <c r="D28" s="1843"/>
      <c r="E28" s="1843"/>
      <c r="F28" s="1844"/>
    </row>
    <row r="29" spans="1:6">
      <c r="A29" s="2121">
        <v>10</v>
      </c>
      <c r="B29" s="1827"/>
      <c r="C29" s="1828"/>
      <c r="D29" s="1843"/>
      <c r="E29" s="1843"/>
      <c r="F29" s="1844"/>
    </row>
    <row r="30" spans="1:6">
      <c r="A30" s="2121">
        <v>11</v>
      </c>
      <c r="B30" s="1827"/>
      <c r="C30" s="1828"/>
      <c r="D30" s="1843"/>
      <c r="E30" s="1843"/>
      <c r="F30" s="1844"/>
    </row>
    <row r="31" spans="1:6">
      <c r="A31" s="2121">
        <v>12</v>
      </c>
      <c r="B31" s="1827"/>
      <c r="C31" s="1828"/>
      <c r="D31" s="1843"/>
      <c r="E31" s="1843"/>
      <c r="F31" s="1844"/>
    </row>
    <row r="32" spans="1:6">
      <c r="A32" s="2121">
        <v>13</v>
      </c>
      <c r="B32" s="1827"/>
      <c r="C32" s="1828"/>
      <c r="D32" s="1843"/>
      <c r="E32" s="1843"/>
      <c r="F32" s="1844"/>
    </row>
    <row r="33" spans="1:6">
      <c r="A33" s="2121">
        <v>14</v>
      </c>
      <c r="B33" s="1827"/>
      <c r="C33" s="1828"/>
      <c r="D33" s="1843"/>
      <c r="E33" s="1843"/>
      <c r="F33" s="1844"/>
    </row>
    <row r="34" spans="1:6">
      <c r="A34" s="2121">
        <v>15</v>
      </c>
      <c r="B34" s="1827"/>
      <c r="C34" s="1828"/>
      <c r="D34" s="1843"/>
      <c r="E34" s="1843"/>
      <c r="F34" s="1844"/>
    </row>
    <row r="35" spans="1:6">
      <c r="A35" s="2121">
        <v>16</v>
      </c>
      <c r="B35" s="1827"/>
      <c r="C35" s="1828"/>
      <c r="D35" s="1863"/>
      <c r="E35" s="1863"/>
      <c r="F35" s="1864"/>
    </row>
    <row r="36" spans="1:6">
      <c r="A36" s="2121">
        <v>17</v>
      </c>
      <c r="B36" s="1827"/>
      <c r="C36" s="1828"/>
      <c r="D36" s="1863"/>
      <c r="E36" s="1863"/>
      <c r="F36" s="1864"/>
    </row>
    <row r="37" spans="1:6">
      <c r="A37" s="2121">
        <v>18</v>
      </c>
      <c r="B37" s="1827"/>
      <c r="C37" s="1828"/>
      <c r="D37" s="1843"/>
      <c r="E37" s="1843"/>
      <c r="F37" s="1844"/>
    </row>
    <row r="38" spans="1:6">
      <c r="A38" s="2121">
        <v>19</v>
      </c>
      <c r="B38" s="1827"/>
      <c r="C38" s="1828"/>
      <c r="D38" s="1843"/>
      <c r="E38" s="1843"/>
      <c r="F38" s="1844"/>
    </row>
    <row r="39" spans="1:6">
      <c r="A39" s="2121">
        <v>20</v>
      </c>
      <c r="B39" s="1827"/>
      <c r="C39" s="1828"/>
      <c r="D39" s="1843"/>
      <c r="E39" s="1843"/>
      <c r="F39" s="1844"/>
    </row>
    <row r="40" spans="1:6">
      <c r="A40" s="2121">
        <v>21</v>
      </c>
      <c r="B40" s="1827"/>
      <c r="C40" s="1829"/>
      <c r="D40" s="1863"/>
      <c r="E40" s="1863"/>
      <c r="F40" s="1864"/>
    </row>
    <row r="41" spans="1:6">
      <c r="A41" s="2121">
        <v>22</v>
      </c>
      <c r="B41" s="1827"/>
      <c r="C41" s="1828"/>
      <c r="D41" s="1843"/>
      <c r="E41" s="1843"/>
      <c r="F41" s="1844"/>
    </row>
    <row r="42" spans="1:6">
      <c r="A42" s="2121">
        <v>23</v>
      </c>
      <c r="B42" s="1827"/>
      <c r="C42" s="1828"/>
      <c r="D42" s="1843"/>
      <c r="E42" s="1843"/>
      <c r="F42" s="1844"/>
    </row>
    <row r="43" spans="1:6">
      <c r="A43" s="2121">
        <v>24</v>
      </c>
      <c r="B43" s="1827"/>
      <c r="C43" s="1828"/>
      <c r="D43" s="1863"/>
      <c r="E43" s="1863"/>
      <c r="F43" s="1864"/>
    </row>
    <row r="44" spans="1:6">
      <c r="A44" s="2121">
        <v>25</v>
      </c>
      <c r="B44" s="1827"/>
      <c r="C44" s="1828"/>
      <c r="D44" s="1843"/>
      <c r="E44" s="1843"/>
      <c r="F44" s="1844"/>
    </row>
    <row r="45" spans="1:6">
      <c r="A45" s="2121">
        <v>26</v>
      </c>
      <c r="B45" s="1827"/>
      <c r="C45" s="1828"/>
      <c r="D45" s="1843"/>
      <c r="E45" s="1843"/>
      <c r="F45" s="1844"/>
    </row>
    <row r="46" spans="1:6">
      <c r="A46" s="2121">
        <v>27</v>
      </c>
      <c r="B46" s="1827"/>
      <c r="C46" s="1828"/>
      <c r="D46" s="1843"/>
      <c r="E46" s="1843"/>
      <c r="F46" s="1844"/>
    </row>
    <row r="47" spans="1:6">
      <c r="A47" s="2121">
        <v>28</v>
      </c>
      <c r="B47" s="1827"/>
      <c r="C47" s="1828"/>
      <c r="D47" s="1843"/>
      <c r="E47" s="1843"/>
      <c r="F47" s="1844"/>
    </row>
    <row r="48" spans="1:6">
      <c r="A48" s="2121">
        <v>29</v>
      </c>
      <c r="B48" s="1827"/>
      <c r="C48" s="1828"/>
      <c r="D48" s="1843"/>
      <c r="E48" s="1843"/>
      <c r="F48" s="1844"/>
    </row>
    <row r="49" spans="1:6">
      <c r="A49" s="2121">
        <v>30</v>
      </c>
      <c r="B49" s="1827"/>
      <c r="C49" s="1828"/>
      <c r="D49" s="1843"/>
      <c r="E49" s="1843"/>
      <c r="F49" s="1844"/>
    </row>
    <row r="50" spans="1:6">
      <c r="A50" s="2121">
        <v>31</v>
      </c>
      <c r="B50" s="1827"/>
      <c r="C50" s="1828"/>
      <c r="D50" s="1843"/>
      <c r="E50" s="1843"/>
      <c r="F50" s="1844"/>
    </row>
    <row r="51" spans="1:6">
      <c r="A51" s="2121">
        <v>32</v>
      </c>
      <c r="B51" s="1827"/>
      <c r="C51" s="1828"/>
      <c r="D51" s="1843"/>
      <c r="E51" s="1843"/>
      <c r="F51" s="1844"/>
    </row>
    <row r="52" spans="1:6">
      <c r="A52" s="2121">
        <v>33</v>
      </c>
      <c r="B52" s="1827"/>
      <c r="C52" s="1828"/>
      <c r="D52" s="1863"/>
      <c r="E52" s="1863"/>
      <c r="F52" s="1864"/>
    </row>
    <row r="53" spans="1:6">
      <c r="A53" s="2121">
        <v>34</v>
      </c>
      <c r="B53" s="1827"/>
      <c r="C53" s="1828"/>
      <c r="D53" s="1843"/>
      <c r="E53" s="1843"/>
      <c r="F53" s="1844"/>
    </row>
    <row r="54" spans="1:6">
      <c r="A54" s="2121">
        <v>35</v>
      </c>
      <c r="B54" s="1827"/>
      <c r="C54" s="1828"/>
      <c r="D54" s="1843"/>
      <c r="E54" s="1843"/>
      <c r="F54" s="1844"/>
    </row>
    <row r="55" spans="1:6">
      <c r="A55" s="2121">
        <v>36</v>
      </c>
      <c r="B55" s="1827"/>
      <c r="C55" s="1828"/>
      <c r="D55" s="1843"/>
      <c r="E55" s="1843"/>
      <c r="F55" s="1844"/>
    </row>
    <row r="56" spans="1:6">
      <c r="A56" s="2121">
        <v>37</v>
      </c>
      <c r="B56" s="1827"/>
      <c r="C56" s="1828"/>
      <c r="D56" s="1843"/>
      <c r="E56" s="1843"/>
      <c r="F56" s="1844"/>
    </row>
    <row r="57" spans="1:6">
      <c r="A57" s="2121">
        <v>38</v>
      </c>
      <c r="B57" s="1827"/>
      <c r="C57" s="1828"/>
      <c r="D57" s="1843"/>
      <c r="E57" s="1843"/>
      <c r="F57" s="1844"/>
    </row>
    <row r="58" spans="1:6">
      <c r="A58" s="2121">
        <v>39</v>
      </c>
      <c r="B58" s="1827"/>
      <c r="C58" s="1828"/>
      <c r="D58" s="1843"/>
      <c r="E58" s="1843"/>
      <c r="F58" s="1844"/>
    </row>
    <row r="59" spans="1:6" ht="15.75" thickBot="1">
      <c r="A59" s="2127">
        <v>40</v>
      </c>
      <c r="B59" s="1871" t="s">
        <v>171</v>
      </c>
      <c r="C59" s="2331"/>
      <c r="D59" s="2331"/>
      <c r="E59" s="1872">
        <f>SUM(E20:E58)</f>
        <v>0</v>
      </c>
      <c r="F59" s="1874">
        <f>SUM(F20:F58)</f>
        <v>0</v>
      </c>
    </row>
    <row r="60" spans="1:6" ht="15.75" thickTop="1">
      <c r="A60" s="1787"/>
      <c r="B60" s="1787"/>
      <c r="C60" s="1787"/>
      <c r="D60" s="1879"/>
      <c r="E60" s="1879"/>
      <c r="F60" s="1879"/>
    </row>
    <row r="61" spans="1:6">
      <c r="A61" s="1538" t="s">
        <v>4677</v>
      </c>
      <c r="B61" s="1538"/>
      <c r="C61" s="1538"/>
      <c r="D61" s="1538"/>
      <c r="E61" s="1538"/>
      <c r="F61" s="1538"/>
    </row>
    <row r="62" spans="1:6">
      <c r="A62" s="1553" t="s">
        <v>4079</v>
      </c>
      <c r="B62" s="1553"/>
      <c r="C62" s="1553"/>
      <c r="D62" s="1553"/>
      <c r="E62" s="1553"/>
      <c r="F62" s="1553"/>
    </row>
  </sheetData>
  <customSheetViews>
    <customSheetView guid="{8BA73436-2F9B-4210-BD10-5C9B0EE18A6F}">
      <selection activeCell="C3" sqref="C3"/>
      <pageMargins left="0.7" right="0.7" top="0.75" bottom="0.75" header="0.3" footer="0.3"/>
      <pageSetup scale="62" orientation="portrait" r:id="rId1"/>
    </customSheetView>
    <customSheetView guid="{7923C648-7509-4E75-B568-BE9D1A032E56}">
      <selection activeCell="B21" sqref="B21"/>
      <pageMargins left="0.7" right="0.7" top="0.75" bottom="0.75" header="0.3" footer="0.3"/>
      <pageSetup scale="62" orientation="portrait" r:id="rId2"/>
    </customSheetView>
    <customSheetView guid="{393B765C-BB60-4CEF-9B1B-1517D80E77BC}" showPageBreaks="1">
      <selection activeCell="B21" sqref="B21"/>
      <pageMargins left="0.7" right="0.7" top="0.75" bottom="0.75" header="0.3" footer="0.3"/>
      <pageSetup scale="62" orientation="portrait" r:id="rId3"/>
    </customSheetView>
    <customSheetView guid="{63051384-6030-4837-BDE8-8D47319E9310}">
      <selection activeCell="B21" sqref="B21"/>
      <pageMargins left="0.7" right="0.7" top="0.75" bottom="0.75" header="0.3" footer="0.3"/>
      <pageSetup scale="62" orientation="portrait" r:id="rId4"/>
    </customSheetView>
    <customSheetView guid="{4E7170B9-0E13-4551-BA0F-F43020F5D14F}">
      <selection activeCell="C3" sqref="C3"/>
      <pageMargins left="0.7" right="0.7" top="0.75" bottom="0.75" header="0.3" footer="0.3"/>
      <pageSetup scale="62" orientation="portrait" r:id="rId5"/>
    </customSheetView>
    <customSheetView guid="{438078D9-73AC-4065-AD12-33C545097290}">
      <pageMargins left="0.7" right="0.7" top="0.75" bottom="0.75" header="0.3" footer="0.3"/>
      <pageSetup scale="62" orientation="portrait" r:id="rId6"/>
    </customSheetView>
    <customSheetView guid="{5CF51FF9-A1DC-465C-8702-577480B671DB}">
      <pageMargins left="0.7" right="0.7" top="0.75" bottom="0.75" header="0.3" footer="0.3"/>
      <pageSetup scale="62" orientation="portrait" r:id="rId7"/>
    </customSheetView>
    <customSheetView guid="{B94A4E40-0E04-4C7F-92F0-F173BDD19C5E}">
      <pageMargins left="0.7" right="0.7" top="0.75" bottom="0.75" header="0.3" footer="0.3"/>
      <pageSetup scale="62" orientation="portrait" r:id="rId8"/>
    </customSheetView>
    <customSheetView guid="{8C259C24-A4E4-4974-8C90-A0F5B4CE3394}">
      <pageMargins left="0.7" right="0.7" top="0.75" bottom="0.75" header="0.3" footer="0.3"/>
      <pageSetup scale="62" orientation="portrait" r:id="rId9"/>
    </customSheetView>
    <customSheetView guid="{FA103E5D-8B2E-472D-A37D-606A91A24206}">
      <pageMargins left="0.7" right="0.7" top="0.75" bottom="0.75" header="0.3" footer="0.3"/>
      <pageSetup scale="62" orientation="portrait" r:id="rId10"/>
    </customSheetView>
    <customSheetView guid="{FD677025-12D2-4A8C-898E-C8C7B61A1761}">
      <pageMargins left="0.7" right="0.7" top="0.75" bottom="0.75" header="0.3" footer="0.3"/>
      <pageSetup scale="62" orientation="portrait" r:id="rId11"/>
    </customSheetView>
    <customSheetView guid="{8A94D2EC-B2C5-4234-9443-0DC03802E12D}">
      <pageMargins left="0.7" right="0.7" top="0.75" bottom="0.75" header="0.3" footer="0.3"/>
      <pageSetup scale="62" orientation="portrait" r:id="rId12"/>
    </customSheetView>
    <customSheetView guid="{C7AF6775-1D27-4B5E-A593-2A35D0B4D89B}">
      <pageMargins left="0.7" right="0.7" top="0.75" bottom="0.75" header="0.3" footer="0.3"/>
      <pageSetup scale="62" orientation="portrait" r:id="rId13"/>
    </customSheetView>
    <customSheetView guid="{96E61F17-B7D0-43DF-A042-AB82DEADF71D}" showPageBreaks="1">
      <pageMargins left="0.7" right="0.7" top="0.75" bottom="0.75" header="0.3" footer="0.3"/>
      <pageSetup scale="62" orientation="portrait" r:id="rId14"/>
    </customSheetView>
    <customSheetView guid="{0F6F7749-E5E2-402C-A332-F358E9F52431}">
      <pageMargins left="0.7" right="0.7" top="0.75" bottom="0.75" header="0.3" footer="0.3"/>
      <pageSetup scale="62" orientation="portrait" r:id="rId15"/>
    </customSheetView>
    <customSheetView guid="{665C0630-746D-4A38-99D5-558A3A80C435}">
      <pageMargins left="0.7" right="0.7" top="0.75" bottom="0.75" header="0.3" footer="0.3"/>
      <pageSetup scale="62" orientation="portrait" r:id="rId16"/>
    </customSheetView>
    <customSheetView guid="{7BB49942-3332-4916-8C9A-7E0718D9BD15}">
      <pageMargins left="0.7" right="0.7" top="0.75" bottom="0.75" header="0.3" footer="0.3"/>
      <pageSetup scale="62" orientation="portrait" r:id="rId17"/>
    </customSheetView>
    <customSheetView guid="{84131046-9492-4BD4-95BF-1101D54B6750}">
      <pageMargins left="0.7" right="0.7" top="0.75" bottom="0.75" header="0.3" footer="0.3"/>
      <pageSetup scale="62" orientation="portrait" r:id="rId18"/>
    </customSheetView>
    <customSheetView guid="{CDDD69AD-D96A-45A7-95A3-6DE883419332}">
      <selection activeCell="C3" sqref="C3"/>
      <pageMargins left="0.7" right="0.7" top="0.75" bottom="0.75" header="0.3" footer="0.3"/>
      <pageSetup scale="62" orientation="portrait" r:id="rId19"/>
    </customSheetView>
    <customSheetView guid="{4AA2BC72-2A29-463C-9964-91A7BC9A705D}">
      <selection activeCell="C3" sqref="C3"/>
      <pageMargins left="0.7" right="0.7" top="0.75" bottom="0.75" header="0.3" footer="0.3"/>
      <pageSetup scale="62" orientation="portrait" r:id="rId20"/>
    </customSheetView>
  </customSheetViews>
  <pageMargins left="0.7" right="0.7" top="0.75" bottom="0.75" header="0.3" footer="0.3"/>
  <pageSetup scale="62" orientation="portrait" r:id="rId2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127"/>
  <sheetViews>
    <sheetView defaultGridColor="0" colorId="22" zoomScaleNormal="100" zoomScaleSheetLayoutView="80" workbookViewId="0">
      <selection activeCell="B20" sqref="B20"/>
    </sheetView>
  </sheetViews>
  <sheetFormatPr defaultColWidth="9.6640625" defaultRowHeight="15"/>
  <cols>
    <col min="1" max="1" width="4.6640625" style="1560" customWidth="1"/>
    <col min="2" max="2" width="22.6640625" style="1560" customWidth="1"/>
    <col min="3" max="3" width="11.88671875" style="1560" bestFit="1" customWidth="1"/>
    <col min="4" max="4" width="13.33203125" style="1560" customWidth="1"/>
    <col min="5" max="5" width="12.6640625" style="1560" customWidth="1"/>
    <col min="6" max="6" width="15" style="1560" customWidth="1"/>
    <col min="7" max="7" width="14.109375" style="1560" customWidth="1"/>
    <col min="8" max="8" width="12.6640625" style="1560" customWidth="1"/>
    <col min="9" max="9" width="13.6640625" style="1560" customWidth="1"/>
    <col min="10" max="16384" width="9.6640625" style="1560"/>
  </cols>
  <sheetData>
    <row r="1" spans="1:9">
      <c r="A1" s="1512" t="s">
        <v>1800</v>
      </c>
      <c r="B1" s="1669"/>
      <c r="C1" s="1669"/>
      <c r="D1" s="2267"/>
      <c r="E1" s="1886" t="s">
        <v>1345</v>
      </c>
      <c r="F1" s="2267"/>
      <c r="G1" s="1886" t="s">
        <v>1802</v>
      </c>
      <c r="H1" s="1886" t="s">
        <v>1803</v>
      </c>
      <c r="I1" s="1885"/>
    </row>
    <row r="2" spans="1:9">
      <c r="A2" s="1516" t="str">
        <f>'Data Sheet'!$C$25</f>
        <v>CENTRAL HUDSON GAS &amp; ELECTRIC CORPORATION</v>
      </c>
      <c r="B2" s="1538"/>
      <c r="C2" s="1538"/>
      <c r="D2" s="2226"/>
      <c r="E2" s="1787" t="s">
        <v>5358</v>
      </c>
      <c r="F2" s="2226"/>
      <c r="G2" s="1790" t="s">
        <v>1805</v>
      </c>
      <c r="H2" s="1790"/>
      <c r="I2" s="1518"/>
    </row>
    <row r="3" spans="1:9" ht="15" customHeight="1">
      <c r="A3" s="1516"/>
      <c r="B3" s="1538"/>
      <c r="C3" s="1538"/>
      <c r="D3" s="2226"/>
      <c r="E3" s="1790" t="s">
        <v>1158</v>
      </c>
      <c r="F3" s="1538"/>
      <c r="G3" s="2283" t="str">
        <f>'Data Sheet'!$C$40</f>
        <v>4/18/2018</v>
      </c>
      <c r="H3" s="2208" t="str">
        <f>'Data Sheet'!$C$38</f>
        <v>12/31/2017</v>
      </c>
      <c r="I3" s="2270"/>
    </row>
    <row r="4" spans="1:9" ht="15" customHeight="1">
      <c r="A4" s="1527"/>
      <c r="B4" s="1554"/>
      <c r="C4" s="1554"/>
      <c r="D4" s="1554"/>
      <c r="E4" s="1554"/>
      <c r="F4" s="1554"/>
      <c r="G4" s="1554"/>
      <c r="H4" s="1554"/>
      <c r="I4" s="1555"/>
    </row>
    <row r="5" spans="1:9">
      <c r="A5" s="2003" t="s">
        <v>1419</v>
      </c>
      <c r="B5" s="1553"/>
      <c r="C5" s="1553"/>
      <c r="D5" s="2227"/>
      <c r="E5" s="1553"/>
      <c r="F5" s="1553"/>
      <c r="G5" s="1553"/>
      <c r="H5" s="1553"/>
      <c r="I5" s="1981"/>
    </row>
    <row r="6" spans="1:9">
      <c r="A6" s="2003" t="s">
        <v>1983</v>
      </c>
      <c r="B6" s="1553"/>
      <c r="C6" s="1553"/>
      <c r="D6" s="2227"/>
      <c r="E6" s="1553"/>
      <c r="F6" s="1553"/>
      <c r="G6" s="1553"/>
      <c r="H6" s="1553"/>
      <c r="I6" s="1981"/>
    </row>
    <row r="7" spans="1:9">
      <c r="A7" s="1519"/>
      <c r="B7" s="1683"/>
      <c r="C7" s="1683"/>
      <c r="D7" s="1683"/>
      <c r="E7" s="1683"/>
      <c r="F7" s="1683"/>
      <c r="G7" s="1683"/>
      <c r="H7" s="1683"/>
      <c r="I7" s="1889"/>
    </row>
    <row r="8" spans="1:9">
      <c r="A8" s="2332" t="s">
        <v>2398</v>
      </c>
      <c r="B8" s="2333" t="s">
        <v>1420</v>
      </c>
      <c r="C8" s="2333"/>
      <c r="D8" s="1892"/>
      <c r="E8" s="1892"/>
      <c r="F8" s="1892"/>
      <c r="G8" s="1892"/>
      <c r="H8" s="1892"/>
      <c r="I8" s="1893"/>
    </row>
    <row r="9" spans="1:9">
      <c r="A9" s="1891"/>
      <c r="B9" s="2333" t="s">
        <v>1421</v>
      </c>
      <c r="C9" s="2333"/>
      <c r="D9" s="1892"/>
      <c r="E9" s="1892"/>
      <c r="F9" s="1892"/>
      <c r="G9" s="1892"/>
      <c r="H9" s="1892"/>
      <c r="I9" s="1893"/>
    </row>
    <row r="10" spans="1:9">
      <c r="A10" s="2332" t="s">
        <v>2315</v>
      </c>
      <c r="B10" s="2333" t="s">
        <v>255</v>
      </c>
      <c r="C10" s="2333"/>
      <c r="D10" s="1892"/>
      <c r="E10" s="1892"/>
      <c r="F10" s="1892"/>
      <c r="G10" s="1892"/>
      <c r="H10" s="1892"/>
      <c r="I10" s="1893"/>
    </row>
    <row r="11" spans="1:9">
      <c r="A11" s="1891"/>
      <c r="B11" s="2333" t="s">
        <v>899</v>
      </c>
      <c r="C11" s="2333"/>
      <c r="D11" s="1892"/>
      <c r="E11" s="1892"/>
      <c r="F11" s="1892"/>
      <c r="G11" s="1892"/>
      <c r="H11" s="1892"/>
      <c r="I11" s="1893"/>
    </row>
    <row r="12" spans="1:9">
      <c r="A12" s="1891"/>
      <c r="B12" s="2684" t="s">
        <v>4628</v>
      </c>
      <c r="C12" s="2684"/>
      <c r="D12" s="2549"/>
      <c r="E12" s="2549"/>
      <c r="F12" s="2549"/>
      <c r="G12" s="2549"/>
      <c r="H12" s="2549"/>
      <c r="I12" s="2550"/>
    </row>
    <row r="13" spans="1:9">
      <c r="A13" s="1891"/>
      <c r="B13" s="2684" t="s">
        <v>4684</v>
      </c>
      <c r="C13" s="2684"/>
      <c r="D13" s="2549"/>
      <c r="E13" s="2549"/>
      <c r="F13" s="2549"/>
      <c r="G13" s="2549"/>
      <c r="H13" s="2549"/>
      <c r="I13" s="2550"/>
    </row>
    <row r="14" spans="1:9">
      <c r="A14" s="2332" t="s">
        <v>2316</v>
      </c>
      <c r="B14" s="2333" t="s">
        <v>900</v>
      </c>
      <c r="C14" s="2333"/>
      <c r="D14" s="1892"/>
      <c r="E14" s="1892"/>
      <c r="F14" s="1892"/>
      <c r="G14" s="1892"/>
      <c r="H14" s="1892"/>
      <c r="I14" s="1893"/>
    </row>
    <row r="15" spans="1:9">
      <c r="A15" s="1891"/>
      <c r="B15" s="2333" t="s">
        <v>901</v>
      </c>
      <c r="C15" s="2333"/>
      <c r="D15" s="1892"/>
      <c r="E15" s="1892"/>
      <c r="F15" s="1892"/>
      <c r="G15" s="1892"/>
      <c r="H15" s="1892"/>
      <c r="I15" s="1893"/>
    </row>
    <row r="16" spans="1:9">
      <c r="A16" s="2685" t="s">
        <v>3708</v>
      </c>
      <c r="B16" s="2684" t="s">
        <v>4085</v>
      </c>
      <c r="C16" s="2684"/>
      <c r="D16" s="2549"/>
      <c r="E16" s="2549"/>
      <c r="F16" s="2549"/>
      <c r="G16" s="2549"/>
      <c r="H16" s="2549"/>
      <c r="I16" s="2550"/>
    </row>
    <row r="17" spans="1:9">
      <c r="A17" s="2496"/>
      <c r="B17" s="2684" t="s">
        <v>4086</v>
      </c>
      <c r="C17" s="2684"/>
      <c r="D17" s="2549"/>
      <c r="E17" s="2549"/>
      <c r="F17" s="2549"/>
      <c r="G17" s="2549"/>
      <c r="H17" s="2549"/>
      <c r="I17" s="2550"/>
    </row>
    <row r="18" spans="1:9">
      <c r="A18" s="2496"/>
      <c r="B18" s="2684" t="s">
        <v>4087</v>
      </c>
      <c r="C18" s="2684"/>
      <c r="D18" s="2549"/>
      <c r="E18" s="2549"/>
      <c r="F18" s="2549"/>
      <c r="G18" s="2549"/>
      <c r="H18" s="2549"/>
      <c r="I18" s="2550"/>
    </row>
    <row r="19" spans="1:9">
      <c r="A19" s="2496"/>
      <c r="B19" s="2684" t="s">
        <v>4088</v>
      </c>
      <c r="C19" s="2684"/>
      <c r="D19" s="2549"/>
      <c r="E19" s="2549"/>
      <c r="F19" s="2549"/>
      <c r="G19" s="2549"/>
      <c r="H19" s="2549"/>
      <c r="I19" s="2550"/>
    </row>
    <row r="20" spans="1:9">
      <c r="A20" s="2332" t="s">
        <v>3713</v>
      </c>
      <c r="B20" s="2333" t="s">
        <v>4080</v>
      </c>
      <c r="C20" s="2333"/>
      <c r="D20" s="1892"/>
      <c r="E20" s="1892"/>
      <c r="F20" s="1892"/>
      <c r="G20" s="1892"/>
      <c r="H20" s="1892"/>
      <c r="I20" s="1893"/>
    </row>
    <row r="21" spans="1:9">
      <c r="A21" s="2332" t="s">
        <v>702</v>
      </c>
      <c r="B21" s="2333" t="s">
        <v>4081</v>
      </c>
      <c r="C21" s="2333"/>
      <c r="D21" s="1892"/>
      <c r="E21" s="1892"/>
      <c r="F21" s="1892"/>
      <c r="G21" s="1892"/>
      <c r="H21" s="1892"/>
      <c r="I21" s="1893"/>
    </row>
    <row r="22" spans="1:9">
      <c r="A22" s="1891"/>
      <c r="B22" s="2333" t="s">
        <v>4082</v>
      </c>
      <c r="C22" s="2333"/>
      <c r="D22" s="1892"/>
      <c r="E22" s="1892"/>
      <c r="F22" s="1892"/>
      <c r="G22" s="1892"/>
      <c r="H22" s="1892"/>
      <c r="I22" s="1893"/>
    </row>
    <row r="23" spans="1:9">
      <c r="A23" s="1891"/>
      <c r="B23" s="2333" t="s">
        <v>902</v>
      </c>
      <c r="C23" s="2333"/>
      <c r="D23" s="1892"/>
      <c r="E23" s="1892"/>
      <c r="F23" s="1892"/>
      <c r="G23" s="1892"/>
      <c r="H23" s="1892"/>
      <c r="I23" s="1893"/>
    </row>
    <row r="24" spans="1:9">
      <c r="A24" s="1891"/>
      <c r="B24" s="2333" t="s">
        <v>4083</v>
      </c>
      <c r="C24" s="2333"/>
      <c r="D24" s="1892"/>
      <c r="E24" s="1892"/>
      <c r="F24" s="1892"/>
      <c r="G24" s="1892"/>
      <c r="H24" s="1892"/>
      <c r="I24" s="1893"/>
    </row>
    <row r="25" spans="1:9">
      <c r="A25" s="1891"/>
      <c r="B25" s="2333" t="s">
        <v>4084</v>
      </c>
      <c r="C25" s="2333"/>
      <c r="D25" s="1892"/>
      <c r="E25" s="1892"/>
      <c r="F25" s="1892"/>
      <c r="G25" s="1892"/>
      <c r="H25" s="1892"/>
      <c r="I25" s="1893"/>
    </row>
    <row r="26" spans="1:9">
      <c r="A26" s="1891"/>
      <c r="B26" s="2333" t="s">
        <v>903</v>
      </c>
      <c r="C26" s="2333"/>
      <c r="D26" s="1892"/>
      <c r="E26" s="1892"/>
      <c r="F26" s="1892"/>
      <c r="G26" s="1892"/>
      <c r="H26" s="1892"/>
      <c r="I26" s="1893"/>
    </row>
    <row r="27" spans="1:9">
      <c r="A27" s="2332" t="s">
        <v>708</v>
      </c>
      <c r="B27" s="2333" t="s">
        <v>904</v>
      </c>
      <c r="C27" s="2333"/>
      <c r="D27" s="1892"/>
      <c r="E27" s="1892"/>
      <c r="F27" s="1892"/>
      <c r="G27" s="1892"/>
      <c r="H27" s="1892"/>
      <c r="I27" s="1893"/>
    </row>
    <row r="28" spans="1:9">
      <c r="A28" s="1891"/>
      <c r="B28" s="2333" t="s">
        <v>500</v>
      </c>
      <c r="C28" s="2333"/>
      <c r="D28" s="1892"/>
      <c r="E28" s="1892"/>
      <c r="F28" s="1892"/>
      <c r="G28" s="1892"/>
      <c r="H28" s="1892"/>
      <c r="I28" s="1893"/>
    </row>
    <row r="29" spans="1:9">
      <c r="A29" s="1891"/>
      <c r="B29" s="2333" t="s">
        <v>501</v>
      </c>
      <c r="C29" s="2333"/>
      <c r="D29" s="1892"/>
      <c r="E29" s="1892"/>
      <c r="F29" s="1892"/>
      <c r="G29" s="1892"/>
      <c r="H29" s="1892"/>
      <c r="I29" s="1893"/>
    </row>
    <row r="30" spans="1:9">
      <c r="A30" s="1891"/>
      <c r="B30" s="2333" t="s">
        <v>502</v>
      </c>
      <c r="C30" s="2333"/>
      <c r="D30" s="1892"/>
      <c r="E30" s="1892"/>
      <c r="F30" s="1892"/>
      <c r="G30" s="1892"/>
      <c r="H30" s="1892"/>
      <c r="I30" s="1893"/>
    </row>
    <row r="31" spans="1:9">
      <c r="A31" s="2334" t="s">
        <v>1950</v>
      </c>
      <c r="B31" s="2333" t="s">
        <v>1051</v>
      </c>
      <c r="C31" s="2333"/>
      <c r="D31" s="1892"/>
      <c r="E31" s="1892"/>
      <c r="F31" s="1892"/>
      <c r="G31" s="1892"/>
      <c r="H31" s="1892"/>
      <c r="I31" s="1893"/>
    </row>
    <row r="32" spans="1:9">
      <c r="A32" s="2293"/>
      <c r="B32" s="2335"/>
      <c r="C32" s="2686"/>
      <c r="D32" s="2336"/>
      <c r="E32" s="2335"/>
      <c r="F32" s="2336"/>
      <c r="G32" s="2336"/>
      <c r="H32" s="2336"/>
      <c r="I32" s="2337"/>
    </row>
    <row r="33" spans="1:9">
      <c r="A33" s="2299"/>
      <c r="B33" s="2338"/>
      <c r="C33" s="2687"/>
      <c r="D33" s="1892" t="s">
        <v>503</v>
      </c>
      <c r="E33" s="2338"/>
      <c r="F33" s="2339" t="s">
        <v>504</v>
      </c>
      <c r="G33" s="2339"/>
      <c r="H33" s="2339"/>
      <c r="I33" s="2340"/>
    </row>
    <row r="34" spans="1:9">
      <c r="A34" s="2299"/>
      <c r="B34" s="2300" t="s">
        <v>505</v>
      </c>
      <c r="C34" s="2688"/>
      <c r="D34" s="2341"/>
      <c r="E34" s="2342"/>
      <c r="F34" s="2341"/>
      <c r="G34" s="2341"/>
      <c r="H34" s="2341"/>
      <c r="I34" s="2343"/>
    </row>
    <row r="35" spans="1:9">
      <c r="A35" s="2299"/>
      <c r="B35" s="2300" t="s">
        <v>506</v>
      </c>
      <c r="C35" s="2689" t="s">
        <v>3591</v>
      </c>
      <c r="D35" s="2300" t="s">
        <v>3595</v>
      </c>
      <c r="E35" s="2300" t="s">
        <v>3595</v>
      </c>
      <c r="F35" s="2338" t="s">
        <v>3596</v>
      </c>
      <c r="G35" s="2300" t="s">
        <v>3597</v>
      </c>
      <c r="H35" s="2344" t="s">
        <v>3598</v>
      </c>
      <c r="I35" s="2345" t="s">
        <v>507</v>
      </c>
    </row>
    <row r="36" spans="1:9">
      <c r="A36" s="2303" t="s">
        <v>1729</v>
      </c>
      <c r="B36" s="2300" t="s">
        <v>1394</v>
      </c>
      <c r="C36" s="2689" t="s">
        <v>3601</v>
      </c>
      <c r="D36" s="2300" t="s">
        <v>1397</v>
      </c>
      <c r="E36" s="2300" t="s">
        <v>1971</v>
      </c>
      <c r="F36" s="2300" t="s">
        <v>3607</v>
      </c>
      <c r="G36" s="2300" t="s">
        <v>3607</v>
      </c>
      <c r="H36" s="2344" t="s">
        <v>508</v>
      </c>
      <c r="I36" s="2346" t="s">
        <v>509</v>
      </c>
    </row>
    <row r="37" spans="1:9">
      <c r="A37" s="2304" t="s">
        <v>1732</v>
      </c>
      <c r="B37" s="2305" t="s">
        <v>3020</v>
      </c>
      <c r="C37" s="2690" t="s">
        <v>3021</v>
      </c>
      <c r="D37" s="2305" t="s">
        <v>3022</v>
      </c>
      <c r="E37" s="2305" t="s">
        <v>3023</v>
      </c>
      <c r="F37" s="2305" t="s">
        <v>2346</v>
      </c>
      <c r="G37" s="2347" t="s">
        <v>510</v>
      </c>
      <c r="H37" s="2348" t="s">
        <v>2348</v>
      </c>
      <c r="I37" s="2307" t="s">
        <v>2349</v>
      </c>
    </row>
    <row r="38" spans="1:9">
      <c r="A38" s="2149">
        <v>1</v>
      </c>
      <c r="B38" s="1520" t="s">
        <v>4868</v>
      </c>
      <c r="C38" s="2569"/>
      <c r="D38" s="1860"/>
      <c r="E38" s="1860"/>
      <c r="F38" s="1839"/>
      <c r="G38" s="1839"/>
      <c r="H38" s="2254"/>
      <c r="I38" s="2694">
        <f t="shared" ref="I38:I52" si="0">SUM(F38:H38)</f>
        <v>0</v>
      </c>
    </row>
    <row r="39" spans="1:9">
      <c r="A39" s="2149">
        <v>2</v>
      </c>
      <c r="B39" s="2349" t="s">
        <v>4869</v>
      </c>
      <c r="C39" s="2691"/>
      <c r="D39" s="1860"/>
      <c r="E39" s="1860"/>
      <c r="F39" s="1860"/>
      <c r="G39" s="1860"/>
      <c r="H39" s="2255"/>
      <c r="I39" s="2695">
        <f t="shared" si="0"/>
        <v>0</v>
      </c>
    </row>
    <row r="40" spans="1:9">
      <c r="A40" s="2149">
        <v>3</v>
      </c>
      <c r="B40" s="1520"/>
      <c r="C40" s="2569"/>
      <c r="D40" s="1860"/>
      <c r="E40" s="1860"/>
      <c r="F40" s="1860"/>
      <c r="G40" s="1860"/>
      <c r="H40" s="2255"/>
      <c r="I40" s="2695">
        <f t="shared" si="0"/>
        <v>0</v>
      </c>
    </row>
    <row r="41" spans="1:9">
      <c r="A41" s="2149">
        <v>4</v>
      </c>
      <c r="B41" s="1520" t="s">
        <v>4870</v>
      </c>
      <c r="C41" s="2569"/>
      <c r="D41" s="1860">
        <v>22609</v>
      </c>
      <c r="E41" s="1860">
        <v>22609</v>
      </c>
      <c r="F41" s="1860"/>
      <c r="G41" s="1860">
        <v>13243</v>
      </c>
      <c r="H41" s="2255"/>
      <c r="I41" s="2695">
        <f t="shared" si="0"/>
        <v>13243</v>
      </c>
    </row>
    <row r="42" spans="1:9">
      <c r="A42" s="2149">
        <v>5</v>
      </c>
      <c r="B42" s="1520"/>
      <c r="C42" s="2569"/>
      <c r="D42" s="1860"/>
      <c r="E42" s="1860"/>
      <c r="F42" s="1860"/>
      <c r="G42" s="1860"/>
      <c r="H42" s="2255"/>
      <c r="I42" s="2695">
        <f t="shared" si="0"/>
        <v>0</v>
      </c>
    </row>
    <row r="43" spans="1:9">
      <c r="A43" s="2149">
        <v>6</v>
      </c>
      <c r="B43" s="1520" t="s">
        <v>4871</v>
      </c>
      <c r="C43" s="2569"/>
      <c r="D43" s="1860"/>
      <c r="E43" s="1860"/>
      <c r="F43" s="1860"/>
      <c r="G43" s="1860">
        <v>2175360</v>
      </c>
      <c r="H43" s="2255"/>
      <c r="I43" s="2695">
        <f t="shared" si="0"/>
        <v>2175360</v>
      </c>
    </row>
    <row r="44" spans="1:9">
      <c r="A44" s="2149">
        <v>7</v>
      </c>
      <c r="B44" s="1520"/>
      <c r="C44" s="2569"/>
      <c r="D44" s="1860"/>
      <c r="E44" s="1860"/>
      <c r="F44" s="1860"/>
      <c r="G44" s="1860"/>
      <c r="H44" s="2255"/>
      <c r="I44" s="2695">
        <f t="shared" si="0"/>
        <v>0</v>
      </c>
    </row>
    <row r="45" spans="1:9">
      <c r="A45" s="2149">
        <v>8</v>
      </c>
      <c r="B45" s="1520"/>
      <c r="C45" s="1860"/>
      <c r="D45" s="1860"/>
      <c r="E45" s="1860"/>
      <c r="F45" s="1860"/>
      <c r="G45" s="1860"/>
      <c r="H45" s="2255"/>
      <c r="I45" s="2695">
        <f t="shared" si="0"/>
        <v>0</v>
      </c>
    </row>
    <row r="46" spans="1:9">
      <c r="A46" s="2149">
        <v>9</v>
      </c>
      <c r="B46" s="1520"/>
      <c r="C46" s="2569"/>
      <c r="D46" s="1860"/>
      <c r="E46" s="1860"/>
      <c r="F46" s="1860"/>
      <c r="G46" s="1860"/>
      <c r="H46" s="2255"/>
      <c r="I46" s="2695">
        <f t="shared" si="0"/>
        <v>0</v>
      </c>
    </row>
    <row r="47" spans="1:9">
      <c r="A47" s="2149">
        <v>10</v>
      </c>
      <c r="B47" s="1520"/>
      <c r="C47" s="2569"/>
      <c r="D47" s="1860"/>
      <c r="E47" s="1860"/>
      <c r="F47" s="1860"/>
      <c r="G47" s="1860"/>
      <c r="H47" s="2255"/>
      <c r="I47" s="2695">
        <f t="shared" si="0"/>
        <v>0</v>
      </c>
    </row>
    <row r="48" spans="1:9">
      <c r="A48" s="2149">
        <v>11</v>
      </c>
      <c r="B48" s="1520"/>
      <c r="C48" s="2569"/>
      <c r="D48" s="1860"/>
      <c r="E48" s="1860"/>
      <c r="F48" s="1860"/>
      <c r="G48" s="1860"/>
      <c r="H48" s="2255"/>
      <c r="I48" s="2695">
        <f t="shared" si="0"/>
        <v>0</v>
      </c>
    </row>
    <row r="49" spans="1:9">
      <c r="A49" s="2149">
        <v>12</v>
      </c>
      <c r="B49" s="1520"/>
      <c r="C49" s="2569"/>
      <c r="D49" s="1860"/>
      <c r="E49" s="1860"/>
      <c r="F49" s="1860"/>
      <c r="G49" s="1860"/>
      <c r="H49" s="2255"/>
      <c r="I49" s="2695">
        <f t="shared" si="0"/>
        <v>0</v>
      </c>
    </row>
    <row r="50" spans="1:9">
      <c r="A50" s="2149">
        <v>13</v>
      </c>
      <c r="B50" s="1520"/>
      <c r="C50" s="2569"/>
      <c r="D50" s="1860"/>
      <c r="E50" s="1860"/>
      <c r="F50" s="1860"/>
      <c r="G50" s="1860"/>
      <c r="H50" s="2255"/>
      <c r="I50" s="2695">
        <f t="shared" si="0"/>
        <v>0</v>
      </c>
    </row>
    <row r="51" spans="1:9">
      <c r="A51" s="2149">
        <v>14</v>
      </c>
      <c r="B51" s="1520"/>
      <c r="C51" s="2569"/>
      <c r="D51" s="1860"/>
      <c r="E51" s="1860"/>
      <c r="F51" s="1860"/>
      <c r="G51" s="1860"/>
      <c r="H51" s="2255"/>
      <c r="I51" s="2695">
        <f t="shared" si="0"/>
        <v>0</v>
      </c>
    </row>
    <row r="52" spans="1:9">
      <c r="A52" s="2149">
        <v>15</v>
      </c>
      <c r="B52" s="1520" t="s">
        <v>1190</v>
      </c>
      <c r="C52" s="2569"/>
      <c r="D52" s="1860"/>
      <c r="E52" s="1860"/>
      <c r="F52" s="1860"/>
      <c r="G52" s="1860"/>
      <c r="H52" s="2255"/>
      <c r="I52" s="2695">
        <f t="shared" si="0"/>
        <v>0</v>
      </c>
    </row>
    <row r="53" spans="1:9">
      <c r="A53" s="2149">
        <v>16</v>
      </c>
      <c r="B53" s="1534" t="s">
        <v>2331</v>
      </c>
      <c r="C53" s="2692"/>
      <c r="D53" s="1860">
        <f t="shared" ref="D53:I53" si="1">SUM(D38:D52)</f>
        <v>22609</v>
      </c>
      <c r="E53" s="1860">
        <f t="shared" si="1"/>
        <v>22609</v>
      </c>
      <c r="F53" s="1839">
        <f t="shared" si="1"/>
        <v>0</v>
      </c>
      <c r="G53" s="1839">
        <f t="shared" si="1"/>
        <v>2188603</v>
      </c>
      <c r="H53" s="1839">
        <f t="shared" si="1"/>
        <v>0</v>
      </c>
      <c r="I53" s="2108">
        <f t="shared" si="1"/>
        <v>2188603</v>
      </c>
    </row>
    <row r="54" spans="1:9">
      <c r="A54" s="2350"/>
      <c r="B54" s="2351"/>
      <c r="C54" s="2351"/>
      <c r="D54" s="2351"/>
      <c r="E54" s="2351"/>
      <c r="F54" s="2351"/>
      <c r="G54" s="2351"/>
      <c r="H54" s="2351"/>
      <c r="I54" s="2352"/>
    </row>
    <row r="55" spans="1:9">
      <c r="A55" s="2244"/>
      <c r="B55" s="2226"/>
      <c r="C55" s="2226"/>
      <c r="D55" s="2226"/>
      <c r="E55" s="2226"/>
      <c r="F55" s="2226"/>
      <c r="G55" s="2226"/>
      <c r="H55" s="2226"/>
      <c r="I55" s="2353"/>
    </row>
    <row r="56" spans="1:9">
      <c r="A56" s="2244"/>
      <c r="B56" s="2226"/>
      <c r="C56" s="2226"/>
      <c r="D56" s="2226"/>
      <c r="E56" s="2226"/>
      <c r="F56" s="2226"/>
      <c r="G56" s="2226"/>
      <c r="H56" s="2226"/>
      <c r="I56" s="2353"/>
    </row>
    <row r="57" spans="1:9">
      <c r="A57" s="2244"/>
      <c r="B57" s="2226"/>
      <c r="C57" s="2226"/>
      <c r="D57" s="2226"/>
      <c r="E57" s="2226"/>
      <c r="F57" s="2226"/>
      <c r="G57" s="2226"/>
      <c r="H57" s="2226"/>
      <c r="I57" s="2353"/>
    </row>
    <row r="58" spans="1:9">
      <c r="A58" s="2244"/>
      <c r="B58" s="2226"/>
      <c r="C58" s="2226"/>
      <c r="D58" s="2226"/>
      <c r="E58" s="2226"/>
      <c r="F58" s="2226"/>
      <c r="G58" s="2226"/>
      <c r="H58" s="2226"/>
      <c r="I58" s="2353"/>
    </row>
    <row r="59" spans="1:9">
      <c r="A59" s="2244"/>
      <c r="B59" s="2226"/>
      <c r="C59" s="2226"/>
      <c r="D59" s="2226"/>
      <c r="E59" s="2226"/>
      <c r="F59" s="2226"/>
      <c r="G59" s="2226"/>
      <c r="H59" s="2226"/>
      <c r="I59" s="2353"/>
    </row>
    <row r="60" spans="1:9" ht="15.75" thickBot="1">
      <c r="A60" s="2354"/>
      <c r="B60" s="2355"/>
      <c r="C60" s="2355"/>
      <c r="D60" s="2355"/>
      <c r="E60" s="2355"/>
      <c r="F60" s="2355"/>
      <c r="G60" s="2355"/>
      <c r="H60" s="2355"/>
      <c r="I60" s="2356"/>
    </row>
    <row r="62" spans="1:9">
      <c r="A62" s="2448" t="s">
        <v>4678</v>
      </c>
      <c r="B62" s="1649"/>
      <c r="C62" s="1649"/>
      <c r="D62" s="1649"/>
      <c r="E62" s="1649"/>
      <c r="F62" s="1532"/>
      <c r="G62" s="1553"/>
      <c r="H62" s="1970"/>
      <c r="I62" s="1553" t="s">
        <v>511</v>
      </c>
    </row>
    <row r="63" spans="1:9">
      <c r="A63" s="1553" t="s">
        <v>512</v>
      </c>
      <c r="B63" s="2227"/>
      <c r="C63" s="2227"/>
      <c r="D63" s="2242"/>
      <c r="E63" s="2242"/>
      <c r="F63" s="2242"/>
      <c r="G63" s="2227"/>
      <c r="H63" s="2227"/>
      <c r="I63" s="2227"/>
    </row>
    <row r="64" spans="1:9" ht="15.75">
      <c r="A64" s="1557" t="s">
        <v>418</v>
      </c>
      <c r="B64" s="2227"/>
      <c r="C64" s="2227"/>
      <c r="D64" s="2227"/>
      <c r="E64" s="2227"/>
      <c r="F64" s="2227"/>
      <c r="G64" s="2227"/>
      <c r="H64" s="2227"/>
      <c r="I64" s="2227"/>
    </row>
    <row r="66" spans="1:9" ht="16.5" thickBot="1">
      <c r="A66" s="2263" t="str">
        <f>'Data Sheet'!$C$25</f>
        <v>CENTRAL HUDSON GAS &amp; ELECTRIC CORPORATION</v>
      </c>
      <c r="B66" s="2226"/>
      <c r="C66" s="2226"/>
      <c r="D66" s="2226"/>
      <c r="E66" s="2226"/>
      <c r="F66" s="2226"/>
      <c r="G66" s="2264" t="str">
        <f>'Data Sheet'!$C$40</f>
        <v>4/18/2018</v>
      </c>
      <c r="H66" s="1560" t="str">
        <f>'Data Sheet'!$C$38</f>
        <v>12/31/2017</v>
      </c>
    </row>
    <row r="67" spans="1:9">
      <c r="A67" s="1512"/>
      <c r="B67" s="1669"/>
      <c r="C67" s="1669"/>
      <c r="D67" s="1669"/>
      <c r="E67" s="1669"/>
      <c r="F67" s="1669"/>
      <c r="G67" s="1669"/>
      <c r="H67" s="1669"/>
      <c r="I67" s="1885"/>
    </row>
    <row r="68" spans="1:9">
      <c r="A68" s="2003" t="s">
        <v>1419</v>
      </c>
      <c r="B68" s="1553"/>
      <c r="C68" s="1553"/>
      <c r="D68" s="2227"/>
      <c r="E68" s="1553"/>
      <c r="F68" s="1553"/>
      <c r="G68" s="1553"/>
      <c r="H68" s="1553"/>
      <c r="I68" s="1981"/>
    </row>
    <row r="69" spans="1:9">
      <c r="A69" s="2003" t="s">
        <v>1983</v>
      </c>
      <c r="B69" s="1553"/>
      <c r="C69" s="1553"/>
      <c r="D69" s="2227"/>
      <c r="E69" s="1553"/>
      <c r="F69" s="1553"/>
      <c r="G69" s="1553"/>
      <c r="H69" s="1553"/>
      <c r="I69" s="1981"/>
    </row>
    <row r="70" spans="1:9">
      <c r="A70" s="1519"/>
      <c r="B70" s="1683"/>
      <c r="C70" s="1683"/>
      <c r="D70" s="1683"/>
      <c r="E70" s="1683"/>
      <c r="F70" s="1683"/>
      <c r="G70" s="1683"/>
      <c r="H70" s="1683"/>
      <c r="I70" s="1889"/>
    </row>
    <row r="71" spans="1:9">
      <c r="A71" s="2325"/>
      <c r="B71" s="1896"/>
      <c r="C71" s="2686"/>
      <c r="D71" s="1554"/>
      <c r="E71" s="1896"/>
      <c r="F71" s="1554"/>
      <c r="G71" s="1554"/>
      <c r="H71" s="1554"/>
      <c r="I71" s="1555"/>
    </row>
    <row r="72" spans="1:9">
      <c r="A72" s="2194"/>
      <c r="B72" s="1517"/>
      <c r="C72" s="2687"/>
      <c r="D72" s="1538" t="s">
        <v>503</v>
      </c>
      <c r="E72" s="1517"/>
      <c r="F72" s="1553" t="s">
        <v>504</v>
      </c>
      <c r="G72" s="1553"/>
      <c r="H72" s="1553"/>
      <c r="I72" s="1981"/>
    </row>
    <row r="73" spans="1:9">
      <c r="A73" s="2194"/>
      <c r="B73" s="1971" t="s">
        <v>505</v>
      </c>
      <c r="C73" s="2688"/>
      <c r="D73" s="1683"/>
      <c r="E73" s="1520"/>
      <c r="F73" s="1683"/>
      <c r="G73" s="1683"/>
      <c r="H73" s="1683"/>
      <c r="I73" s="1889"/>
    </row>
    <row r="74" spans="1:9">
      <c r="A74" s="2194"/>
      <c r="B74" s="1971" t="s">
        <v>506</v>
      </c>
      <c r="C74" s="2689" t="s">
        <v>3591</v>
      </c>
      <c r="D74" s="1971" t="s">
        <v>3595</v>
      </c>
      <c r="E74" s="1971" t="s">
        <v>3595</v>
      </c>
      <c r="F74" s="1517" t="s">
        <v>3596</v>
      </c>
      <c r="G74" s="1971" t="s">
        <v>3597</v>
      </c>
      <c r="H74" s="1532" t="s">
        <v>3598</v>
      </c>
      <c r="I74" s="1897" t="s">
        <v>507</v>
      </c>
    </row>
    <row r="75" spans="1:9">
      <c r="A75" s="2147" t="s">
        <v>1729</v>
      </c>
      <c r="B75" s="1971" t="s">
        <v>1394</v>
      </c>
      <c r="C75" s="2689" t="s">
        <v>3601</v>
      </c>
      <c r="D75" s="1971" t="s">
        <v>1397</v>
      </c>
      <c r="E75" s="1971" t="s">
        <v>1971</v>
      </c>
      <c r="F75" s="1971" t="s">
        <v>3607</v>
      </c>
      <c r="G75" s="1971" t="s">
        <v>3607</v>
      </c>
      <c r="H75" s="1532" t="s">
        <v>508</v>
      </c>
      <c r="I75" s="2357" t="s">
        <v>509</v>
      </c>
    </row>
    <row r="76" spans="1:9">
      <c r="A76" s="2149" t="s">
        <v>1732</v>
      </c>
      <c r="B76" s="2305" t="s">
        <v>3020</v>
      </c>
      <c r="C76" s="2690" t="s">
        <v>3021</v>
      </c>
      <c r="D76" s="2305" t="s">
        <v>3022</v>
      </c>
      <c r="E76" s="2305" t="s">
        <v>3023</v>
      </c>
      <c r="F76" s="2305" t="s">
        <v>2346</v>
      </c>
      <c r="G76" s="2347" t="s">
        <v>510</v>
      </c>
      <c r="H76" s="2348" t="s">
        <v>2348</v>
      </c>
      <c r="I76" s="2307" t="s">
        <v>2349</v>
      </c>
    </row>
    <row r="77" spans="1:9">
      <c r="A77" s="2149">
        <v>1</v>
      </c>
      <c r="B77" s="1520"/>
      <c r="C77" s="2569"/>
      <c r="D77" s="1860"/>
      <c r="E77" s="1860"/>
      <c r="F77" s="1860"/>
      <c r="G77" s="1860"/>
      <c r="H77" s="2255"/>
      <c r="I77" s="2695">
        <f t="shared" ref="I77:I124" si="2">SUM(F77:H77)</f>
        <v>0</v>
      </c>
    </row>
    <row r="78" spans="1:9">
      <c r="A78" s="2149">
        <v>2</v>
      </c>
      <c r="B78" s="2349"/>
      <c r="C78" s="2691"/>
      <c r="D78" s="1860"/>
      <c r="E78" s="1860"/>
      <c r="F78" s="1860"/>
      <c r="G78" s="1860"/>
      <c r="H78" s="2255"/>
      <c r="I78" s="2695">
        <f t="shared" si="2"/>
        <v>0</v>
      </c>
    </row>
    <row r="79" spans="1:9">
      <c r="A79" s="2149">
        <v>3</v>
      </c>
      <c r="B79" s="1520"/>
      <c r="C79" s="2569"/>
      <c r="D79" s="1860"/>
      <c r="E79" s="1860"/>
      <c r="F79" s="1860"/>
      <c r="G79" s="1860"/>
      <c r="H79" s="2255"/>
      <c r="I79" s="2695">
        <f t="shared" si="2"/>
        <v>0</v>
      </c>
    </row>
    <row r="80" spans="1:9">
      <c r="A80" s="2149">
        <v>4</v>
      </c>
      <c r="B80" s="1520"/>
      <c r="C80" s="2569"/>
      <c r="D80" s="1860"/>
      <c r="E80" s="1860"/>
      <c r="F80" s="1860"/>
      <c r="G80" s="1860"/>
      <c r="H80" s="2255"/>
      <c r="I80" s="2695">
        <f t="shared" si="2"/>
        <v>0</v>
      </c>
    </row>
    <row r="81" spans="1:9">
      <c r="A81" s="2149">
        <v>5</v>
      </c>
      <c r="B81" s="1520"/>
      <c r="C81" s="2569"/>
      <c r="D81" s="1860"/>
      <c r="E81" s="1860"/>
      <c r="F81" s="1860"/>
      <c r="G81" s="1860"/>
      <c r="H81" s="2255"/>
      <c r="I81" s="2695">
        <f t="shared" si="2"/>
        <v>0</v>
      </c>
    </row>
    <row r="82" spans="1:9">
      <c r="A82" s="2149">
        <v>6</v>
      </c>
      <c r="B82" s="1520"/>
      <c r="C82" s="2569"/>
      <c r="D82" s="1860"/>
      <c r="E82" s="1860"/>
      <c r="F82" s="1860"/>
      <c r="G82" s="1860"/>
      <c r="H82" s="2255"/>
      <c r="I82" s="2695">
        <f t="shared" si="2"/>
        <v>0</v>
      </c>
    </row>
    <row r="83" spans="1:9">
      <c r="A83" s="2149">
        <v>7</v>
      </c>
      <c r="B83" s="1520"/>
      <c r="C83" s="2569"/>
      <c r="D83" s="1860"/>
      <c r="E83" s="1860"/>
      <c r="F83" s="1860"/>
      <c r="G83" s="1860"/>
      <c r="H83" s="2255"/>
      <c r="I83" s="2695">
        <f t="shared" si="2"/>
        <v>0</v>
      </c>
    </row>
    <row r="84" spans="1:9">
      <c r="A84" s="2149">
        <v>8</v>
      </c>
      <c r="B84" s="1520"/>
      <c r="C84" s="2569"/>
      <c r="D84" s="1860"/>
      <c r="E84" s="1860"/>
      <c r="F84" s="1860"/>
      <c r="G84" s="1860"/>
      <c r="H84" s="2255"/>
      <c r="I84" s="2695">
        <f t="shared" si="2"/>
        <v>0</v>
      </c>
    </row>
    <row r="85" spans="1:9">
      <c r="A85" s="2149">
        <v>9</v>
      </c>
      <c r="B85" s="1520"/>
      <c r="C85" s="2569"/>
      <c r="D85" s="1860"/>
      <c r="E85" s="1860"/>
      <c r="F85" s="1860"/>
      <c r="G85" s="1860"/>
      <c r="H85" s="2255"/>
      <c r="I85" s="2695">
        <f t="shared" si="2"/>
        <v>0</v>
      </c>
    </row>
    <row r="86" spans="1:9">
      <c r="A86" s="2149">
        <v>10</v>
      </c>
      <c r="B86" s="1520"/>
      <c r="C86" s="2569"/>
      <c r="D86" s="1860"/>
      <c r="E86" s="1860"/>
      <c r="F86" s="1860"/>
      <c r="G86" s="1860"/>
      <c r="H86" s="2255"/>
      <c r="I86" s="2695">
        <f t="shared" si="2"/>
        <v>0</v>
      </c>
    </row>
    <row r="87" spans="1:9">
      <c r="A87" s="2149">
        <v>11</v>
      </c>
      <c r="B87" s="1520"/>
      <c r="C87" s="2569"/>
      <c r="D87" s="1860"/>
      <c r="E87" s="1860"/>
      <c r="F87" s="1860"/>
      <c r="G87" s="1860"/>
      <c r="H87" s="2255"/>
      <c r="I87" s="2695">
        <f t="shared" si="2"/>
        <v>0</v>
      </c>
    </row>
    <row r="88" spans="1:9">
      <c r="A88" s="2149">
        <v>12</v>
      </c>
      <c r="B88" s="1520"/>
      <c r="C88" s="2569"/>
      <c r="D88" s="1860"/>
      <c r="E88" s="1860"/>
      <c r="F88" s="1860"/>
      <c r="G88" s="1860"/>
      <c r="H88" s="2255"/>
      <c r="I88" s="2695">
        <f t="shared" si="2"/>
        <v>0</v>
      </c>
    </row>
    <row r="89" spans="1:9">
      <c r="A89" s="2149">
        <v>13</v>
      </c>
      <c r="B89" s="1520"/>
      <c r="C89" s="2569"/>
      <c r="D89" s="1860"/>
      <c r="E89" s="1860"/>
      <c r="F89" s="1860"/>
      <c r="G89" s="1860"/>
      <c r="H89" s="2255"/>
      <c r="I89" s="2695">
        <f t="shared" si="2"/>
        <v>0</v>
      </c>
    </row>
    <row r="90" spans="1:9">
      <c r="A90" s="2149">
        <v>14</v>
      </c>
      <c r="B90" s="1520"/>
      <c r="C90" s="2569"/>
      <c r="D90" s="1860"/>
      <c r="E90" s="1860"/>
      <c r="F90" s="1860"/>
      <c r="G90" s="1860"/>
      <c r="H90" s="2255"/>
      <c r="I90" s="2695">
        <f t="shared" si="2"/>
        <v>0</v>
      </c>
    </row>
    <row r="91" spans="1:9">
      <c r="A91" s="2149">
        <v>15</v>
      </c>
      <c r="B91" s="1520"/>
      <c r="C91" s="2569"/>
      <c r="D91" s="1860"/>
      <c r="E91" s="1860"/>
      <c r="F91" s="1860"/>
      <c r="G91" s="1860"/>
      <c r="H91" s="2255"/>
      <c r="I91" s="2695">
        <f t="shared" si="2"/>
        <v>0</v>
      </c>
    </row>
    <row r="92" spans="1:9">
      <c r="A92" s="2149">
        <v>16</v>
      </c>
      <c r="B92" s="1520"/>
      <c r="C92" s="2569"/>
      <c r="D92" s="1860"/>
      <c r="E92" s="1860"/>
      <c r="F92" s="1860"/>
      <c r="G92" s="1860"/>
      <c r="H92" s="2255"/>
      <c r="I92" s="2695">
        <f t="shared" si="2"/>
        <v>0</v>
      </c>
    </row>
    <row r="93" spans="1:9">
      <c r="A93" s="2149">
        <v>17</v>
      </c>
      <c r="B93" s="1520"/>
      <c r="C93" s="2569"/>
      <c r="D93" s="1860"/>
      <c r="E93" s="1860"/>
      <c r="F93" s="1860"/>
      <c r="G93" s="1860"/>
      <c r="H93" s="2255"/>
      <c r="I93" s="2695">
        <f t="shared" si="2"/>
        <v>0</v>
      </c>
    </row>
    <row r="94" spans="1:9">
      <c r="A94" s="2149">
        <v>18</v>
      </c>
      <c r="B94" s="1520"/>
      <c r="C94" s="2569"/>
      <c r="D94" s="1860"/>
      <c r="E94" s="1860"/>
      <c r="F94" s="1860"/>
      <c r="G94" s="1860"/>
      <c r="H94" s="2255"/>
      <c r="I94" s="2695">
        <f t="shared" si="2"/>
        <v>0</v>
      </c>
    </row>
    <row r="95" spans="1:9">
      <c r="A95" s="2149">
        <v>19</v>
      </c>
      <c r="B95" s="1520"/>
      <c r="C95" s="2569"/>
      <c r="D95" s="1860"/>
      <c r="E95" s="1860"/>
      <c r="F95" s="1860"/>
      <c r="G95" s="1860"/>
      <c r="H95" s="2255"/>
      <c r="I95" s="2695">
        <f t="shared" si="2"/>
        <v>0</v>
      </c>
    </row>
    <row r="96" spans="1:9">
      <c r="A96" s="2149">
        <v>20</v>
      </c>
      <c r="B96" s="1520"/>
      <c r="C96" s="2569"/>
      <c r="D96" s="1860"/>
      <c r="E96" s="1860"/>
      <c r="F96" s="1860"/>
      <c r="G96" s="1860"/>
      <c r="H96" s="2255"/>
      <c r="I96" s="2695">
        <f t="shared" si="2"/>
        <v>0</v>
      </c>
    </row>
    <row r="97" spans="1:9">
      <c r="A97" s="2149">
        <v>21</v>
      </c>
      <c r="B97" s="1520"/>
      <c r="C97" s="2569"/>
      <c r="D97" s="1860"/>
      <c r="E97" s="1860"/>
      <c r="F97" s="1860"/>
      <c r="G97" s="1860"/>
      <c r="H97" s="2255"/>
      <c r="I97" s="2695">
        <f t="shared" si="2"/>
        <v>0</v>
      </c>
    </row>
    <row r="98" spans="1:9">
      <c r="A98" s="2149">
        <v>22</v>
      </c>
      <c r="B98" s="1520"/>
      <c r="C98" s="2569"/>
      <c r="D98" s="1860"/>
      <c r="E98" s="1860"/>
      <c r="F98" s="1860"/>
      <c r="G98" s="1860"/>
      <c r="H98" s="2255"/>
      <c r="I98" s="2695">
        <f t="shared" si="2"/>
        <v>0</v>
      </c>
    </row>
    <row r="99" spans="1:9">
      <c r="A99" s="2149">
        <v>23</v>
      </c>
      <c r="B99" s="1520"/>
      <c r="C99" s="2569"/>
      <c r="D99" s="1860"/>
      <c r="E99" s="1860"/>
      <c r="F99" s="1860"/>
      <c r="G99" s="1860"/>
      <c r="H99" s="2255"/>
      <c r="I99" s="2695">
        <f t="shared" si="2"/>
        <v>0</v>
      </c>
    </row>
    <row r="100" spans="1:9">
      <c r="A100" s="2149">
        <v>24</v>
      </c>
      <c r="B100" s="1520"/>
      <c r="C100" s="2569"/>
      <c r="D100" s="1860"/>
      <c r="E100" s="1860"/>
      <c r="F100" s="1860"/>
      <c r="G100" s="1860"/>
      <c r="H100" s="2255"/>
      <c r="I100" s="2695">
        <f t="shared" si="2"/>
        <v>0</v>
      </c>
    </row>
    <row r="101" spans="1:9">
      <c r="A101" s="2149">
        <v>25</v>
      </c>
      <c r="B101" s="1520"/>
      <c r="C101" s="2569"/>
      <c r="D101" s="1860"/>
      <c r="E101" s="1860"/>
      <c r="F101" s="1860"/>
      <c r="G101" s="1860"/>
      <c r="H101" s="2255"/>
      <c r="I101" s="2695">
        <f t="shared" si="2"/>
        <v>0</v>
      </c>
    </row>
    <row r="102" spans="1:9">
      <c r="A102" s="2149">
        <v>26</v>
      </c>
      <c r="B102" s="1520"/>
      <c r="C102" s="2569"/>
      <c r="D102" s="1860"/>
      <c r="E102" s="1860"/>
      <c r="F102" s="1860"/>
      <c r="G102" s="1860"/>
      <c r="H102" s="2255"/>
      <c r="I102" s="2695">
        <f t="shared" si="2"/>
        <v>0</v>
      </c>
    </row>
    <row r="103" spans="1:9">
      <c r="A103" s="2149">
        <v>27</v>
      </c>
      <c r="B103" s="1520"/>
      <c r="C103" s="2569"/>
      <c r="D103" s="1860"/>
      <c r="E103" s="1860"/>
      <c r="F103" s="1860"/>
      <c r="G103" s="1860"/>
      <c r="H103" s="2255"/>
      <c r="I103" s="2695">
        <f t="shared" si="2"/>
        <v>0</v>
      </c>
    </row>
    <row r="104" spans="1:9">
      <c r="A104" s="2149">
        <v>28</v>
      </c>
      <c r="B104" s="1520"/>
      <c r="C104" s="2569"/>
      <c r="D104" s="1860"/>
      <c r="E104" s="1860"/>
      <c r="F104" s="1860"/>
      <c r="G104" s="1860"/>
      <c r="H104" s="2255"/>
      <c r="I104" s="2695">
        <f t="shared" si="2"/>
        <v>0</v>
      </c>
    </row>
    <row r="105" spans="1:9">
      <c r="A105" s="2149">
        <v>29</v>
      </c>
      <c r="B105" s="1520"/>
      <c r="C105" s="2569"/>
      <c r="D105" s="1860"/>
      <c r="E105" s="1860"/>
      <c r="F105" s="1860"/>
      <c r="G105" s="1860"/>
      <c r="H105" s="2255"/>
      <c r="I105" s="2695">
        <f t="shared" si="2"/>
        <v>0</v>
      </c>
    </row>
    <row r="106" spans="1:9">
      <c r="A106" s="2149">
        <v>30</v>
      </c>
      <c r="B106" s="1520"/>
      <c r="C106" s="2569"/>
      <c r="D106" s="1860"/>
      <c r="E106" s="1860"/>
      <c r="F106" s="1860"/>
      <c r="G106" s="1860"/>
      <c r="H106" s="2255"/>
      <c r="I106" s="2695">
        <f t="shared" si="2"/>
        <v>0</v>
      </c>
    </row>
    <row r="107" spans="1:9">
      <c r="A107" s="2149">
        <v>31</v>
      </c>
      <c r="B107" s="1520"/>
      <c r="C107" s="2569"/>
      <c r="D107" s="1860"/>
      <c r="E107" s="1860"/>
      <c r="F107" s="1860"/>
      <c r="G107" s="1860"/>
      <c r="H107" s="2255"/>
      <c r="I107" s="2695">
        <f t="shared" si="2"/>
        <v>0</v>
      </c>
    </row>
    <row r="108" spans="1:9">
      <c r="A108" s="2149">
        <v>32</v>
      </c>
      <c r="B108" s="1520"/>
      <c r="C108" s="2569"/>
      <c r="D108" s="1860"/>
      <c r="E108" s="1860"/>
      <c r="F108" s="1860"/>
      <c r="G108" s="1860"/>
      <c r="H108" s="2255"/>
      <c r="I108" s="2695">
        <f t="shared" si="2"/>
        <v>0</v>
      </c>
    </row>
    <row r="109" spans="1:9">
      <c r="A109" s="2149">
        <v>33</v>
      </c>
      <c r="B109" s="1520"/>
      <c r="C109" s="2569"/>
      <c r="D109" s="1860"/>
      <c r="E109" s="1860"/>
      <c r="F109" s="1860"/>
      <c r="G109" s="1860"/>
      <c r="H109" s="2255"/>
      <c r="I109" s="2695">
        <f t="shared" si="2"/>
        <v>0</v>
      </c>
    </row>
    <row r="110" spans="1:9">
      <c r="A110" s="2149">
        <v>34</v>
      </c>
      <c r="B110" s="1520"/>
      <c r="C110" s="2569"/>
      <c r="D110" s="1860"/>
      <c r="E110" s="1860"/>
      <c r="F110" s="1860"/>
      <c r="G110" s="1860"/>
      <c r="H110" s="2255"/>
      <c r="I110" s="2695">
        <f t="shared" si="2"/>
        <v>0</v>
      </c>
    </row>
    <row r="111" spans="1:9">
      <c r="A111" s="2149">
        <v>35</v>
      </c>
      <c r="B111" s="1520"/>
      <c r="C111" s="2569"/>
      <c r="D111" s="1860"/>
      <c r="E111" s="1860"/>
      <c r="F111" s="1860"/>
      <c r="G111" s="1860"/>
      <c r="H111" s="2255"/>
      <c r="I111" s="2695">
        <f t="shared" si="2"/>
        <v>0</v>
      </c>
    </row>
    <row r="112" spans="1:9">
      <c r="A112" s="2149">
        <v>36</v>
      </c>
      <c r="B112" s="1520"/>
      <c r="C112" s="2569"/>
      <c r="D112" s="1860"/>
      <c r="E112" s="1860"/>
      <c r="F112" s="1860"/>
      <c r="G112" s="1860"/>
      <c r="H112" s="2255"/>
      <c r="I112" s="2695">
        <f t="shared" si="2"/>
        <v>0</v>
      </c>
    </row>
    <row r="113" spans="1:9">
      <c r="A113" s="2149">
        <v>37</v>
      </c>
      <c r="B113" s="1520"/>
      <c r="C113" s="2569"/>
      <c r="D113" s="1860"/>
      <c r="E113" s="1860"/>
      <c r="F113" s="1860"/>
      <c r="G113" s="1860"/>
      <c r="H113" s="2255"/>
      <c r="I113" s="2695">
        <f t="shared" si="2"/>
        <v>0</v>
      </c>
    </row>
    <row r="114" spans="1:9">
      <c r="A114" s="2149">
        <v>38</v>
      </c>
      <c r="B114" s="1520"/>
      <c r="C114" s="2569"/>
      <c r="D114" s="1860"/>
      <c r="E114" s="1860"/>
      <c r="F114" s="1860"/>
      <c r="G114" s="1860"/>
      <c r="H114" s="2255"/>
      <c r="I114" s="2695">
        <f t="shared" si="2"/>
        <v>0</v>
      </c>
    </row>
    <row r="115" spans="1:9">
      <c r="A115" s="2149">
        <v>39</v>
      </c>
      <c r="B115" s="1520"/>
      <c r="C115" s="2569"/>
      <c r="D115" s="1860"/>
      <c r="E115" s="1860"/>
      <c r="F115" s="1860"/>
      <c r="G115" s="1860"/>
      <c r="H115" s="2255"/>
      <c r="I115" s="2695">
        <f t="shared" si="2"/>
        <v>0</v>
      </c>
    </row>
    <row r="116" spans="1:9">
      <c r="A116" s="2149">
        <v>40</v>
      </c>
      <c r="B116" s="1520"/>
      <c r="C116" s="2569"/>
      <c r="D116" s="1860"/>
      <c r="E116" s="1860"/>
      <c r="F116" s="1860"/>
      <c r="G116" s="1860"/>
      <c r="H116" s="2255"/>
      <c r="I116" s="2695">
        <f t="shared" si="2"/>
        <v>0</v>
      </c>
    </row>
    <row r="117" spans="1:9">
      <c r="A117" s="2149">
        <v>41</v>
      </c>
      <c r="B117" s="1520"/>
      <c r="C117" s="2569"/>
      <c r="D117" s="1860"/>
      <c r="E117" s="1860"/>
      <c r="F117" s="1860"/>
      <c r="G117" s="1860"/>
      <c r="H117" s="2255"/>
      <c r="I117" s="2695">
        <f t="shared" si="2"/>
        <v>0</v>
      </c>
    </row>
    <row r="118" spans="1:9">
      <c r="A118" s="2149">
        <v>42</v>
      </c>
      <c r="B118" s="1520"/>
      <c r="C118" s="2569"/>
      <c r="D118" s="1860"/>
      <c r="E118" s="1860"/>
      <c r="F118" s="1860"/>
      <c r="G118" s="1860"/>
      <c r="H118" s="2255"/>
      <c r="I118" s="2695">
        <f t="shared" si="2"/>
        <v>0</v>
      </c>
    </row>
    <row r="119" spans="1:9">
      <c r="A119" s="2149">
        <v>43</v>
      </c>
      <c r="B119" s="1520"/>
      <c r="C119" s="2569"/>
      <c r="D119" s="1860"/>
      <c r="E119" s="1860"/>
      <c r="F119" s="1860"/>
      <c r="G119" s="1860"/>
      <c r="H119" s="2255"/>
      <c r="I119" s="2695">
        <f t="shared" si="2"/>
        <v>0</v>
      </c>
    </row>
    <row r="120" spans="1:9">
      <c r="A120" s="2149">
        <v>44</v>
      </c>
      <c r="B120" s="1520"/>
      <c r="C120" s="2569"/>
      <c r="D120" s="1860"/>
      <c r="E120" s="1860"/>
      <c r="F120" s="1860"/>
      <c r="G120" s="1860"/>
      <c r="H120" s="2255"/>
      <c r="I120" s="2695">
        <f t="shared" si="2"/>
        <v>0</v>
      </c>
    </row>
    <row r="121" spans="1:9">
      <c r="A121" s="2149">
        <v>45</v>
      </c>
      <c r="B121" s="1520"/>
      <c r="C121" s="2569"/>
      <c r="D121" s="1860"/>
      <c r="E121" s="1860"/>
      <c r="F121" s="1860"/>
      <c r="G121" s="1860"/>
      <c r="H121" s="2255"/>
      <c r="I121" s="2695">
        <f t="shared" si="2"/>
        <v>0</v>
      </c>
    </row>
    <row r="122" spans="1:9">
      <c r="A122" s="2149">
        <v>46</v>
      </c>
      <c r="B122" s="1520"/>
      <c r="C122" s="2569"/>
      <c r="D122" s="1860"/>
      <c r="E122" s="1860"/>
      <c r="F122" s="1860"/>
      <c r="G122" s="1860"/>
      <c r="H122" s="2255"/>
      <c r="I122" s="2695">
        <f t="shared" si="2"/>
        <v>0</v>
      </c>
    </row>
    <row r="123" spans="1:9">
      <c r="A123" s="2149">
        <v>47</v>
      </c>
      <c r="B123" s="1520"/>
      <c r="C123" s="2569"/>
      <c r="D123" s="1860"/>
      <c r="E123" s="1860"/>
      <c r="F123" s="1860"/>
      <c r="G123" s="1860"/>
      <c r="H123" s="2255"/>
      <c r="I123" s="2695">
        <f t="shared" si="2"/>
        <v>0</v>
      </c>
    </row>
    <row r="124" spans="1:9">
      <c r="A124" s="2149">
        <v>48</v>
      </c>
      <c r="B124" s="1520"/>
      <c r="C124" s="2569"/>
      <c r="D124" s="1860"/>
      <c r="E124" s="1860"/>
      <c r="F124" s="1860"/>
      <c r="G124" s="1860"/>
      <c r="H124" s="2255"/>
      <c r="I124" s="2695">
        <f t="shared" si="2"/>
        <v>0</v>
      </c>
    </row>
    <row r="125" spans="1:9" ht="15.75" thickBot="1">
      <c r="A125" s="2145">
        <v>49</v>
      </c>
      <c r="B125" s="2256" t="s">
        <v>2331</v>
      </c>
      <c r="C125" s="2693"/>
      <c r="D125" s="2259">
        <f t="shared" ref="D125:I125" si="3">SUM(D77:D124)</f>
        <v>0</v>
      </c>
      <c r="E125" s="2259">
        <f t="shared" si="3"/>
        <v>0</v>
      </c>
      <c r="F125" s="2259">
        <f t="shared" si="3"/>
        <v>0</v>
      </c>
      <c r="G125" s="2259">
        <f t="shared" si="3"/>
        <v>0</v>
      </c>
      <c r="H125" s="2259">
        <f t="shared" si="3"/>
        <v>0</v>
      </c>
      <c r="I125" s="2696">
        <f t="shared" si="3"/>
        <v>0</v>
      </c>
    </row>
    <row r="126" spans="1:9">
      <c r="A126" s="2448" t="s">
        <v>4678</v>
      </c>
      <c r="B126" s="1649"/>
      <c r="C126" s="1649"/>
      <c r="D126" s="1649"/>
      <c r="E126" s="1649"/>
    </row>
    <row r="127" spans="1:9">
      <c r="A127" s="1553" t="s">
        <v>513</v>
      </c>
      <c r="B127" s="2227"/>
      <c r="C127" s="2227"/>
      <c r="D127" s="2227"/>
      <c r="E127" s="2227"/>
      <c r="F127" s="2227"/>
      <c r="G127" s="2227"/>
      <c r="H127" s="2227"/>
      <c r="I127" s="2227"/>
    </row>
  </sheetData>
  <customSheetViews>
    <customSheetView guid="{8BA73436-2F9B-4210-BD10-5C9B0EE18A6F}"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
      <headerFooter alignWithMargins="0"/>
    </customSheetView>
    <customSheetView guid="{7923C648-7509-4E75-B568-BE9D1A032E56}"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2"/>
      <headerFooter alignWithMargins="0"/>
    </customSheetView>
    <customSheetView guid="{393B765C-BB60-4CEF-9B1B-1517D80E77BC}"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3"/>
      <headerFooter alignWithMargins="0"/>
    </customSheetView>
    <customSheetView guid="{63051384-6030-4837-BDE8-8D47319E9310}"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4"/>
      <headerFooter alignWithMargins="0"/>
    </customSheetView>
    <customSheetView guid="{4E7170B9-0E13-4551-BA0F-F43020F5D14F}"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5"/>
      <headerFooter alignWithMargins="0"/>
    </customSheetView>
    <customSheetView guid="{438078D9-73AC-4065-AD12-33C545097290}" colorId="22">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6"/>
      <headerFooter alignWithMargins="0"/>
    </customSheetView>
    <customSheetView guid="{5CF51FF9-A1DC-465C-8702-577480B671DB}" colorId="22">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7"/>
      <headerFooter alignWithMargins="0"/>
    </customSheetView>
    <customSheetView guid="{B94A4E40-0E04-4C7F-92F0-F173BDD19C5E}" colorId="22">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8"/>
      <headerFooter alignWithMargins="0"/>
    </customSheetView>
    <customSheetView guid="{8C259C24-A4E4-4974-8C90-A0F5B4CE3394}"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9"/>
      <headerFooter alignWithMargins="0"/>
    </customSheetView>
    <customSheetView guid="{FA103E5D-8B2E-472D-A37D-606A91A24206}" colorId="22">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0"/>
      <headerFooter alignWithMargins="0"/>
    </customSheetView>
    <customSheetView guid="{FD677025-12D2-4A8C-898E-C8C7B61A1761}"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1"/>
      <headerFooter alignWithMargins="0"/>
    </customSheetView>
    <customSheetView guid="{8A94D2EC-B2C5-4234-9443-0DC03802E12D}"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2"/>
      <headerFooter alignWithMargins="0"/>
    </customSheetView>
    <customSheetView guid="{C7AF6775-1D27-4B5E-A593-2A35D0B4D89B}" colorId="22">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3"/>
      <headerFooter alignWithMargins="0"/>
    </customSheetView>
    <customSheetView guid="{96E61F17-B7D0-43DF-A042-AB82DEADF71D}"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4"/>
      <headerFooter alignWithMargins="0"/>
    </customSheetView>
    <customSheetView guid="{0F6F7749-E5E2-402C-A332-F358E9F52431}"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5"/>
      <headerFooter alignWithMargins="0"/>
    </customSheetView>
    <customSheetView guid="{665C0630-746D-4A38-99D5-558A3A80C435}"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6"/>
      <headerFooter alignWithMargins="0"/>
    </customSheetView>
    <customSheetView guid="{7BB49942-3332-4916-8C9A-7E0718D9BD15}"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7"/>
      <headerFooter alignWithMargins="0"/>
    </customSheetView>
    <customSheetView guid="{84131046-9492-4BD4-95BF-1101D54B6750}" colorId="22" showPageBreaks="1" printArea="1">
      <selection activeCell="B20" sqref="B20"/>
      <rowBreaks count="1" manualBreakCount="1">
        <brk id="65" max="16383" man="1"/>
      </rowBreaks>
      <pageMargins left="0.25" right="0" top="0" bottom="0" header="0" footer="0"/>
      <printOptions horizontalCentered="1" verticalCentered="1"/>
      <pageSetup scale="70" fitToHeight="2" orientation="portrait" horizontalDpi="300" verticalDpi="300" r:id="rId18"/>
      <headerFooter alignWithMargins="0"/>
    </customSheetView>
    <customSheetView guid="{CDDD69AD-D96A-45A7-95A3-6DE883419332}" colorId="22" showPageBreaks="1" printArea="1" topLeftCell="A31">
      <selection activeCell="E42" sqref="E42"/>
      <rowBreaks count="1" manualBreakCount="1">
        <brk id="65" max="16383" man="1"/>
      </rowBreaks>
      <pageMargins left="0.25" right="0" top="0" bottom="0" header="0" footer="0"/>
      <printOptions horizontalCentered="1" verticalCentered="1"/>
      <pageSetup scale="70" fitToHeight="2" orientation="portrait" horizontalDpi="300" verticalDpi="300" r:id="rId19"/>
      <headerFooter alignWithMargins="0"/>
    </customSheetView>
    <customSheetView guid="{4AA2BC72-2A29-463C-9964-91A7BC9A705D}" colorId="22" showPageBreaks="1" printArea="1" topLeftCell="A31">
      <selection activeCell="E42" sqref="E42"/>
      <rowBreaks count="1" manualBreakCount="1">
        <brk id="65" max="16383" man="1"/>
      </rowBreaks>
      <pageMargins left="0.25" right="0" top="0" bottom="0" header="0" footer="0"/>
      <printOptions horizontalCentered="1" verticalCentered="1"/>
      <pageSetup scale="70" fitToHeight="2" orientation="portrait" horizontalDpi="300" verticalDpi="300" r:id="rId20"/>
      <headerFooter alignWithMargins="0"/>
    </customSheetView>
  </customSheetViews>
  <printOptions horizontalCentered="1" verticalCentered="1"/>
  <pageMargins left="0.25" right="0" top="0" bottom="0" header="0" footer="0"/>
  <pageSetup scale="70" fitToHeight="2" orientation="portrait" horizontalDpi="300" verticalDpi="300" r:id="rId21"/>
  <headerFooter alignWithMargins="0"/>
  <rowBreaks count="1" manualBreakCount="1">
    <brk id="65" max="16383" man="1"/>
  </rowBreaks>
  <drawing r:id="rId22"/>
  <legacyDrawing r:id="rId23"/>
  <mc:AlternateContent xmlns:mc="http://schemas.openxmlformats.org/markup-compatibility/2006">
    <mc:Choice Requires="x14">
      <controls>
        <mc:AlternateContent xmlns:mc="http://schemas.openxmlformats.org/markup-compatibility/2006">
          <mc:Choice Requires="x14">
            <control shapeId="55357" r:id="rId24" name="Button 61">
              <controlPr locked="0" defaultSize="0" autoFill="0" autoLine="0" autoPict="0">
                <anchor moveWithCells="1" sizeWithCells="1">
                  <from>
                    <xdr:col>2</xdr:col>
                    <xdr:colOff>9525</xdr:colOff>
                    <xdr:row>44</xdr:row>
                    <xdr:rowOff>9525</xdr:rowOff>
                  </from>
                  <to>
                    <xdr:col>3</xdr:col>
                    <xdr:colOff>847725</xdr:colOff>
                    <xdr:row>44</xdr:row>
                    <xdr:rowOff>9525</xdr:rowOff>
                  </to>
                </anchor>
              </controlPr>
            </control>
          </mc:Choice>
        </mc:AlternateContent>
        <mc:AlternateContent xmlns:mc="http://schemas.openxmlformats.org/markup-compatibility/2006">
          <mc:Choice Requires="x14">
            <control shapeId="55358" r:id="rId25" name="Button 62">
              <controlPr locked="0" defaultSize="0" autoFill="0" autoLine="0" autoPict="0">
                <anchor moveWithCells="1" sizeWithCells="1">
                  <from>
                    <xdr:col>2</xdr:col>
                    <xdr:colOff>9525</xdr:colOff>
                    <xdr:row>44</xdr:row>
                    <xdr:rowOff>9525</xdr:rowOff>
                  </from>
                  <to>
                    <xdr:col>3</xdr:col>
                    <xdr:colOff>847725</xdr:colOff>
                    <xdr:row>44</xdr:row>
                    <xdr:rowOff>9525</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25"/>
  <sheetViews>
    <sheetView defaultGridColor="0" colorId="22" zoomScale="70" zoomScaleNormal="70" zoomScaleSheetLayoutView="80" workbookViewId="0">
      <selection activeCell="D27" sqref="D27"/>
    </sheetView>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s>
  <sheetData>
    <row r="1" spans="1:6">
      <c r="A1" s="877" t="s">
        <v>1800</v>
      </c>
      <c r="B1" s="878"/>
      <c r="C1" s="878"/>
      <c r="D1" s="956" t="s">
        <v>1345</v>
      </c>
      <c r="E1" s="956" t="s">
        <v>1802</v>
      </c>
      <c r="F1" s="957" t="s">
        <v>1803</v>
      </c>
    </row>
    <row r="2" spans="1:6">
      <c r="A2" s="72" t="str">
        <f>'Data Sheet'!$C$25</f>
        <v>CENTRAL HUDSON GAS &amp; ELECTRIC CORPORATION</v>
      </c>
      <c r="B2" s="875"/>
      <c r="C2" s="875"/>
      <c r="D2" s="1787" t="s">
        <v>5358</v>
      </c>
      <c r="E2" s="872" t="s">
        <v>1805</v>
      </c>
      <c r="F2" s="951"/>
    </row>
    <row r="3" spans="1:6" ht="15" customHeight="1">
      <c r="A3" s="74"/>
      <c r="B3" s="77"/>
      <c r="C3" s="77"/>
      <c r="D3" s="100" t="s">
        <v>1158</v>
      </c>
      <c r="E3" s="873" t="str">
        <f>'Data Sheet'!$C$40</f>
        <v>4/18/2018</v>
      </c>
      <c r="F3" s="895" t="str">
        <f>'Data Sheet'!$C$38</f>
        <v>12/31/2017</v>
      </c>
    </row>
    <row r="4" spans="1:6" ht="15" customHeight="1">
      <c r="A4" s="144" t="s">
        <v>514</v>
      </c>
      <c r="B4" s="75"/>
      <c r="C4" s="75"/>
      <c r="D4" s="75"/>
      <c r="E4" s="75"/>
      <c r="F4" s="430"/>
    </row>
    <row r="5" spans="1:6">
      <c r="A5" s="80"/>
      <c r="B5" s="17"/>
      <c r="C5" s="17"/>
      <c r="D5" s="17"/>
      <c r="E5" s="17"/>
      <c r="F5" s="83"/>
    </row>
    <row r="6" spans="1:6">
      <c r="A6" s="253" t="s">
        <v>1729</v>
      </c>
      <c r="B6" s="17"/>
      <c r="C6" s="876" t="s">
        <v>1784</v>
      </c>
      <c r="D6" s="69"/>
      <c r="E6" s="69"/>
      <c r="F6" s="213" t="s">
        <v>1839</v>
      </c>
    </row>
    <row r="7" spans="1:6">
      <c r="A7" s="254" t="s">
        <v>1732</v>
      </c>
      <c r="B7" s="77"/>
      <c r="C7" s="953" t="s">
        <v>3020</v>
      </c>
      <c r="D7" s="75"/>
      <c r="E7" s="75"/>
      <c r="F7" s="216" t="s">
        <v>3021</v>
      </c>
    </row>
    <row r="8" spans="1:6">
      <c r="A8" s="130">
        <v>1</v>
      </c>
      <c r="B8" s="77"/>
      <c r="C8" s="77" t="s">
        <v>515</v>
      </c>
      <c r="D8" s="77"/>
      <c r="E8" s="77"/>
      <c r="F8" s="367">
        <f>114434+50191</f>
        <v>164625</v>
      </c>
    </row>
    <row r="9" spans="1:6">
      <c r="A9" s="130">
        <v>2</v>
      </c>
      <c r="B9" s="77"/>
      <c r="C9" s="77" t="s">
        <v>516</v>
      </c>
      <c r="D9" s="77"/>
      <c r="E9" s="77"/>
      <c r="F9" s="260"/>
    </row>
    <row r="10" spans="1:6">
      <c r="A10" s="130">
        <v>3</v>
      </c>
      <c r="B10" s="77"/>
      <c r="C10" s="77" t="s">
        <v>3509</v>
      </c>
      <c r="D10" s="77"/>
      <c r="E10" s="77"/>
      <c r="F10" s="260">
        <v>1652044</v>
      </c>
    </row>
    <row r="11" spans="1:6">
      <c r="A11" s="80">
        <v>4</v>
      </c>
      <c r="B11" s="17"/>
      <c r="C11" s="17" t="s">
        <v>3510</v>
      </c>
      <c r="D11" s="17"/>
      <c r="E11" s="17"/>
      <c r="F11" s="259">
        <v>0</v>
      </c>
    </row>
    <row r="12" spans="1:6">
      <c r="A12" s="130"/>
      <c r="B12" s="77"/>
      <c r="C12" s="77" t="s">
        <v>3511</v>
      </c>
      <c r="D12" s="77"/>
      <c r="E12" s="77"/>
      <c r="F12" s="260"/>
    </row>
    <row r="13" spans="1:6">
      <c r="A13" s="80">
        <v>5</v>
      </c>
      <c r="B13" s="17"/>
      <c r="C13" s="17" t="s">
        <v>3512</v>
      </c>
      <c r="D13" s="17"/>
      <c r="E13" s="17"/>
      <c r="F13" s="259"/>
    </row>
    <row r="14" spans="1:6">
      <c r="A14" s="80"/>
      <c r="B14" s="17"/>
      <c r="C14" s="17" t="s">
        <v>3513</v>
      </c>
      <c r="D14" s="17"/>
      <c r="E14" s="17"/>
      <c r="F14" s="259"/>
    </row>
    <row r="15" spans="1:6">
      <c r="A15" s="130"/>
      <c r="B15" s="77"/>
      <c r="C15" s="77" t="s">
        <v>3514</v>
      </c>
      <c r="D15" s="77"/>
      <c r="E15" s="77"/>
      <c r="F15" s="260"/>
    </row>
    <row r="16" spans="1:6">
      <c r="A16" s="80">
        <v>6</v>
      </c>
      <c r="B16" s="269" t="s">
        <v>2997</v>
      </c>
      <c r="C16" s="17"/>
      <c r="D16" s="17"/>
      <c r="E16" s="875"/>
      <c r="F16" s="258"/>
    </row>
    <row r="17" spans="1:6">
      <c r="A17" s="80">
        <f t="shared" ref="A17:A61" si="0">A16+1</f>
        <v>7</v>
      </c>
      <c r="B17" s="17"/>
      <c r="C17" s="17"/>
      <c r="D17" s="17"/>
      <c r="E17" s="17"/>
      <c r="F17" s="516"/>
    </row>
    <row r="18" spans="1:6">
      <c r="A18" s="80">
        <f t="shared" si="0"/>
        <v>8</v>
      </c>
      <c r="B18" s="17"/>
      <c r="C18" s="17" t="s">
        <v>5360</v>
      </c>
      <c r="D18" s="17"/>
      <c r="E18" s="17"/>
      <c r="F18" s="516">
        <v>9866705</v>
      </c>
    </row>
    <row r="19" spans="1:6">
      <c r="A19" s="80">
        <f t="shared" si="0"/>
        <v>9</v>
      </c>
      <c r="B19" s="17"/>
      <c r="C19" s="17"/>
      <c r="D19" s="17"/>
      <c r="E19" s="17"/>
      <c r="F19" s="516"/>
    </row>
    <row r="20" spans="1:6">
      <c r="A20" s="80">
        <f t="shared" si="0"/>
        <v>10</v>
      </c>
      <c r="B20" s="17"/>
      <c r="C20" s="17"/>
      <c r="D20" s="17"/>
      <c r="E20" s="17"/>
      <c r="F20" s="516"/>
    </row>
    <row r="21" spans="1:6">
      <c r="A21" s="80">
        <f t="shared" si="0"/>
        <v>11</v>
      </c>
      <c r="B21" s="17"/>
      <c r="C21" s="17"/>
      <c r="D21" s="17"/>
      <c r="E21" s="17"/>
      <c r="F21" s="516"/>
    </row>
    <row r="22" spans="1:6">
      <c r="A22" s="80">
        <f t="shared" si="0"/>
        <v>12</v>
      </c>
      <c r="B22" s="17"/>
      <c r="C22" s="17"/>
      <c r="D22" s="17"/>
      <c r="E22" s="17"/>
      <c r="F22" s="516"/>
    </row>
    <row r="23" spans="1:6">
      <c r="A23" s="80">
        <f t="shared" si="0"/>
        <v>13</v>
      </c>
      <c r="B23" s="17"/>
      <c r="C23" s="17"/>
      <c r="D23" s="17"/>
      <c r="E23" s="17"/>
      <c r="F23" s="516"/>
    </row>
    <row r="24" spans="1:6">
      <c r="A24" s="80">
        <f t="shared" si="0"/>
        <v>14</v>
      </c>
      <c r="B24" s="17"/>
      <c r="C24" s="17"/>
      <c r="D24" s="17"/>
      <c r="E24" s="17"/>
      <c r="F24" s="516"/>
    </row>
    <row r="25" spans="1:6">
      <c r="A25" s="80">
        <f t="shared" si="0"/>
        <v>15</v>
      </c>
      <c r="B25" s="17"/>
      <c r="C25" s="17"/>
      <c r="D25" s="17"/>
      <c r="E25" s="17"/>
      <c r="F25" s="516"/>
    </row>
    <row r="26" spans="1:6">
      <c r="A26" s="80">
        <f t="shared" si="0"/>
        <v>16</v>
      </c>
      <c r="B26" s="17"/>
      <c r="C26" s="17"/>
      <c r="D26" s="17"/>
      <c r="E26" s="17"/>
      <c r="F26" s="516"/>
    </row>
    <row r="27" spans="1:6">
      <c r="A27" s="80">
        <f t="shared" si="0"/>
        <v>17</v>
      </c>
      <c r="B27" s="17"/>
      <c r="C27" s="17"/>
      <c r="D27" s="17"/>
      <c r="E27" s="17"/>
      <c r="F27" s="516"/>
    </row>
    <row r="28" spans="1:6">
      <c r="A28" s="80">
        <f t="shared" si="0"/>
        <v>18</v>
      </c>
      <c r="B28" s="17"/>
      <c r="C28" s="17"/>
      <c r="D28" s="17"/>
      <c r="E28" s="17"/>
      <c r="F28" s="516"/>
    </row>
    <row r="29" spans="1:6">
      <c r="A29" s="80">
        <f t="shared" si="0"/>
        <v>19</v>
      </c>
      <c r="B29" s="17"/>
      <c r="C29" s="17"/>
      <c r="D29" s="17"/>
      <c r="E29" s="17"/>
      <c r="F29" s="516"/>
    </row>
    <row r="30" spans="1:6">
      <c r="A30" s="80">
        <f t="shared" si="0"/>
        <v>20</v>
      </c>
      <c r="B30" s="17"/>
      <c r="C30" s="17"/>
      <c r="D30" s="17"/>
      <c r="E30" s="17"/>
      <c r="F30" s="516"/>
    </row>
    <row r="31" spans="1:6">
      <c r="A31" s="80">
        <f t="shared" si="0"/>
        <v>21</v>
      </c>
      <c r="B31" s="17"/>
      <c r="C31" s="17"/>
      <c r="D31" s="17"/>
      <c r="E31" s="17"/>
      <c r="F31" s="516"/>
    </row>
    <row r="32" spans="1:6">
      <c r="A32" s="80">
        <f t="shared" si="0"/>
        <v>22</v>
      </c>
      <c r="B32" s="17"/>
      <c r="C32" s="17"/>
      <c r="D32" s="17"/>
      <c r="E32" s="17"/>
      <c r="F32" s="516"/>
    </row>
    <row r="33" spans="1:6">
      <c r="A33" s="80">
        <f t="shared" si="0"/>
        <v>23</v>
      </c>
      <c r="B33" s="17"/>
      <c r="C33" s="17"/>
      <c r="D33" s="17"/>
      <c r="E33" s="17"/>
      <c r="F33" s="516"/>
    </row>
    <row r="34" spans="1:6">
      <c r="A34" s="80">
        <f t="shared" si="0"/>
        <v>24</v>
      </c>
      <c r="B34" s="17"/>
      <c r="C34" s="17"/>
      <c r="D34" s="17" t="s">
        <v>1191</v>
      </c>
      <c r="E34" s="875"/>
      <c r="F34" s="517">
        <f>SUM(F16:F33)</f>
        <v>9866705</v>
      </c>
    </row>
    <row r="35" spans="1:6">
      <c r="A35" s="80">
        <f t="shared" si="0"/>
        <v>25</v>
      </c>
      <c r="B35" s="269" t="s">
        <v>2998</v>
      </c>
      <c r="C35" s="17"/>
      <c r="D35" s="17"/>
      <c r="E35" s="875"/>
      <c r="F35" s="516"/>
    </row>
    <row r="36" spans="1:6">
      <c r="A36" s="80">
        <f t="shared" si="0"/>
        <v>26</v>
      </c>
      <c r="B36" s="17"/>
      <c r="C36" s="17"/>
      <c r="D36" s="17"/>
      <c r="E36" s="17"/>
      <c r="F36" s="516"/>
    </row>
    <row r="37" spans="1:6">
      <c r="A37" s="80">
        <f t="shared" si="0"/>
        <v>27</v>
      </c>
      <c r="B37" s="17"/>
      <c r="C37" s="17"/>
      <c r="D37" s="17"/>
      <c r="E37" s="17"/>
      <c r="F37" s="516"/>
    </row>
    <row r="38" spans="1:6">
      <c r="A38" s="80">
        <f t="shared" si="0"/>
        <v>28</v>
      </c>
      <c r="B38" s="17"/>
      <c r="C38" s="17" t="s">
        <v>5360</v>
      </c>
      <c r="D38" s="17"/>
      <c r="E38" s="17"/>
      <c r="F38" s="516">
        <v>2079984</v>
      </c>
    </row>
    <row r="39" spans="1:6">
      <c r="A39" s="80">
        <f t="shared" si="0"/>
        <v>29</v>
      </c>
      <c r="B39" s="17"/>
      <c r="C39" s="17"/>
      <c r="D39" s="17"/>
      <c r="E39" s="17"/>
      <c r="F39" s="516"/>
    </row>
    <row r="40" spans="1:6">
      <c r="A40" s="80">
        <f t="shared" si="0"/>
        <v>30</v>
      </c>
      <c r="B40" s="17"/>
      <c r="C40" s="17"/>
      <c r="D40" s="17"/>
      <c r="E40" s="17"/>
      <c r="F40" s="516"/>
    </row>
    <row r="41" spans="1:6">
      <c r="A41" s="80">
        <f t="shared" si="0"/>
        <v>31</v>
      </c>
      <c r="B41" s="17"/>
      <c r="C41" s="17"/>
      <c r="D41" s="17"/>
      <c r="E41" s="17"/>
      <c r="F41" s="516"/>
    </row>
    <row r="42" spans="1:6">
      <c r="A42" s="80">
        <f t="shared" si="0"/>
        <v>32</v>
      </c>
      <c r="B42" s="17"/>
      <c r="C42" s="17"/>
      <c r="D42" s="17"/>
      <c r="E42" s="17"/>
      <c r="F42" s="516"/>
    </row>
    <row r="43" spans="1:6">
      <c r="A43" s="80">
        <f t="shared" si="0"/>
        <v>33</v>
      </c>
      <c r="B43" s="17"/>
      <c r="C43" s="17"/>
      <c r="D43" s="17"/>
      <c r="E43" s="17"/>
      <c r="F43" s="516"/>
    </row>
    <row r="44" spans="1:6">
      <c r="A44" s="80">
        <f t="shared" si="0"/>
        <v>34</v>
      </c>
      <c r="B44" s="17"/>
      <c r="C44" s="17"/>
      <c r="D44" s="17"/>
      <c r="E44" s="17"/>
      <c r="F44" s="516"/>
    </row>
    <row r="45" spans="1:6">
      <c r="A45" s="80">
        <f t="shared" si="0"/>
        <v>35</v>
      </c>
      <c r="B45" s="17"/>
      <c r="C45" s="17"/>
      <c r="D45" s="17"/>
      <c r="E45" s="17"/>
      <c r="F45" s="516"/>
    </row>
    <row r="46" spans="1:6">
      <c r="A46" s="80">
        <f t="shared" si="0"/>
        <v>36</v>
      </c>
      <c r="B46" s="17"/>
      <c r="C46" s="17"/>
      <c r="D46" s="17"/>
      <c r="E46" s="17"/>
      <c r="F46" s="516"/>
    </row>
    <row r="47" spans="1:6">
      <c r="A47" s="80">
        <f t="shared" si="0"/>
        <v>37</v>
      </c>
      <c r="B47" s="17"/>
      <c r="C47" s="17"/>
      <c r="D47" s="17"/>
      <c r="E47" s="17"/>
      <c r="F47" s="516"/>
    </row>
    <row r="48" spans="1:6">
      <c r="A48" s="80">
        <f t="shared" si="0"/>
        <v>38</v>
      </c>
      <c r="B48" s="17"/>
      <c r="C48" s="17"/>
      <c r="D48" s="17"/>
      <c r="E48" s="17"/>
      <c r="F48" s="516"/>
    </row>
    <row r="49" spans="1:6">
      <c r="A49" s="80">
        <f t="shared" si="0"/>
        <v>39</v>
      </c>
      <c r="B49" s="17"/>
      <c r="C49" s="17"/>
      <c r="D49" s="17"/>
      <c r="E49" s="17"/>
      <c r="F49" s="516"/>
    </row>
    <row r="50" spans="1:6">
      <c r="A50" s="80">
        <f t="shared" si="0"/>
        <v>40</v>
      </c>
      <c r="B50" s="17"/>
      <c r="C50" s="17"/>
      <c r="D50" s="17"/>
      <c r="E50" s="17"/>
      <c r="F50" s="516"/>
    </row>
    <row r="51" spans="1:6">
      <c r="A51" s="80">
        <f t="shared" si="0"/>
        <v>41</v>
      </c>
      <c r="B51" s="17"/>
      <c r="C51" s="17"/>
      <c r="D51" s="17" t="s">
        <v>1191</v>
      </c>
      <c r="E51" s="17"/>
      <c r="F51" s="517">
        <f>SUM(F35:F50)</f>
        <v>2079984</v>
      </c>
    </row>
    <row r="52" spans="1:6">
      <c r="A52" s="80">
        <f t="shared" si="0"/>
        <v>42</v>
      </c>
      <c r="B52" s="269" t="s">
        <v>2330</v>
      </c>
      <c r="C52" s="17"/>
      <c r="D52" s="17"/>
      <c r="E52" s="875"/>
      <c r="F52" s="516"/>
    </row>
    <row r="53" spans="1:6">
      <c r="A53" s="80">
        <f t="shared" si="0"/>
        <v>43</v>
      </c>
      <c r="B53" s="17"/>
      <c r="C53" s="17"/>
      <c r="D53" s="17"/>
      <c r="E53" s="17"/>
      <c r="F53" s="516"/>
    </row>
    <row r="54" spans="1:6">
      <c r="A54" s="80">
        <f t="shared" si="0"/>
        <v>44</v>
      </c>
      <c r="B54" s="17"/>
      <c r="C54" s="17"/>
      <c r="D54" s="17"/>
      <c r="E54" s="17"/>
      <c r="F54" s="516"/>
    </row>
    <row r="55" spans="1:6">
      <c r="A55" s="80">
        <f t="shared" si="0"/>
        <v>45</v>
      </c>
      <c r="B55" s="17"/>
      <c r="C55" s="17"/>
      <c r="D55" s="17"/>
      <c r="E55" s="17"/>
      <c r="F55" s="516"/>
    </row>
    <row r="56" spans="1:6">
      <c r="A56" s="80">
        <f t="shared" si="0"/>
        <v>46</v>
      </c>
      <c r="B56" s="17"/>
      <c r="C56" s="17"/>
      <c r="D56" s="17"/>
      <c r="E56" s="17"/>
      <c r="F56" s="516"/>
    </row>
    <row r="57" spans="1:6">
      <c r="A57" s="80">
        <f t="shared" si="0"/>
        <v>47</v>
      </c>
      <c r="B57" s="17"/>
      <c r="C57" s="17"/>
      <c r="D57" s="17"/>
      <c r="E57" s="17"/>
      <c r="F57" s="516"/>
    </row>
    <row r="58" spans="1:6">
      <c r="A58" s="80">
        <f t="shared" si="0"/>
        <v>48</v>
      </c>
      <c r="B58" s="17"/>
      <c r="C58" s="17"/>
      <c r="D58" s="17"/>
      <c r="E58" s="17"/>
      <c r="F58" s="516"/>
    </row>
    <row r="59" spans="1:6">
      <c r="A59" s="80">
        <f t="shared" si="0"/>
        <v>49</v>
      </c>
      <c r="B59" s="17"/>
      <c r="C59" s="17"/>
      <c r="D59" s="17"/>
      <c r="E59" s="17"/>
      <c r="F59" s="516"/>
    </row>
    <row r="60" spans="1:6">
      <c r="A60" s="80">
        <f t="shared" si="0"/>
        <v>50</v>
      </c>
      <c r="B60" s="17"/>
      <c r="C60" s="17"/>
      <c r="D60" s="17" t="s">
        <v>1191</v>
      </c>
      <c r="E60" s="875"/>
      <c r="F60" s="242">
        <f>SUM(F52:F59)</f>
        <v>0</v>
      </c>
    </row>
    <row r="61" spans="1:6" ht="15.75" thickBot="1">
      <c r="A61" s="343">
        <f t="shared" si="0"/>
        <v>51</v>
      </c>
      <c r="B61" s="250"/>
      <c r="C61" s="518" t="s">
        <v>2331</v>
      </c>
      <c r="D61" s="250"/>
      <c r="E61" s="250"/>
      <c r="F61" s="247">
        <f>F34+F51+F60</f>
        <v>11946689</v>
      </c>
    </row>
    <row r="62" spans="1:6" ht="15.75">
      <c r="A62" s="110" t="s">
        <v>3515</v>
      </c>
      <c r="B62" s="69"/>
      <c r="C62" s="876"/>
      <c r="D62" s="875"/>
      <c r="E62" s="17"/>
      <c r="F62" s="17"/>
    </row>
    <row r="63" spans="1:6">
      <c r="A63" s="69" t="s">
        <v>3516</v>
      </c>
      <c r="B63" s="69"/>
      <c r="C63" s="876"/>
      <c r="D63" s="69"/>
      <c r="E63" s="69"/>
      <c r="F63" s="69"/>
    </row>
    <row r="64" spans="1:6">
      <c r="A64" s="17"/>
      <c r="B64" s="69"/>
      <c r="C64" s="876"/>
      <c r="D64" s="69"/>
      <c r="E64" s="17"/>
      <c r="F64" s="17"/>
    </row>
    <row r="67" spans="1:6" ht="15.75">
      <c r="A67" s="71" t="s">
        <v>565</v>
      </c>
      <c r="B67" s="876"/>
      <c r="C67" s="876"/>
      <c r="D67" s="876"/>
      <c r="E67" s="876"/>
      <c r="F67" s="876"/>
    </row>
    <row r="69" spans="1:6" ht="16.5" thickBot="1">
      <c r="A69" s="944" t="str">
        <f>'Data Sheet'!$C$25</f>
        <v>CENTRAL HUDSON GAS &amp; ELECTRIC CORPORATION</v>
      </c>
      <c r="B69" s="875"/>
      <c r="C69" s="875"/>
      <c r="D69" s="875"/>
      <c r="E69" s="933" t="str">
        <f>'Data Sheet'!$C$40</f>
        <v>4/18/2018</v>
      </c>
      <c r="F69" t="str">
        <f>'Data Sheet'!$C$38</f>
        <v>12/31/2017</v>
      </c>
    </row>
    <row r="70" spans="1:6">
      <c r="A70" s="29"/>
      <c r="B70" s="66"/>
      <c r="C70" s="66"/>
      <c r="D70" s="66"/>
      <c r="E70" s="66"/>
      <c r="F70" s="67"/>
    </row>
    <row r="71" spans="1:6">
      <c r="A71" s="286" t="s">
        <v>514</v>
      </c>
      <c r="B71" s="69"/>
      <c r="C71" s="69"/>
      <c r="D71" s="69"/>
      <c r="E71" s="69"/>
      <c r="F71" s="70"/>
    </row>
    <row r="72" spans="1:6">
      <c r="A72" s="72"/>
      <c r="B72" s="17"/>
      <c r="C72" s="17"/>
      <c r="D72" s="17"/>
      <c r="E72" s="17"/>
      <c r="F72" s="73"/>
    </row>
    <row r="73" spans="1:6">
      <c r="A73" s="312" t="s">
        <v>1729</v>
      </c>
      <c r="B73" s="88"/>
      <c r="C73" s="958" t="s">
        <v>1784</v>
      </c>
      <c r="D73" s="314"/>
      <c r="E73" s="314"/>
      <c r="F73" s="307" t="s">
        <v>1839</v>
      </c>
    </row>
    <row r="74" spans="1:6">
      <c r="A74" s="254" t="s">
        <v>1732</v>
      </c>
      <c r="B74" s="77"/>
      <c r="C74" s="953" t="s">
        <v>3020</v>
      </c>
      <c r="D74" s="75"/>
      <c r="E74" s="75"/>
      <c r="F74" s="216" t="s">
        <v>3021</v>
      </c>
    </row>
    <row r="75" spans="1:6" ht="15.75">
      <c r="A75" s="80">
        <f>A61+1</f>
        <v>52</v>
      </c>
      <c r="B75" s="17"/>
      <c r="C75" s="110" t="s">
        <v>5361</v>
      </c>
      <c r="D75" s="17"/>
      <c r="E75" s="110" t="s">
        <v>2997</v>
      </c>
      <c r="F75" s="3076" t="s">
        <v>2998</v>
      </c>
    </row>
    <row r="76" spans="1:6">
      <c r="A76" s="80">
        <f t="shared" ref="A76:A123" si="1">A75+1</f>
        <v>53</v>
      </c>
      <c r="B76" s="17"/>
      <c r="C76" s="17"/>
      <c r="D76" s="17"/>
      <c r="E76" s="17"/>
      <c r="F76" s="259"/>
    </row>
    <row r="77" spans="1:6">
      <c r="A77" s="80">
        <f t="shared" si="1"/>
        <v>54</v>
      </c>
      <c r="B77" s="17"/>
      <c r="C77" s="17" t="s">
        <v>5362</v>
      </c>
      <c r="D77" s="17"/>
      <c r="E77" s="17"/>
      <c r="F77" s="259"/>
    </row>
    <row r="78" spans="1:6">
      <c r="A78" s="80">
        <f t="shared" si="1"/>
        <v>55</v>
      </c>
      <c r="B78" s="17"/>
      <c r="C78" s="17"/>
      <c r="D78" s="17"/>
      <c r="E78" s="17"/>
      <c r="F78" s="259"/>
    </row>
    <row r="79" spans="1:6">
      <c r="A79" s="80">
        <f t="shared" si="1"/>
        <v>56</v>
      </c>
      <c r="B79" s="17"/>
      <c r="C79" s="490" t="s">
        <v>5363</v>
      </c>
      <c r="D79" s="490"/>
      <c r="E79" s="3077">
        <v>16000</v>
      </c>
      <c r="F79" s="259">
        <v>4000</v>
      </c>
    </row>
    <row r="80" spans="1:6">
      <c r="A80" s="80">
        <f t="shared" si="1"/>
        <v>57</v>
      </c>
      <c r="B80" s="17"/>
      <c r="C80" s="17" t="s">
        <v>5364</v>
      </c>
      <c r="D80" s="17"/>
      <c r="E80" s="3078">
        <v>24000</v>
      </c>
      <c r="F80" s="259">
        <v>6000</v>
      </c>
    </row>
    <row r="81" spans="1:6">
      <c r="A81" s="80">
        <f t="shared" si="1"/>
        <v>58</v>
      </c>
      <c r="B81" s="17"/>
      <c r="C81" s="17"/>
      <c r="D81" s="17"/>
      <c r="E81" s="3156"/>
      <c r="F81" s="3158"/>
    </row>
    <row r="82" spans="1:6">
      <c r="A82" s="80">
        <f t="shared" si="1"/>
        <v>59</v>
      </c>
      <c r="B82" s="17"/>
      <c r="C82" s="17"/>
      <c r="D82" s="3152" t="s">
        <v>3543</v>
      </c>
      <c r="E82" s="3157">
        <f>SUM(E79:E81)</f>
        <v>40000</v>
      </c>
      <c r="F82" s="3159">
        <f>SUM(F79:F81)</f>
        <v>10000</v>
      </c>
    </row>
    <row r="83" spans="1:6">
      <c r="A83" s="80">
        <f t="shared" si="1"/>
        <v>60</v>
      </c>
      <c r="B83" s="17"/>
      <c r="C83" s="17" t="s">
        <v>5365</v>
      </c>
      <c r="D83" s="17"/>
      <c r="E83" s="875"/>
      <c r="F83" s="259"/>
    </row>
    <row r="84" spans="1:6">
      <c r="A84" s="80">
        <f t="shared" si="1"/>
        <v>61</v>
      </c>
      <c r="B84" s="17"/>
      <c r="C84" s="17"/>
      <c r="D84" s="17"/>
      <c r="E84" s="17"/>
      <c r="F84" s="516"/>
    </row>
    <row r="85" spans="1:6">
      <c r="A85" s="80">
        <f t="shared" si="1"/>
        <v>62</v>
      </c>
      <c r="B85" s="17"/>
      <c r="C85" s="17" t="s">
        <v>5366</v>
      </c>
      <c r="D85" s="17"/>
      <c r="E85" s="3078">
        <v>43320</v>
      </c>
      <c r="F85" s="516">
        <v>10830</v>
      </c>
    </row>
    <row r="86" spans="1:6">
      <c r="A86" s="80">
        <f t="shared" si="1"/>
        <v>63</v>
      </c>
      <c r="B86" s="17"/>
      <c r="C86" s="17" t="s">
        <v>5367</v>
      </c>
      <c r="D86" s="17"/>
      <c r="E86" s="3078">
        <v>5415600</v>
      </c>
      <c r="F86" s="516">
        <v>950600</v>
      </c>
    </row>
    <row r="87" spans="1:6">
      <c r="A87" s="80">
        <f t="shared" si="1"/>
        <v>64</v>
      </c>
      <c r="B87" s="17"/>
      <c r="C87" s="17" t="s">
        <v>5368</v>
      </c>
      <c r="D87" s="17"/>
      <c r="E87" s="3078">
        <v>903536</v>
      </c>
      <c r="F87" s="516">
        <v>144117</v>
      </c>
    </row>
    <row r="88" spans="1:6">
      <c r="A88" s="80">
        <f t="shared" si="1"/>
        <v>65</v>
      </c>
      <c r="B88" s="17"/>
      <c r="C88" s="17" t="s">
        <v>5369</v>
      </c>
      <c r="D88" s="17"/>
      <c r="E88" s="3078">
        <v>-216529</v>
      </c>
      <c r="F88" s="516">
        <v>-74245</v>
      </c>
    </row>
    <row r="89" spans="1:6">
      <c r="A89" s="80">
        <f t="shared" si="1"/>
        <v>66</v>
      </c>
      <c r="B89" s="17"/>
      <c r="C89" s="17" t="s">
        <v>5506</v>
      </c>
      <c r="D89" s="17"/>
      <c r="E89" s="3078">
        <v>572724</v>
      </c>
      <c r="F89" s="516">
        <v>143182</v>
      </c>
    </row>
    <row r="90" spans="1:6">
      <c r="A90" s="80">
        <f t="shared" si="1"/>
        <v>67</v>
      </c>
      <c r="B90" s="17"/>
      <c r="C90" s="17" t="s">
        <v>5507</v>
      </c>
      <c r="D90" s="17"/>
      <c r="E90" s="3078">
        <v>33179</v>
      </c>
      <c r="F90" s="516">
        <v>8294</v>
      </c>
    </row>
    <row r="91" spans="1:6">
      <c r="A91" s="80">
        <f t="shared" si="1"/>
        <v>68</v>
      </c>
      <c r="B91" s="17"/>
      <c r="C91" s="17" t="s">
        <v>5508</v>
      </c>
      <c r="D91" s="17"/>
      <c r="E91" s="3078">
        <v>1659132</v>
      </c>
      <c r="F91" s="516">
        <v>414783</v>
      </c>
    </row>
    <row r="92" spans="1:6">
      <c r="A92" s="80">
        <f t="shared" si="1"/>
        <v>69</v>
      </c>
      <c r="B92" s="17"/>
      <c r="C92" s="17" t="s">
        <v>5409</v>
      </c>
      <c r="D92" s="17"/>
      <c r="E92" s="3078">
        <v>39328</v>
      </c>
      <c r="F92" s="516">
        <v>9832</v>
      </c>
    </row>
    <row r="93" spans="1:6">
      <c r="A93" s="80">
        <f t="shared" si="1"/>
        <v>70</v>
      </c>
      <c r="B93" s="17"/>
      <c r="C93" s="17" t="s">
        <v>5410</v>
      </c>
      <c r="D93" s="17"/>
      <c r="E93" s="3078">
        <v>281975</v>
      </c>
      <c r="F93" s="516">
        <v>72547</v>
      </c>
    </row>
    <row r="94" spans="1:6">
      <c r="A94" s="80">
        <f t="shared" si="1"/>
        <v>71</v>
      </c>
      <c r="B94" s="17"/>
      <c r="C94" s="17" t="s">
        <v>5522</v>
      </c>
      <c r="D94" s="17"/>
      <c r="E94" s="3078">
        <v>0</v>
      </c>
      <c r="F94" s="516">
        <v>120184</v>
      </c>
    </row>
    <row r="95" spans="1:6">
      <c r="A95" s="80">
        <f t="shared" si="1"/>
        <v>72</v>
      </c>
      <c r="B95" s="17"/>
      <c r="C95" s="17" t="s">
        <v>5509</v>
      </c>
      <c r="D95" s="785"/>
      <c r="E95" s="3131">
        <v>114332</v>
      </c>
      <c r="F95" s="3386">
        <v>28582</v>
      </c>
    </row>
    <row r="96" spans="1:6">
      <c r="A96" s="80">
        <f t="shared" si="1"/>
        <v>73</v>
      </c>
      <c r="B96" s="17"/>
      <c r="C96" s="17" t="s">
        <v>5510</v>
      </c>
      <c r="D96" s="17"/>
      <c r="E96" s="3130">
        <v>21568</v>
      </c>
      <c r="F96" s="516">
        <v>5392</v>
      </c>
    </row>
    <row r="97" spans="1:6">
      <c r="A97" s="80">
        <f t="shared" si="1"/>
        <v>74</v>
      </c>
      <c r="B97" s="17"/>
      <c r="C97" s="17" t="s">
        <v>5511</v>
      </c>
      <c r="D97" s="17"/>
      <c r="E97" s="3078">
        <v>109321</v>
      </c>
      <c r="F97" s="516">
        <v>27330</v>
      </c>
    </row>
    <row r="98" spans="1:6">
      <c r="A98" s="80">
        <f t="shared" si="1"/>
        <v>75</v>
      </c>
      <c r="B98" s="17"/>
      <c r="C98" s="17" t="s">
        <v>5512</v>
      </c>
      <c r="D98" s="17"/>
      <c r="E98" s="3130">
        <v>280265</v>
      </c>
      <c r="F98" s="516">
        <v>70067</v>
      </c>
    </row>
    <row r="99" spans="1:6">
      <c r="A99" s="80">
        <f t="shared" si="1"/>
        <v>76</v>
      </c>
      <c r="B99" s="17"/>
      <c r="C99" s="17" t="s">
        <v>5411</v>
      </c>
      <c r="D99" s="17"/>
      <c r="E99" s="3132">
        <v>21400</v>
      </c>
      <c r="F99" s="516">
        <v>9301</v>
      </c>
    </row>
    <row r="100" spans="1:6">
      <c r="A100" s="80">
        <f t="shared" si="1"/>
        <v>77</v>
      </c>
      <c r="B100" s="17"/>
      <c r="C100" s="17" t="s">
        <v>5523</v>
      </c>
      <c r="D100" s="17"/>
      <c r="E100" s="3132">
        <v>16640</v>
      </c>
      <c r="F100" s="516">
        <v>4160</v>
      </c>
    </row>
    <row r="101" spans="1:6">
      <c r="A101" s="80">
        <f t="shared" si="1"/>
        <v>78</v>
      </c>
      <c r="B101" s="17"/>
      <c r="C101" s="17" t="s">
        <v>5524</v>
      </c>
      <c r="D101" s="17"/>
      <c r="E101" s="3130">
        <v>530914</v>
      </c>
      <c r="F101" s="516">
        <v>125028</v>
      </c>
    </row>
    <row r="102" spans="1:6">
      <c r="A102" s="80">
        <f t="shared" si="1"/>
        <v>79</v>
      </c>
      <c r="B102" s="17"/>
      <c r="C102" s="17"/>
      <c r="D102" s="17"/>
      <c r="E102" s="3078"/>
      <c r="F102" s="516"/>
    </row>
    <row r="103" spans="1:6">
      <c r="A103" s="80">
        <f t="shared" si="1"/>
        <v>80</v>
      </c>
      <c r="B103" s="17"/>
      <c r="C103" s="17"/>
      <c r="D103" s="17"/>
      <c r="E103" s="3130"/>
      <c r="F103" s="516"/>
    </row>
    <row r="104" spans="1:6">
      <c r="A104" s="80">
        <f t="shared" si="1"/>
        <v>81</v>
      </c>
      <c r="B104" s="17"/>
      <c r="C104" s="17"/>
      <c r="D104" s="17"/>
      <c r="E104" s="3132"/>
      <c r="F104" s="516"/>
    </row>
    <row r="105" spans="1:6">
      <c r="A105" s="80">
        <f t="shared" si="1"/>
        <v>82</v>
      </c>
      <c r="B105" s="17"/>
      <c r="C105" s="17"/>
      <c r="D105" s="17"/>
      <c r="E105" s="3132"/>
      <c r="F105" s="516"/>
    </row>
    <row r="106" spans="1:6">
      <c r="A106" s="80">
        <f t="shared" si="1"/>
        <v>83</v>
      </c>
      <c r="B106" s="17"/>
      <c r="C106" s="17"/>
      <c r="D106" s="17"/>
      <c r="E106" s="3132"/>
      <c r="F106" s="516"/>
    </row>
    <row r="107" spans="1:6">
      <c r="A107" s="80">
        <f t="shared" si="1"/>
        <v>84</v>
      </c>
      <c r="B107" s="17"/>
      <c r="C107" s="17"/>
      <c r="D107" s="17"/>
      <c r="E107" s="3132"/>
      <c r="F107" s="516"/>
    </row>
    <row r="108" spans="1:6">
      <c r="A108" s="80">
        <f t="shared" si="1"/>
        <v>85</v>
      </c>
      <c r="B108" s="17"/>
      <c r="C108" s="17"/>
      <c r="D108" s="17"/>
      <c r="E108" s="3132"/>
      <c r="F108" s="516"/>
    </row>
    <row r="109" spans="1:6">
      <c r="A109" s="80">
        <f t="shared" si="1"/>
        <v>86</v>
      </c>
      <c r="B109" s="17"/>
      <c r="C109" s="17"/>
      <c r="D109" s="17"/>
      <c r="E109" s="875"/>
      <c r="F109" s="516"/>
    </row>
    <row r="110" spans="1:6">
      <c r="A110" s="80">
        <f t="shared" si="1"/>
        <v>87</v>
      </c>
      <c r="B110" s="17"/>
      <c r="C110" s="17"/>
      <c r="D110" s="17"/>
      <c r="E110" s="17"/>
      <c r="F110" s="516"/>
    </row>
    <row r="111" spans="1:6">
      <c r="A111" s="80">
        <f t="shared" si="1"/>
        <v>88</v>
      </c>
      <c r="B111" s="17"/>
      <c r="C111" s="17"/>
      <c r="D111" s="17"/>
      <c r="E111" s="3078"/>
      <c r="F111" s="516"/>
    </row>
    <row r="112" spans="1:6">
      <c r="A112" s="80">
        <f t="shared" si="1"/>
        <v>89</v>
      </c>
      <c r="B112" s="17"/>
      <c r="C112" s="17"/>
      <c r="D112" s="17"/>
      <c r="E112" s="3385"/>
      <c r="F112" s="3154"/>
    </row>
    <row r="113" spans="1:6" ht="15.75">
      <c r="A113" s="80">
        <f t="shared" si="1"/>
        <v>90</v>
      </c>
      <c r="B113" s="17"/>
      <c r="C113" s="110"/>
      <c r="D113" s="3152" t="s">
        <v>3543</v>
      </c>
      <c r="E113" s="3153">
        <f>SUM(E85:E112)</f>
        <v>9826705</v>
      </c>
      <c r="F113" s="3155">
        <f>SUM(F85:F112)</f>
        <v>2069984</v>
      </c>
    </row>
    <row r="114" spans="1:6">
      <c r="A114" s="80">
        <f t="shared" si="1"/>
        <v>91</v>
      </c>
      <c r="B114" s="17"/>
      <c r="C114" s="17"/>
      <c r="D114" s="17"/>
      <c r="E114" s="17"/>
      <c r="F114" s="516"/>
    </row>
    <row r="115" spans="1:6" ht="15.75">
      <c r="A115" s="80">
        <f t="shared" si="1"/>
        <v>92</v>
      </c>
      <c r="B115" s="17"/>
      <c r="C115" s="110" t="s">
        <v>5513</v>
      </c>
      <c r="D115" s="17"/>
      <c r="E115" s="3160">
        <f>E82+E113</f>
        <v>9866705</v>
      </c>
      <c r="F115" s="3161">
        <f>SUM(F82+F113)</f>
        <v>2079984</v>
      </c>
    </row>
    <row r="116" spans="1:6">
      <c r="A116" s="80">
        <f t="shared" si="1"/>
        <v>93</v>
      </c>
      <c r="B116" s="17"/>
      <c r="C116" s="17"/>
      <c r="D116" s="17"/>
      <c r="E116" s="17"/>
      <c r="F116" s="516"/>
    </row>
    <row r="117" spans="1:6">
      <c r="A117" s="80">
        <f t="shared" si="1"/>
        <v>94</v>
      </c>
      <c r="B117" s="17"/>
      <c r="C117" s="17"/>
      <c r="D117" s="17"/>
      <c r="E117" s="17"/>
      <c r="F117" s="516"/>
    </row>
    <row r="118" spans="1:6">
      <c r="A118" s="80">
        <f t="shared" si="1"/>
        <v>95</v>
      </c>
      <c r="B118" s="17"/>
      <c r="C118" s="17"/>
      <c r="D118" s="17"/>
      <c r="E118" s="17"/>
      <c r="F118" s="516"/>
    </row>
    <row r="119" spans="1:6">
      <c r="A119" s="80">
        <f t="shared" si="1"/>
        <v>96</v>
      </c>
      <c r="B119" s="17"/>
      <c r="C119" s="17"/>
      <c r="D119" s="17"/>
      <c r="E119" s="17"/>
      <c r="F119" s="516"/>
    </row>
    <row r="120" spans="1:6">
      <c r="A120" s="80">
        <f t="shared" si="1"/>
        <v>97</v>
      </c>
      <c r="B120" s="17"/>
      <c r="C120" s="17"/>
      <c r="D120" s="17"/>
      <c r="E120" s="17"/>
      <c r="F120" s="516"/>
    </row>
    <row r="121" spans="1:6">
      <c r="A121" s="80">
        <f t="shared" si="1"/>
        <v>98</v>
      </c>
      <c r="B121" s="17"/>
      <c r="C121" s="17"/>
      <c r="D121" s="17"/>
      <c r="E121" s="17"/>
      <c r="F121" s="516"/>
    </row>
    <row r="122" spans="1:6">
      <c r="A122" s="80">
        <f t="shared" si="1"/>
        <v>99</v>
      </c>
      <c r="B122" s="17"/>
      <c r="C122" s="17"/>
      <c r="D122" s="17"/>
      <c r="E122" s="875"/>
      <c r="F122" s="259"/>
    </row>
    <row r="123" spans="1:6" ht="15.75" thickBot="1">
      <c r="A123" s="343">
        <f t="shared" si="1"/>
        <v>100</v>
      </c>
      <c r="B123" s="108"/>
      <c r="C123" s="108"/>
      <c r="D123" s="108"/>
      <c r="E123" s="108"/>
      <c r="F123" s="271"/>
    </row>
    <row r="124" spans="1:6" ht="15.75">
      <c r="A124" s="110" t="str">
        <f>A62</f>
        <v>FERC FORM NO.1 (ED. 12-94) NYPSC Modified-96</v>
      </c>
      <c r="B124" s="69"/>
      <c r="C124" s="876"/>
      <c r="D124" s="69"/>
      <c r="E124" s="17"/>
      <c r="F124" s="17"/>
    </row>
    <row r="125" spans="1:6">
      <c r="A125" s="69" t="s">
        <v>3517</v>
      </c>
      <c r="B125" s="876"/>
      <c r="C125" s="876"/>
      <c r="D125" s="876"/>
      <c r="E125" s="876"/>
      <c r="F125" s="876"/>
    </row>
  </sheetData>
  <customSheetViews>
    <customSheetView guid="{8BA73436-2F9B-4210-BD10-5C9B0EE18A6F}"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1"/>
      <headerFooter alignWithMargins="0"/>
    </customSheetView>
    <customSheetView guid="{7923C648-7509-4E75-B568-BE9D1A032E56}"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2"/>
      <headerFooter alignWithMargins="0"/>
    </customSheetView>
    <customSheetView guid="{393B765C-BB60-4CEF-9B1B-1517D80E77BC}"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3"/>
      <headerFooter alignWithMargins="0"/>
    </customSheetView>
    <customSheetView guid="{63051384-6030-4837-BDE8-8D47319E9310}"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4"/>
      <headerFooter alignWithMargins="0"/>
    </customSheetView>
    <customSheetView guid="{4E7170B9-0E13-4551-BA0F-F43020F5D14F}"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5"/>
      <headerFooter alignWithMargins="0"/>
    </customSheetView>
    <customSheetView guid="{438078D9-73AC-4065-AD12-33C545097290}" colorId="22" fitToPage="1" topLeftCell="A73">
      <selection activeCell="F103" sqref="F103"/>
      <pageMargins left="0.5" right="0.5" top="0.25" bottom="0.25" header="0" footer="0"/>
      <printOptions horizontalCentered="1" verticalCentered="1"/>
      <pageSetup scale="73" fitToHeight="2" orientation="portrait" horizontalDpi="300" verticalDpi="300" r:id="rId6"/>
      <headerFooter alignWithMargins="0"/>
    </customSheetView>
    <customSheetView guid="{5CF51FF9-A1DC-465C-8702-577480B671DB}" colorId="22" fitToPage="1">
      <selection activeCell="E2" sqref="E2"/>
      <pageMargins left="0.5" right="0.5" top="0.25" bottom="0.25" header="0" footer="0"/>
      <printOptions horizontalCentered="1" verticalCentered="1"/>
      <pageSetup scale="73" fitToHeight="2" orientation="portrait" horizontalDpi="300" verticalDpi="300" r:id="rId7"/>
      <headerFooter alignWithMargins="0"/>
    </customSheetView>
    <customSheetView guid="{B94A4E40-0E04-4C7F-92F0-F173BDD19C5E}" colorId="22" fitToPage="1">
      <selection activeCell="E2" sqref="E2"/>
      <pageMargins left="0.5" right="0.5" top="0.25" bottom="0.25" header="0" footer="0"/>
      <printOptions horizontalCentered="1" verticalCentered="1"/>
      <pageSetup scale="10" fitToHeight="2" orientation="portrait" horizontalDpi="300" verticalDpi="300" r:id="rId8"/>
      <headerFooter alignWithMargins="0"/>
    </customSheetView>
    <customSheetView guid="{8C259C24-A4E4-4974-8C90-A0F5B4CE3394}"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9"/>
      <headerFooter alignWithMargins="0"/>
    </customSheetView>
    <customSheetView guid="{FA103E5D-8B2E-472D-A37D-606A91A24206}" colorId="22" fitToPage="1">
      <selection activeCell="E2" sqref="E2"/>
      <pageMargins left="0.5" right="0.5" top="0.25" bottom="0.25" header="0" footer="0"/>
      <printOptions horizontalCentered="1" verticalCentered="1"/>
      <pageSetup scale="73" fitToHeight="2" orientation="portrait" horizontalDpi="300" verticalDpi="300" r:id="rId10"/>
      <headerFooter alignWithMargins="0"/>
    </customSheetView>
    <customSheetView guid="{FD677025-12D2-4A8C-898E-C8C7B61A1761}" colorId="22" showPageBreaks="1" fitToPage="1" printArea="1">
      <selection activeCell="E2" sqref="E2"/>
      <pageMargins left="0.5" right="0.5" top="0.25" bottom="0.25" header="0" footer="0"/>
      <printOptions horizontalCentered="1" verticalCentered="1"/>
      <pageSetup scale="10" fitToHeight="2" orientation="portrait" horizontalDpi="300" verticalDpi="300" r:id="rId11"/>
      <headerFooter alignWithMargins="0"/>
    </customSheetView>
    <customSheetView guid="{8A94D2EC-B2C5-4234-9443-0DC03802E12D}"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12"/>
      <headerFooter alignWithMargins="0"/>
    </customSheetView>
    <customSheetView guid="{C7AF6775-1D27-4B5E-A593-2A35D0B4D89B}" colorId="22" fitToPage="1">
      <selection activeCell="E2" sqref="E2"/>
      <pageMargins left="0.5" right="0.5" top="0.25" bottom="0.25" header="0" footer="0"/>
      <printOptions horizontalCentered="1" verticalCentered="1"/>
      <pageSetup scale="73" fitToHeight="2" orientation="portrait" horizontalDpi="300" verticalDpi="300" r:id="rId13"/>
      <headerFooter alignWithMargins="0"/>
    </customSheetView>
    <customSheetView guid="{96E61F17-B7D0-43DF-A042-AB82DEADF71D}" colorId="22" showPageBreaks="1" fitToPage="1" printArea="1">
      <selection activeCell="E2" sqref="E2"/>
      <pageMargins left="0.5" right="0.5" top="0.25" bottom="0.25" header="0" footer="0"/>
      <printOptions horizontalCentered="1" verticalCentered="1"/>
      <pageSetup scale="10" fitToHeight="2" orientation="portrait" horizontalDpi="300" verticalDpi="300" r:id="rId14"/>
      <headerFooter alignWithMargins="0"/>
    </customSheetView>
    <customSheetView guid="{0F6F7749-E5E2-402C-A332-F358E9F52431}"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15"/>
      <headerFooter alignWithMargins="0"/>
    </customSheetView>
    <customSheetView guid="{665C0630-746D-4A38-99D5-558A3A80C435}"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16"/>
      <headerFooter alignWithMargins="0"/>
    </customSheetView>
    <customSheetView guid="{7BB49942-3332-4916-8C9A-7E0718D9BD15}" colorId="22" showPageBreaks="1" fitToPage="1" printArea="1">
      <selection activeCell="F19" sqref="F19"/>
      <pageMargins left="0.5" right="0.5" top="0.25" bottom="0.25" header="0" footer="0"/>
      <printOptions horizontalCentered="1" verticalCentered="1"/>
      <pageSetup scale="73" fitToHeight="2" orientation="portrait" horizontalDpi="300" verticalDpi="300" r:id="rId17"/>
      <headerFooter alignWithMargins="0"/>
    </customSheetView>
    <customSheetView guid="{84131046-9492-4BD4-95BF-1101D54B6750}"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18"/>
      <headerFooter alignWithMargins="0"/>
    </customSheetView>
    <customSheetView guid="{CDDD69AD-D96A-45A7-95A3-6DE883419332}" colorId="22" showPageBreaks="1" fitToPage="1" printArea="1">
      <selection activeCell="E2" sqref="E2"/>
      <pageMargins left="0.5" right="0.5" top="0.25" bottom="0.25" header="0" footer="0"/>
      <printOptions horizontalCentered="1" verticalCentered="1"/>
      <pageSetup scale="73" fitToHeight="2" orientation="portrait" horizontalDpi="300" verticalDpi="300" r:id="rId19"/>
      <headerFooter alignWithMargins="0"/>
    </customSheetView>
    <customSheetView guid="{4AA2BC72-2A29-463C-9964-91A7BC9A705D}" colorId="22" showPageBreaks="1" fitToPage="1" printArea="1">
      <selection activeCell="E2" sqref="E2"/>
      <pageMargins left="0.5" right="0.5" top="0.25" bottom="0.25" header="0" footer="0"/>
      <printOptions horizontalCentered="1" verticalCentered="1"/>
      <pageSetup scale="10" fitToHeight="2" orientation="portrait" horizontalDpi="300" verticalDpi="300" r:id="rId20"/>
      <headerFooter alignWithMargins="0"/>
    </customSheetView>
  </customSheetViews>
  <printOptions horizontalCentered="1" verticalCentered="1"/>
  <pageMargins left="0.5" right="0.5" top="0.25" bottom="0.25" header="0" footer="0"/>
  <pageSetup scale="73" fitToHeight="2" orientation="portrait" horizontalDpi="300" verticalDpi="300" r:id="rId21"/>
  <headerFooter alignWithMargins="0"/>
  <rowBreaks count="1" manualBreakCount="1">
    <brk id="68" max="5"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0"/>
  <sheetViews>
    <sheetView defaultGridColor="0" view="pageBreakPreview" topLeftCell="A4" colorId="22" zoomScale="80" zoomScaleNormal="85" zoomScaleSheetLayoutView="80" workbookViewId="0">
      <selection activeCell="D43" sqref="D43"/>
    </sheetView>
  </sheetViews>
  <sheetFormatPr defaultColWidth="9.6640625" defaultRowHeight="15"/>
  <cols>
    <col min="1" max="1" width="4.6640625" style="2774" customWidth="1"/>
    <col min="2" max="2" width="1.6640625" style="2774" customWidth="1"/>
    <col min="3" max="3" width="38.88671875" style="2774" customWidth="1"/>
    <col min="4" max="4" width="14.6640625" style="2774" customWidth="1"/>
    <col min="5" max="5" width="17.109375" style="2774" bestFit="1" customWidth="1"/>
    <col min="6" max="8" width="14.6640625" style="2774" customWidth="1"/>
    <col min="9" max="16384" width="9.6640625" style="2774"/>
  </cols>
  <sheetData>
    <row r="1" spans="1:8">
      <c r="A1" s="1512" t="s">
        <v>2214</v>
      </c>
      <c r="B1" s="1669"/>
      <c r="C1" s="1513"/>
      <c r="D1" s="1886" t="s">
        <v>1345</v>
      </c>
      <c r="E1" s="1669"/>
      <c r="F1" s="1669"/>
      <c r="G1" s="1886" t="s">
        <v>1802</v>
      </c>
      <c r="H1" s="1946" t="s">
        <v>1803</v>
      </c>
    </row>
    <row r="2" spans="1:8">
      <c r="A2" s="2877" t="str">
        <f>'Data Sheet'!$C$25</f>
        <v>CENTRAL HUDSON GAS &amp; ELECTRIC CORPORATION</v>
      </c>
      <c r="B2" s="2878"/>
      <c r="C2" s="1517"/>
      <c r="D2" s="1790" t="s">
        <v>5543</v>
      </c>
      <c r="E2" s="1787"/>
      <c r="F2" s="2878"/>
      <c r="G2" s="1790" t="s">
        <v>1805</v>
      </c>
      <c r="H2" s="1947"/>
    </row>
    <row r="3" spans="1:8" ht="15" customHeight="1">
      <c r="A3" s="1519"/>
      <c r="B3" s="3047"/>
      <c r="C3" s="3044"/>
      <c r="D3" s="3048" t="s">
        <v>1158</v>
      </c>
      <c r="E3" s="3047"/>
      <c r="F3" s="3047"/>
      <c r="G3" s="1577" t="str">
        <f>'Data Sheet'!$C$40</f>
        <v>4/18/2018</v>
      </c>
      <c r="H3" s="1889" t="str">
        <f>'Data Sheet'!$C$38</f>
        <v>12/31/2017</v>
      </c>
    </row>
    <row r="4" spans="1:8" ht="15" customHeight="1">
      <c r="A4" s="2003" t="s">
        <v>3518</v>
      </c>
      <c r="B4" s="1553"/>
      <c r="C4" s="1553"/>
      <c r="D4" s="1553"/>
      <c r="E4" s="1553"/>
      <c r="F4" s="1553"/>
      <c r="G4" s="1553"/>
      <c r="H4" s="1981"/>
    </row>
    <row r="5" spans="1:8">
      <c r="A5" s="1519"/>
      <c r="B5" s="3047"/>
      <c r="C5" s="3047" t="s">
        <v>3519</v>
      </c>
      <c r="D5" s="3047"/>
      <c r="E5" s="3047"/>
      <c r="F5" s="3047"/>
      <c r="G5" s="3047"/>
      <c r="H5" s="1889"/>
    </row>
    <row r="6" spans="1:8">
      <c r="A6" s="2685" t="s">
        <v>2398</v>
      </c>
      <c r="B6" s="2549" t="s">
        <v>4629</v>
      </c>
      <c r="C6" s="2549"/>
      <c r="D6" s="2549"/>
      <c r="E6" s="2549"/>
      <c r="F6" s="2549"/>
      <c r="G6" s="2549"/>
      <c r="H6" s="2550"/>
    </row>
    <row r="7" spans="1:8">
      <c r="A7" s="2685"/>
      <c r="B7" s="2549" t="s">
        <v>4630</v>
      </c>
      <c r="C7" s="2549"/>
      <c r="D7" s="2549"/>
      <c r="E7" s="2549"/>
      <c r="F7" s="2549"/>
      <c r="G7" s="2549"/>
      <c r="H7" s="2550"/>
    </row>
    <row r="8" spans="1:8">
      <c r="A8" s="2685"/>
      <c r="B8" s="2549" t="s">
        <v>4089</v>
      </c>
      <c r="C8" s="2549"/>
      <c r="D8" s="2549"/>
      <c r="E8" s="2549"/>
      <c r="F8" s="2549"/>
      <c r="G8" s="2549"/>
      <c r="H8" s="2550"/>
    </row>
    <row r="9" spans="1:8">
      <c r="A9" s="2332" t="s">
        <v>2315</v>
      </c>
      <c r="B9" s="1892" t="s">
        <v>3152</v>
      </c>
      <c r="C9" s="1892"/>
      <c r="D9" s="1892"/>
      <c r="E9" s="1892"/>
      <c r="F9" s="1892"/>
      <c r="G9" s="1892"/>
      <c r="H9" s="1893"/>
    </row>
    <row r="10" spans="1:8">
      <c r="A10" s="2332"/>
      <c r="B10" s="1892" t="s">
        <v>3153</v>
      </c>
      <c r="C10" s="1892"/>
      <c r="D10" s="1892"/>
      <c r="E10" s="1892"/>
      <c r="F10" s="1892"/>
      <c r="G10" s="1892"/>
      <c r="H10" s="1893"/>
    </row>
    <row r="11" spans="1:8">
      <c r="A11" s="2332" t="s">
        <v>2316</v>
      </c>
      <c r="B11" s="1892" t="s">
        <v>3154</v>
      </c>
      <c r="C11" s="1892"/>
      <c r="D11" s="1892"/>
      <c r="E11" s="1892"/>
      <c r="F11" s="1892"/>
      <c r="G11" s="1892"/>
      <c r="H11" s="1893"/>
    </row>
    <row r="12" spans="1:8">
      <c r="A12" s="2332"/>
      <c r="B12" s="1892" t="s">
        <v>3155</v>
      </c>
      <c r="C12" s="1892"/>
      <c r="D12" s="1892"/>
      <c r="E12" s="1892"/>
      <c r="F12" s="1892"/>
      <c r="G12" s="1892"/>
      <c r="H12" s="1893"/>
    </row>
    <row r="13" spans="1:8">
      <c r="A13" s="2332"/>
      <c r="B13" s="1892" t="s">
        <v>3248</v>
      </c>
      <c r="C13" s="1892"/>
      <c r="D13" s="1892"/>
      <c r="E13" s="1892"/>
      <c r="F13" s="1892"/>
      <c r="G13" s="1892"/>
      <c r="H13" s="1893"/>
    </row>
    <row r="14" spans="1:8">
      <c r="A14" s="2332"/>
      <c r="B14" s="1892" t="s">
        <v>3249</v>
      </c>
      <c r="C14" s="1892"/>
      <c r="D14" s="1892"/>
      <c r="E14" s="1892"/>
      <c r="F14" s="1892"/>
      <c r="G14" s="1892"/>
      <c r="H14" s="1893"/>
    </row>
    <row r="15" spans="1:8">
      <c r="A15" s="2332"/>
      <c r="B15" s="1892" t="s">
        <v>3250</v>
      </c>
      <c r="C15" s="1892"/>
      <c r="D15" s="1892"/>
      <c r="E15" s="1892"/>
      <c r="F15" s="1892"/>
      <c r="G15" s="1892"/>
      <c r="H15" s="1893"/>
    </row>
    <row r="16" spans="1:8">
      <c r="A16" s="2332"/>
      <c r="B16" s="1892" t="s">
        <v>3251</v>
      </c>
      <c r="C16" s="1892"/>
      <c r="D16" s="1892"/>
      <c r="E16" s="1892"/>
      <c r="F16" s="1892"/>
      <c r="G16" s="1892"/>
      <c r="H16" s="1893"/>
    </row>
    <row r="17" spans="1:8">
      <c r="A17" s="2332"/>
      <c r="B17" s="1892" t="s">
        <v>3252</v>
      </c>
      <c r="C17" s="1892"/>
      <c r="D17" s="1892"/>
      <c r="E17" s="1892"/>
      <c r="F17" s="1892"/>
      <c r="G17" s="1892"/>
      <c r="H17" s="1893"/>
    </row>
    <row r="18" spans="1:8">
      <c r="A18" s="2332"/>
      <c r="B18" s="1892" t="s">
        <v>3253</v>
      </c>
      <c r="C18" s="1892"/>
      <c r="D18" s="1892"/>
      <c r="E18" s="1892"/>
      <c r="F18" s="1892"/>
      <c r="G18" s="1892"/>
      <c r="H18" s="1893"/>
    </row>
    <row r="19" spans="1:8">
      <c r="A19" s="2332"/>
      <c r="B19" s="1892" t="s">
        <v>3254</v>
      </c>
      <c r="C19" s="1892"/>
      <c r="D19" s="1892"/>
      <c r="E19" s="1892"/>
      <c r="F19" s="1892"/>
      <c r="G19" s="1892"/>
      <c r="H19" s="1893"/>
    </row>
    <row r="20" spans="1:8">
      <c r="A20" s="2332"/>
      <c r="B20" s="1892" t="s">
        <v>3255</v>
      </c>
      <c r="C20" s="1892"/>
      <c r="D20" s="1892"/>
      <c r="E20" s="1892"/>
      <c r="F20" s="1892"/>
      <c r="G20" s="1892"/>
      <c r="H20" s="1893"/>
    </row>
    <row r="21" spans="1:8">
      <c r="A21" s="2332"/>
      <c r="B21" s="1892" t="s">
        <v>3256</v>
      </c>
      <c r="C21" s="1892"/>
      <c r="D21" s="1892"/>
      <c r="E21" s="1892"/>
      <c r="F21" s="1892"/>
      <c r="G21" s="1892"/>
      <c r="H21" s="1893"/>
    </row>
    <row r="22" spans="1:8">
      <c r="A22" s="2332"/>
      <c r="B22" s="1892" t="s">
        <v>3257</v>
      </c>
      <c r="C22" s="1892"/>
      <c r="D22" s="1892"/>
      <c r="E22" s="1892"/>
      <c r="F22" s="1892"/>
      <c r="G22" s="1892"/>
      <c r="H22" s="1893"/>
    </row>
    <row r="23" spans="1:8">
      <c r="A23" s="2332"/>
      <c r="B23" s="1892" t="s">
        <v>3258</v>
      </c>
      <c r="C23" s="1892"/>
      <c r="D23" s="1892"/>
      <c r="E23" s="1892"/>
      <c r="F23" s="1892"/>
      <c r="G23" s="1892"/>
      <c r="H23" s="1893"/>
    </row>
    <row r="24" spans="1:8">
      <c r="A24" s="2332" t="s">
        <v>3708</v>
      </c>
      <c r="B24" s="1892" t="s">
        <v>3259</v>
      </c>
      <c r="C24" s="1892"/>
      <c r="D24" s="1892"/>
      <c r="E24" s="1892"/>
      <c r="F24" s="1892"/>
      <c r="G24" s="1892"/>
      <c r="H24" s="1893"/>
    </row>
    <row r="25" spans="1:8">
      <c r="A25" s="2332"/>
      <c r="B25" s="1892" t="s">
        <v>3260</v>
      </c>
      <c r="C25" s="1892"/>
      <c r="D25" s="1892"/>
      <c r="E25" s="1892"/>
      <c r="F25" s="1892"/>
      <c r="G25" s="1892"/>
      <c r="H25" s="1893"/>
    </row>
    <row r="26" spans="1:8">
      <c r="A26" s="1949"/>
      <c r="B26" s="1950"/>
      <c r="C26" s="1950" t="s">
        <v>3261</v>
      </c>
      <c r="D26" s="1950"/>
      <c r="E26" s="1950"/>
      <c r="F26" s="1950"/>
      <c r="G26" s="1950"/>
      <c r="H26" s="1951"/>
    </row>
    <row r="27" spans="1:8">
      <c r="A27" s="3233"/>
      <c r="B27" s="1790"/>
      <c r="C27" s="2878"/>
      <c r="D27" s="1790"/>
      <c r="E27" s="2697" t="s">
        <v>3262</v>
      </c>
      <c r="F27" s="3230" t="s">
        <v>3192</v>
      </c>
      <c r="G27" s="3230" t="s">
        <v>3192</v>
      </c>
      <c r="H27" s="1947"/>
    </row>
    <row r="28" spans="1:8">
      <c r="A28" s="3233"/>
      <c r="B28" s="1790"/>
      <c r="C28" s="2878"/>
      <c r="D28" s="3230" t="s">
        <v>3262</v>
      </c>
      <c r="E28" s="2697" t="s">
        <v>4090</v>
      </c>
      <c r="F28" s="3230" t="s">
        <v>3263</v>
      </c>
      <c r="G28" s="3230" t="s">
        <v>3264</v>
      </c>
      <c r="H28" s="1947"/>
    </row>
    <row r="29" spans="1:8">
      <c r="A29" s="3233" t="s">
        <v>1968</v>
      </c>
      <c r="B29" s="1790"/>
      <c r="C29" s="3229" t="s">
        <v>3265</v>
      </c>
      <c r="D29" s="3230" t="s">
        <v>3266</v>
      </c>
      <c r="E29" s="2697" t="s">
        <v>4091</v>
      </c>
      <c r="F29" s="3230" t="s">
        <v>1</v>
      </c>
      <c r="G29" s="3230" t="s">
        <v>1</v>
      </c>
      <c r="H29" s="1897" t="s">
        <v>2331</v>
      </c>
    </row>
    <row r="30" spans="1:8">
      <c r="A30" s="3233" t="s">
        <v>1732</v>
      </c>
      <c r="B30" s="1790"/>
      <c r="C30" s="2878"/>
      <c r="D30" s="3230" t="s">
        <v>3267</v>
      </c>
      <c r="E30" s="2697" t="s">
        <v>4092</v>
      </c>
      <c r="F30" s="3230" t="s">
        <v>3268</v>
      </c>
      <c r="G30" s="3230" t="s">
        <v>3269</v>
      </c>
      <c r="H30" s="1947"/>
    </row>
    <row r="31" spans="1:8">
      <c r="A31" s="3234"/>
      <c r="B31" s="3048"/>
      <c r="C31" s="3232" t="s">
        <v>3020</v>
      </c>
      <c r="D31" s="3231" t="s">
        <v>3021</v>
      </c>
      <c r="E31" s="2698" t="s">
        <v>3022</v>
      </c>
      <c r="F31" s="3231" t="s">
        <v>3023</v>
      </c>
      <c r="G31" s="3231" t="s">
        <v>2346</v>
      </c>
      <c r="H31" s="1900" t="s">
        <v>2347</v>
      </c>
    </row>
    <row r="32" spans="1:8">
      <c r="A32" s="2358">
        <v>1</v>
      </c>
      <c r="B32" s="1902"/>
      <c r="C32" s="1950" t="s">
        <v>3270</v>
      </c>
      <c r="D32" s="3245"/>
      <c r="E32" s="3246"/>
      <c r="F32" s="3245"/>
      <c r="G32" s="3245"/>
      <c r="H32" s="2807">
        <f t="shared" ref="H32:H42" si="0">SUM(D32:G32)</f>
        <v>0</v>
      </c>
    </row>
    <row r="33" spans="1:8">
      <c r="A33" s="2358">
        <v>2</v>
      </c>
      <c r="B33" s="1902"/>
      <c r="C33" s="1950" t="s">
        <v>3271</v>
      </c>
      <c r="D33" s="3247"/>
      <c r="E33" s="3248"/>
      <c r="F33" s="3247"/>
      <c r="G33" s="3247"/>
      <c r="H33" s="2841">
        <f t="shared" si="0"/>
        <v>0</v>
      </c>
    </row>
    <row r="34" spans="1:8">
      <c r="A34" s="2358">
        <v>3</v>
      </c>
      <c r="B34" s="1902"/>
      <c r="C34" s="1950" t="s">
        <v>3272</v>
      </c>
      <c r="D34" s="3247"/>
      <c r="E34" s="3248"/>
      <c r="F34" s="3247"/>
      <c r="G34" s="3247"/>
      <c r="H34" s="2841">
        <f t="shared" si="0"/>
        <v>0</v>
      </c>
    </row>
    <row r="35" spans="1:8">
      <c r="A35" s="2358">
        <v>4</v>
      </c>
      <c r="B35" s="1902"/>
      <c r="C35" s="1950" t="s">
        <v>3273</v>
      </c>
      <c r="D35" s="3247">
        <v>663843</v>
      </c>
      <c r="E35" s="3248"/>
      <c r="F35" s="3247"/>
      <c r="G35" s="3247"/>
      <c r="H35" s="2841">
        <f t="shared" si="0"/>
        <v>663843</v>
      </c>
    </row>
    <row r="36" spans="1:8">
      <c r="A36" s="2358">
        <v>5</v>
      </c>
      <c r="B36" s="1902"/>
      <c r="C36" s="1950" t="s">
        <v>3274</v>
      </c>
      <c r="D36" s="3247"/>
      <c r="E36" s="3248"/>
      <c r="F36" s="3247"/>
      <c r="G36" s="3247"/>
      <c r="H36" s="2841">
        <f t="shared" si="0"/>
        <v>0</v>
      </c>
    </row>
    <row r="37" spans="1:8">
      <c r="A37" s="2358">
        <v>6</v>
      </c>
      <c r="B37" s="1902"/>
      <c r="C37" s="1950" t="s">
        <v>3275</v>
      </c>
      <c r="D37" s="3247">
        <v>100071</v>
      </c>
      <c r="E37" s="3248"/>
      <c r="F37" s="3247"/>
      <c r="G37" s="3247"/>
      <c r="H37" s="2841">
        <f t="shared" si="0"/>
        <v>100071</v>
      </c>
    </row>
    <row r="38" spans="1:8">
      <c r="A38" s="2358">
        <v>7</v>
      </c>
      <c r="B38" s="1902"/>
      <c r="C38" s="1950" t="s">
        <v>3276</v>
      </c>
      <c r="D38" s="3247">
        <v>7340497</v>
      </c>
      <c r="E38" s="3248"/>
      <c r="F38" s="3247">
        <v>69031.199999999997</v>
      </c>
      <c r="G38" s="3247"/>
      <c r="H38" s="2841">
        <f t="shared" si="0"/>
        <v>7409528.2000000002</v>
      </c>
    </row>
    <row r="39" spans="1:8">
      <c r="A39" s="2358">
        <v>8</v>
      </c>
      <c r="B39" s="1902"/>
      <c r="C39" s="1950" t="s">
        <v>3277</v>
      </c>
      <c r="D39" s="3247">
        <v>21386466</v>
      </c>
      <c r="E39" s="3248"/>
      <c r="F39" s="3247"/>
      <c r="G39" s="3247"/>
      <c r="H39" s="2841">
        <f t="shared" si="0"/>
        <v>21386466</v>
      </c>
    </row>
    <row r="40" spans="1:8">
      <c r="A40" s="2699">
        <v>9</v>
      </c>
      <c r="B40" s="2552"/>
      <c r="C40" s="2571" t="s">
        <v>4093</v>
      </c>
      <c r="D40" s="3248"/>
      <c r="E40" s="3248"/>
      <c r="F40" s="3248"/>
      <c r="G40" s="3248"/>
      <c r="H40" s="2828">
        <f t="shared" si="0"/>
        <v>0</v>
      </c>
    </row>
    <row r="41" spans="1:8">
      <c r="A41" s="2358">
        <v>10</v>
      </c>
      <c r="B41" s="1902"/>
      <c r="C41" s="1950" t="s">
        <v>3278</v>
      </c>
      <c r="D41" s="3247">
        <v>81719</v>
      </c>
      <c r="E41" s="3248"/>
      <c r="F41" s="3247"/>
      <c r="G41" s="3247"/>
      <c r="H41" s="2841">
        <f t="shared" si="0"/>
        <v>81719</v>
      </c>
    </row>
    <row r="42" spans="1:8">
      <c r="A42" s="2358">
        <v>11</v>
      </c>
      <c r="B42" s="1902"/>
      <c r="C42" s="1950" t="s">
        <v>3279</v>
      </c>
      <c r="D42" s="3247">
        <v>4749383</v>
      </c>
      <c r="E42" s="3248"/>
      <c r="F42" s="3247"/>
      <c r="G42" s="3247">
        <v>4601325.22</v>
      </c>
      <c r="H42" s="2841">
        <f t="shared" si="0"/>
        <v>9350708.2199999988</v>
      </c>
    </row>
    <row r="43" spans="1:8" ht="15.75" thickBot="1">
      <c r="A43" s="2358">
        <v>12</v>
      </c>
      <c r="B43" s="1902"/>
      <c r="C43" s="1954" t="s">
        <v>171</v>
      </c>
      <c r="D43" s="2359">
        <f>SUM(D32:D42)</f>
        <v>34321979</v>
      </c>
      <c r="E43" s="2359">
        <f>SUM(E32:E42)</f>
        <v>0</v>
      </c>
      <c r="F43" s="2359">
        <f>SUM(F32:F42)</f>
        <v>69031.199999999997</v>
      </c>
      <c r="G43" s="2359">
        <f>SUM(G32:G42)</f>
        <v>4601325.22</v>
      </c>
      <c r="H43" s="2360">
        <f>SUM(H32:H42)</f>
        <v>38992335.420000002</v>
      </c>
    </row>
    <row r="44" spans="1:8" ht="15.75" thickTop="1">
      <c r="A44" s="2192" t="s">
        <v>3280</v>
      </c>
      <c r="B44" s="1990"/>
      <c r="C44" s="1990"/>
      <c r="D44" s="1990"/>
      <c r="E44" s="1990"/>
      <c r="F44" s="1990"/>
      <c r="G44" s="1990"/>
      <c r="H44" s="2193"/>
    </row>
    <row r="45" spans="1:8">
      <c r="A45" s="2877"/>
      <c r="B45" s="2878"/>
      <c r="C45" s="2878"/>
      <c r="D45" s="2878"/>
      <c r="E45" s="2878"/>
      <c r="F45" s="2878"/>
      <c r="G45" s="2878"/>
      <c r="H45" s="1518"/>
    </row>
    <row r="46" spans="1:8">
      <c r="A46" s="2877"/>
      <c r="B46" s="2878"/>
      <c r="E46" s="3238"/>
      <c r="F46" s="3239"/>
      <c r="G46" s="2878"/>
      <c r="H46" s="1518"/>
    </row>
    <row r="47" spans="1:8">
      <c r="A47" s="2877"/>
      <c r="B47" s="2878"/>
      <c r="E47" s="3238"/>
      <c r="F47" s="3239"/>
      <c r="G47" s="2878"/>
      <c r="H47" s="1518"/>
    </row>
    <row r="48" spans="1:8">
      <c r="A48" s="2877"/>
      <c r="B48" s="2878"/>
      <c r="C48" s="2878"/>
      <c r="D48" s="2878"/>
      <c r="E48" s="2878"/>
      <c r="F48" s="2878"/>
      <c r="G48" s="2878"/>
      <c r="H48" s="1518"/>
    </row>
    <row r="49" spans="1:8">
      <c r="A49" s="2877"/>
      <c r="B49" s="2878"/>
      <c r="C49" s="2878"/>
      <c r="D49" s="2878"/>
      <c r="E49" s="2878"/>
      <c r="F49" s="2878"/>
      <c r="G49" s="2878"/>
      <c r="H49" s="1518"/>
    </row>
    <row r="50" spans="1:8">
      <c r="A50" s="2877"/>
      <c r="B50" s="2878"/>
      <c r="C50" s="2878"/>
      <c r="D50" s="2878"/>
      <c r="E50" s="2878"/>
      <c r="F50" s="2878"/>
      <c r="G50" s="2878"/>
      <c r="H50" s="1518"/>
    </row>
    <row r="51" spans="1:8">
      <c r="A51" s="2877"/>
      <c r="B51" s="2878"/>
      <c r="C51" s="2878"/>
      <c r="D51" s="2878"/>
      <c r="E51" s="2878"/>
      <c r="F51" s="2878"/>
      <c r="G51" s="2878"/>
      <c r="H51" s="1518"/>
    </row>
    <row r="52" spans="1:8">
      <c r="A52" s="2877"/>
      <c r="B52" s="2878"/>
      <c r="C52" s="2878"/>
      <c r="D52" s="2878"/>
      <c r="E52" s="2878"/>
      <c r="F52" s="2878"/>
      <c r="G52" s="2878"/>
      <c r="H52" s="1518"/>
    </row>
    <row r="53" spans="1:8">
      <c r="A53" s="2877"/>
      <c r="B53" s="2878"/>
      <c r="C53" s="2878"/>
      <c r="D53" s="2878"/>
      <c r="E53" s="2878"/>
      <c r="F53" s="2878"/>
      <c r="G53" s="2878"/>
      <c r="H53" s="1518"/>
    </row>
    <row r="54" spans="1:8">
      <c r="A54" s="2877"/>
      <c r="B54" s="2878"/>
      <c r="C54" s="2878"/>
      <c r="D54" s="2878"/>
      <c r="E54" s="2878"/>
      <c r="F54" s="2878"/>
      <c r="G54" s="2878"/>
      <c r="H54" s="1518"/>
    </row>
    <row r="55" spans="1:8">
      <c r="A55" s="2877"/>
      <c r="B55" s="2878"/>
      <c r="C55" s="2878"/>
      <c r="D55" s="2878"/>
      <c r="E55" s="2878"/>
      <c r="F55" s="2878"/>
      <c r="G55" s="2878"/>
      <c r="H55" s="1518"/>
    </row>
    <row r="56" spans="1:8">
      <c r="A56" s="2877"/>
      <c r="B56" s="2878"/>
      <c r="C56" s="2878"/>
      <c r="D56" s="2878"/>
      <c r="E56" s="2878"/>
      <c r="F56" s="2878"/>
      <c r="G56" s="2878"/>
      <c r="H56" s="1518"/>
    </row>
    <row r="57" spans="1:8" ht="15.75" thickBot="1">
      <c r="A57" s="1753"/>
      <c r="B57" s="1549"/>
      <c r="C57" s="1549"/>
      <c r="D57" s="1549"/>
      <c r="E57" s="1549"/>
      <c r="F57" s="1549"/>
      <c r="G57" s="1549"/>
      <c r="H57" s="2005"/>
    </row>
    <row r="58" spans="1:8">
      <c r="A58" s="2878"/>
      <c r="B58" s="2878"/>
      <c r="C58" s="2878"/>
      <c r="D58" s="2878"/>
      <c r="E58" s="2878"/>
      <c r="F58" s="2878"/>
      <c r="G58" s="2878"/>
      <c r="H58" s="2878"/>
    </row>
    <row r="59" spans="1:8">
      <c r="A59" s="2700" t="s">
        <v>4679</v>
      </c>
      <c r="B59" s="2517"/>
      <c r="C59" s="2517"/>
      <c r="D59" s="2878"/>
      <c r="E59" s="2878"/>
      <c r="F59" s="1553"/>
      <c r="G59" s="1553"/>
      <c r="H59" s="1553"/>
    </row>
    <row r="60" spans="1:8">
      <c r="A60" s="1553" t="s">
        <v>3281</v>
      </c>
      <c r="B60" s="1553"/>
      <c r="C60" s="1553"/>
      <c r="D60" s="1553"/>
      <c r="E60" s="1553"/>
      <c r="F60" s="1553"/>
      <c r="G60" s="1553"/>
      <c r="H60" s="1553"/>
    </row>
  </sheetData>
  <customSheetViews>
    <customSheetView guid="{8BA73436-2F9B-4210-BD10-5C9B0EE18A6F}"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1"/>
      <headerFooter alignWithMargins="0"/>
    </customSheetView>
    <customSheetView guid="{7923C648-7509-4E75-B568-BE9D1A032E56}" scale="80" colorId="22" showPageBreaks="1" fitToPage="1" printArea="1" view="pageBreakPreview" topLeftCell="A4">
      <selection activeCell="D43" sqref="D43"/>
      <pageMargins left="0.25" right="0.25" top="0.25" bottom="0.25" header="0" footer="0"/>
      <printOptions horizontalCentered="1" verticalCentered="1"/>
      <pageSetup scale="70" orientation="portrait" horizontalDpi="300" verticalDpi="300" r:id="rId2"/>
      <headerFooter alignWithMargins="0"/>
    </customSheetView>
    <customSheetView guid="{393B765C-BB60-4CEF-9B1B-1517D80E77BC}" scale="80" colorId="22" showPageBreaks="1" fitToPage="1" printArea="1" view="pageBreakPreview" topLeftCell="A4">
      <selection activeCell="D43" sqref="D43"/>
      <pageMargins left="0.25" right="0.25" top="0.25" bottom="0.25" header="0" footer="0"/>
      <printOptions horizontalCentered="1" verticalCentered="1"/>
      <pageSetup scale="70" orientation="portrait" horizontalDpi="300" verticalDpi="300" r:id="rId3"/>
      <headerFooter alignWithMargins="0"/>
    </customSheetView>
    <customSheetView guid="{63051384-6030-4837-BDE8-8D47319E9310}"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4"/>
      <headerFooter alignWithMargins="0"/>
    </customSheetView>
    <customSheetView guid="{4E7170B9-0E13-4551-BA0F-F43020F5D14F}"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5"/>
      <headerFooter alignWithMargins="0"/>
    </customSheetView>
    <customSheetView guid="{438078D9-73AC-4065-AD12-33C545097290}"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6"/>
      <headerFooter alignWithMargins="0"/>
    </customSheetView>
    <customSheetView guid="{5CF51FF9-A1DC-465C-8702-577480B671DB}"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7"/>
      <headerFooter alignWithMargins="0"/>
    </customSheetView>
    <customSheetView guid="{B94A4E40-0E04-4C7F-92F0-F173BDD19C5E}" scale="80" colorId="22" showPageBreaks="1" fitToPage="1" printArea="1" view="pageBreakPreview">
      <selection activeCell="L47" sqref="L47"/>
      <pageMargins left="0.25" right="0.25" top="0.25" bottom="0.25" header="0" footer="0"/>
      <printOptions horizontalCentered="1" verticalCentered="1"/>
      <pageSetup scale="70" orientation="portrait" horizontalDpi="300" verticalDpi="300" r:id="rId8"/>
      <headerFooter alignWithMargins="0"/>
    </customSheetView>
    <customSheetView guid="{8C259C24-A4E4-4974-8C90-A0F5B4CE3394}"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9"/>
      <headerFooter alignWithMargins="0"/>
    </customSheetView>
    <customSheetView guid="{FA103E5D-8B2E-472D-A37D-606A91A24206}"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10"/>
      <headerFooter alignWithMargins="0"/>
    </customSheetView>
    <customSheetView guid="{FD677025-12D2-4A8C-898E-C8C7B61A1761}" scale="80" colorId="22" showPageBreaks="1" fitToPage="1" printArea="1" view="pageBreakPreview" topLeftCell="A16">
      <selection activeCell="D39" sqref="D39"/>
      <pageMargins left="0.25" right="0.25" top="0.25" bottom="0.25" header="0" footer="0"/>
      <printOptions horizontalCentered="1" verticalCentered="1"/>
      <pageSetup scale="70" orientation="portrait" horizontalDpi="300" verticalDpi="300" r:id="rId11"/>
      <headerFooter alignWithMargins="0"/>
    </customSheetView>
    <customSheetView guid="{8A94D2EC-B2C5-4234-9443-0DC03802E12D}" scale="80" colorId="22" showPageBreaks="1" fitToPage="1" printArea="1" view="pageBreakPreview" topLeftCell="A16">
      <selection activeCell="D39" sqref="D39"/>
      <pageMargins left="0.25" right="0.25" top="0.25" bottom="0.25" header="0" footer="0"/>
      <printOptions horizontalCentered="1" verticalCentered="1"/>
      <pageSetup scale="70" orientation="portrait" horizontalDpi="300" verticalDpi="300" r:id="rId12"/>
      <headerFooter alignWithMargins="0"/>
    </customSheetView>
    <customSheetView guid="{C7AF6775-1D27-4B5E-A593-2A35D0B4D89B}"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13"/>
      <headerFooter alignWithMargins="0"/>
    </customSheetView>
    <customSheetView guid="{96E61F17-B7D0-43DF-A042-AB82DEADF71D}" scale="80" colorId="22" showPageBreaks="1" fitToPage="1" printArea="1" view="pageBreakPreview" topLeftCell="A4">
      <selection activeCell="D43" sqref="D43"/>
      <pageMargins left="0.25" right="0.25" top="0.25" bottom="0.25" header="0" footer="0"/>
      <printOptions horizontalCentered="1" verticalCentered="1"/>
      <pageSetup scale="70" orientation="portrait" horizontalDpi="300" verticalDpi="300" r:id="rId14"/>
      <headerFooter alignWithMargins="0"/>
    </customSheetView>
    <customSheetView guid="{0F6F7749-E5E2-402C-A332-F358E9F52431}"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15"/>
      <headerFooter alignWithMargins="0"/>
    </customSheetView>
    <customSheetView guid="{665C0630-746D-4A38-99D5-558A3A80C435}"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16"/>
      <headerFooter alignWithMargins="0"/>
    </customSheetView>
    <customSheetView guid="{7BB49942-3332-4916-8C9A-7E0718D9BD15}"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17"/>
      <headerFooter alignWithMargins="0"/>
    </customSheetView>
    <customSheetView guid="{84131046-9492-4BD4-95BF-1101D54B6750}"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18"/>
      <headerFooter alignWithMargins="0"/>
    </customSheetView>
    <customSheetView guid="{CDDD69AD-D96A-45A7-95A3-6DE883419332}" scale="80" colorId="22" showPageBreaks="1" fitToPage="1" printArea="1" view="pageBreakPreview">
      <selection activeCell="G2" sqref="G2"/>
      <pageMargins left="0.25" right="0.25" top="0.25" bottom="0.25" header="0" footer="0"/>
      <printOptions horizontalCentered="1" verticalCentered="1"/>
      <pageSetup scale="70" orientation="portrait" horizontalDpi="300" verticalDpi="300" r:id="rId19"/>
      <headerFooter alignWithMargins="0"/>
    </customSheetView>
    <customSheetView guid="{4AA2BC72-2A29-463C-9964-91A7BC9A705D}" scale="80" colorId="22" showPageBreaks="1" fitToPage="1" printArea="1" view="pageBreakPreview">
      <selection activeCell="G2" sqref="G2"/>
      <pageMargins left="0.25" right="0.25" top="0.25" bottom="0.25" header="0" footer="0"/>
      <printOptions horizontalCentered="1" verticalCentered="1"/>
      <pageSetup scale="71" orientation="portrait" horizontalDpi="300" verticalDpi="300" r:id="rId20"/>
      <headerFooter alignWithMargins="0"/>
    </customSheetView>
  </customSheetViews>
  <printOptions horizontalCentered="1" verticalCentered="1"/>
  <pageMargins left="0.25" right="0.25" top="0.25" bottom="0.25" header="0" footer="0"/>
  <pageSetup scale="70" orientation="portrait" horizontalDpi="300" verticalDpi="300" r:id="rId2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colorId="22" zoomScaleNormal="100" zoomScaleSheetLayoutView="100" workbookViewId="0">
      <selection activeCell="E129" sqref="E129"/>
    </sheetView>
  </sheetViews>
  <sheetFormatPr defaultColWidth="9.6640625" defaultRowHeight="15"/>
  <cols>
    <col min="1" max="1" width="2.6640625" style="1930" customWidth="1"/>
    <col min="2" max="2" width="49.88671875" style="1515" customWidth="1"/>
    <col min="3" max="3" width="19.5546875" style="1515" customWidth="1"/>
    <col min="4" max="4" width="13.33203125" style="1515" customWidth="1"/>
    <col min="5" max="5" width="18.6640625" style="1515" customWidth="1"/>
    <col min="6" max="16384" width="9.6640625" style="1515"/>
  </cols>
  <sheetData>
    <row r="1" spans="1:5">
      <c r="A1" s="2442"/>
      <c r="B1" s="1513" t="s">
        <v>1800</v>
      </c>
      <c r="C1" s="1513" t="s">
        <v>1801</v>
      </c>
      <c r="D1" s="1513" t="s">
        <v>1802</v>
      </c>
      <c r="E1" s="1514" t="s">
        <v>1803</v>
      </c>
    </row>
    <row r="2" spans="1:5">
      <c r="A2" s="2447"/>
      <c r="B2" s="1517" t="str">
        <f>'Data Sheet'!$C$25</f>
        <v>CENTRAL HUDSON GAS &amp; ELECTRIC CORPORATION</v>
      </c>
      <c r="C2" s="1517" t="s">
        <v>1804</v>
      </c>
      <c r="D2" s="1517" t="s">
        <v>1805</v>
      </c>
      <c r="E2" s="1518"/>
    </row>
    <row r="3" spans="1:5" ht="15" customHeight="1">
      <c r="A3" s="2452"/>
      <c r="B3" s="1520"/>
      <c r="C3" s="1520" t="s">
        <v>3010</v>
      </c>
      <c r="D3" s="1520" t="str">
        <f>'Data Sheet'!$C$40</f>
        <v>4/18/2018</v>
      </c>
      <c r="E3" s="1521" t="str">
        <f>'Data Sheet'!$C$38</f>
        <v>12/31/2017</v>
      </c>
    </row>
    <row r="4" spans="1:5" ht="15" customHeight="1">
      <c r="A4" s="2522" t="s">
        <v>3011</v>
      </c>
      <c r="B4" s="1522"/>
      <c r="C4" s="1522"/>
      <c r="D4" s="1522"/>
      <c r="E4" s="1523"/>
    </row>
    <row r="5" spans="1:5">
      <c r="A5" s="2513"/>
      <c r="B5" s="1525" t="s">
        <v>3012</v>
      </c>
      <c r="C5" s="1525"/>
      <c r="D5" s="1525"/>
      <c r="E5" s="1526"/>
    </row>
    <row r="6" spans="1:5">
      <c r="A6" s="2513"/>
      <c r="B6" s="1525" t="s">
        <v>3013</v>
      </c>
      <c r="C6" s="1525"/>
      <c r="D6" s="1525"/>
      <c r="E6" s="1526"/>
    </row>
    <row r="7" spans="1:5">
      <c r="A7" s="2514"/>
      <c r="B7" s="1528" t="s">
        <v>3014</v>
      </c>
      <c r="C7" s="1529" t="s">
        <v>3015</v>
      </c>
      <c r="D7" s="1530" t="s">
        <v>3016</v>
      </c>
      <c r="E7" s="1531" t="s">
        <v>3017</v>
      </c>
    </row>
    <row r="8" spans="1:5">
      <c r="A8" s="2447"/>
      <c r="B8" s="1517"/>
      <c r="C8" s="1532" t="s">
        <v>3018</v>
      </c>
      <c r="D8" s="1533" t="s">
        <v>3019</v>
      </c>
      <c r="E8" s="1518"/>
    </row>
    <row r="9" spans="1:5">
      <c r="A9" s="2452"/>
      <c r="B9" s="1534" t="s">
        <v>3020</v>
      </c>
      <c r="C9" s="1535" t="s">
        <v>3021</v>
      </c>
      <c r="D9" s="1536" t="s">
        <v>3022</v>
      </c>
      <c r="E9" s="1521" t="s">
        <v>3023</v>
      </c>
    </row>
    <row r="10" spans="1:5" ht="15.75">
      <c r="A10" s="2447"/>
      <c r="B10" s="1537" t="s">
        <v>3024</v>
      </c>
      <c r="C10" s="1538"/>
      <c r="D10" s="1539"/>
      <c r="E10" s="1518"/>
    </row>
    <row r="11" spans="1:5" ht="15.75">
      <c r="A11" s="2510"/>
      <c r="B11" s="1537" t="s">
        <v>3025</v>
      </c>
      <c r="C11" s="1540"/>
      <c r="D11" s="1539"/>
      <c r="E11" s="1518"/>
    </row>
    <row r="12" spans="1:5" ht="15.75">
      <c r="A12" s="2510"/>
      <c r="B12" s="1537"/>
      <c r="C12" s="1540"/>
      <c r="D12" s="1539"/>
      <c r="E12" s="1518"/>
    </row>
    <row r="13" spans="1:5">
      <c r="A13" s="2510"/>
      <c r="B13" s="1517" t="s">
        <v>2927</v>
      </c>
      <c r="C13" s="1541">
        <v>101</v>
      </c>
      <c r="D13" s="1533" t="s">
        <v>3026</v>
      </c>
      <c r="E13" s="1518"/>
    </row>
    <row r="14" spans="1:5">
      <c r="A14" s="2510"/>
      <c r="B14" s="1517" t="s">
        <v>3027</v>
      </c>
      <c r="C14" s="1541">
        <v>102</v>
      </c>
      <c r="D14" s="1539" t="s">
        <v>3028</v>
      </c>
      <c r="E14" s="1518"/>
    </row>
    <row r="15" spans="1:5">
      <c r="A15" s="2510"/>
      <c r="B15" s="1517" t="s">
        <v>3056</v>
      </c>
      <c r="C15" s="1541">
        <v>103</v>
      </c>
      <c r="D15" s="1539" t="s">
        <v>3028</v>
      </c>
      <c r="E15" s="1518"/>
    </row>
    <row r="16" spans="1:5">
      <c r="A16" s="2510"/>
      <c r="B16" s="1517" t="s">
        <v>3057</v>
      </c>
      <c r="C16" s="1541" t="s">
        <v>3058</v>
      </c>
      <c r="D16" s="1539" t="s">
        <v>3059</v>
      </c>
      <c r="E16" s="1518"/>
    </row>
    <row r="17" spans="1:5">
      <c r="A17" s="2510"/>
      <c r="B17" s="1517" t="s">
        <v>3060</v>
      </c>
      <c r="C17" s="1541" t="s">
        <v>3061</v>
      </c>
      <c r="D17" s="1539" t="s">
        <v>3028</v>
      </c>
      <c r="E17" s="1518"/>
    </row>
    <row r="18" spans="1:5">
      <c r="A18" s="2510"/>
      <c r="B18" s="1517" t="s">
        <v>3062</v>
      </c>
      <c r="C18" s="1541" t="s">
        <v>3063</v>
      </c>
      <c r="D18" s="1539" t="s">
        <v>3028</v>
      </c>
      <c r="E18" s="1542" t="s">
        <v>490</v>
      </c>
    </row>
    <row r="19" spans="1:5">
      <c r="A19" s="2510"/>
      <c r="B19" s="1517" t="s">
        <v>491</v>
      </c>
      <c r="C19" s="1541" t="s">
        <v>4570</v>
      </c>
      <c r="D19" s="2488" t="s">
        <v>4661</v>
      </c>
      <c r="E19" s="1518"/>
    </row>
    <row r="20" spans="1:5" ht="15.75">
      <c r="A20" s="2510"/>
      <c r="B20" s="1517" t="s">
        <v>493</v>
      </c>
      <c r="C20" s="1541" t="s">
        <v>4571</v>
      </c>
      <c r="D20" s="2488" t="s">
        <v>4661</v>
      </c>
      <c r="E20" s="1543"/>
    </row>
    <row r="21" spans="1:5" ht="15.75">
      <c r="A21" s="2510"/>
      <c r="B21" s="1517" t="s">
        <v>494</v>
      </c>
      <c r="C21" s="1541" t="s">
        <v>495</v>
      </c>
      <c r="D21" s="1539" t="s">
        <v>3028</v>
      </c>
      <c r="E21" s="1543"/>
    </row>
    <row r="22" spans="1:5">
      <c r="A22" s="2510"/>
      <c r="B22" s="1517" t="s">
        <v>496</v>
      </c>
      <c r="C22" s="1541" t="s">
        <v>4572</v>
      </c>
      <c r="D22" s="2488" t="s">
        <v>4661</v>
      </c>
      <c r="E22" s="1518"/>
    </row>
    <row r="23" spans="1:5" ht="15.75">
      <c r="A23" s="2510"/>
      <c r="B23" s="1517" t="s">
        <v>497</v>
      </c>
      <c r="C23" s="1541" t="s">
        <v>4404</v>
      </c>
      <c r="D23" s="2488" t="s">
        <v>3028</v>
      </c>
      <c r="E23" s="1543"/>
    </row>
    <row r="24" spans="1:5">
      <c r="A24" s="2510"/>
      <c r="B24" s="2511" t="s">
        <v>4423</v>
      </c>
      <c r="C24" s="2519"/>
      <c r="D24" s="2509"/>
      <c r="E24" s="2520"/>
    </row>
    <row r="25" spans="1:5">
      <c r="A25" s="2510"/>
      <c r="B25" s="2511" t="s">
        <v>4305</v>
      </c>
      <c r="C25" s="2519" t="s">
        <v>3881</v>
      </c>
      <c r="D25" s="2488" t="s">
        <v>4661</v>
      </c>
      <c r="E25" s="2520"/>
    </row>
    <row r="26" spans="1:5">
      <c r="A26" s="2510"/>
      <c r="B26" s="1517"/>
      <c r="C26" s="1540"/>
      <c r="D26" s="1539"/>
      <c r="E26" s="1518"/>
    </row>
    <row r="27" spans="1:5" ht="15.75">
      <c r="A27" s="2510"/>
      <c r="B27" s="1537" t="s">
        <v>498</v>
      </c>
      <c r="C27" s="1538" t="s">
        <v>2919</v>
      </c>
      <c r="D27" s="1539"/>
      <c r="E27" s="1543"/>
    </row>
    <row r="28" spans="1:5" ht="15.75">
      <c r="A28" s="2510"/>
      <c r="B28" s="1537" t="s">
        <v>499</v>
      </c>
      <c r="C28" s="1538"/>
      <c r="D28" s="1539"/>
      <c r="E28" s="1543"/>
    </row>
    <row r="29" spans="1:5" ht="15.75">
      <c r="A29" s="2510"/>
      <c r="B29" s="1537"/>
      <c r="C29" s="1538"/>
      <c r="D29" s="1539"/>
      <c r="E29" s="1543"/>
    </row>
    <row r="30" spans="1:5">
      <c r="A30" s="2510"/>
      <c r="B30" s="1517" t="s">
        <v>1286</v>
      </c>
      <c r="C30" s="1538"/>
      <c r="D30" s="1539"/>
      <c r="E30" s="1518"/>
    </row>
    <row r="31" spans="1:5">
      <c r="A31" s="2510"/>
      <c r="B31" s="1517" t="s">
        <v>1287</v>
      </c>
      <c r="C31" s="1532" t="s">
        <v>1288</v>
      </c>
      <c r="D31" s="1539" t="s">
        <v>1289</v>
      </c>
      <c r="E31" s="1518"/>
    </row>
    <row r="32" spans="1:5">
      <c r="A32" s="2510"/>
      <c r="B32" s="1517" t="s">
        <v>1290</v>
      </c>
      <c r="C32" s="1532" t="s">
        <v>1291</v>
      </c>
      <c r="D32" s="1539" t="s">
        <v>1289</v>
      </c>
      <c r="E32" s="1518"/>
    </row>
    <row r="33" spans="1:5">
      <c r="A33" s="2510"/>
      <c r="B33" s="1517" t="s">
        <v>1292</v>
      </c>
      <c r="C33" s="2502" t="s">
        <v>4569</v>
      </c>
      <c r="D33" s="2488" t="s">
        <v>4661</v>
      </c>
      <c r="E33" s="1518"/>
    </row>
    <row r="34" spans="1:5">
      <c r="A34" s="2510"/>
      <c r="B34" s="1517" t="s">
        <v>1294</v>
      </c>
      <c r="C34" s="1532">
        <v>213</v>
      </c>
      <c r="D34" s="1533" t="s">
        <v>1293</v>
      </c>
      <c r="E34" s="1518"/>
    </row>
    <row r="35" spans="1:5">
      <c r="A35" s="2510"/>
      <c r="B35" s="1517" t="s">
        <v>1295</v>
      </c>
      <c r="C35" s="1532">
        <v>214</v>
      </c>
      <c r="D35" s="1539" t="s">
        <v>1289</v>
      </c>
      <c r="E35" s="1518"/>
    </row>
    <row r="36" spans="1:5">
      <c r="A36" s="2510"/>
      <c r="B36" s="1517" t="s">
        <v>1296</v>
      </c>
      <c r="C36" s="2419">
        <v>216</v>
      </c>
      <c r="D36" s="2488" t="s">
        <v>4661</v>
      </c>
      <c r="E36" s="1542" t="s">
        <v>490</v>
      </c>
    </row>
    <row r="37" spans="1:5">
      <c r="A37" s="2510"/>
      <c r="B37" s="1517" t="s">
        <v>1297</v>
      </c>
      <c r="C37" s="1532">
        <v>217</v>
      </c>
      <c r="D37" s="1539" t="s">
        <v>1289</v>
      </c>
      <c r="E37" s="1542" t="s">
        <v>490</v>
      </c>
    </row>
    <row r="38" spans="1:5">
      <c r="A38" s="2510"/>
      <c r="B38" s="1517" t="s">
        <v>1298</v>
      </c>
      <c r="C38" s="1532">
        <v>218</v>
      </c>
      <c r="D38" s="1539" t="s">
        <v>1299</v>
      </c>
      <c r="E38" s="1518"/>
    </row>
    <row r="39" spans="1:5">
      <c r="A39" s="2510"/>
      <c r="B39" s="1517" t="s">
        <v>1300</v>
      </c>
      <c r="C39" s="2419">
        <v>219</v>
      </c>
      <c r="D39" s="2488" t="s">
        <v>4661</v>
      </c>
      <c r="E39" s="1518"/>
    </row>
    <row r="40" spans="1:5">
      <c r="A40" s="2510"/>
      <c r="B40" s="1517" t="s">
        <v>1301</v>
      </c>
      <c r="C40" s="1532">
        <v>221</v>
      </c>
      <c r="D40" s="1533" t="s">
        <v>1293</v>
      </c>
      <c r="E40" s="1518"/>
    </row>
    <row r="41" spans="1:5">
      <c r="A41" s="2510"/>
      <c r="B41" s="1517" t="s">
        <v>1302</v>
      </c>
      <c r="C41" s="1532" t="s">
        <v>1303</v>
      </c>
      <c r="D41" s="1539" t="s">
        <v>1289</v>
      </c>
      <c r="E41" s="1518"/>
    </row>
    <row r="42" spans="1:5">
      <c r="A42" s="2510"/>
      <c r="B42" s="1517" t="s">
        <v>1304</v>
      </c>
      <c r="C42" s="2419">
        <v>227</v>
      </c>
      <c r="D42" s="2488" t="s">
        <v>4661</v>
      </c>
      <c r="E42" s="1518"/>
    </row>
    <row r="43" spans="1:5">
      <c r="A43" s="2510"/>
      <c r="B43" s="1517" t="s">
        <v>1305</v>
      </c>
      <c r="C43" s="2502" t="s">
        <v>1306</v>
      </c>
      <c r="D43" s="2488" t="s">
        <v>4661</v>
      </c>
      <c r="E43" s="1518"/>
    </row>
    <row r="44" spans="1:5">
      <c r="A44" s="2515"/>
      <c r="B44" s="1517" t="s">
        <v>1307</v>
      </c>
      <c r="C44" s="1532">
        <v>230</v>
      </c>
      <c r="D44" s="1539" t="s">
        <v>1308</v>
      </c>
      <c r="E44" s="1518"/>
    </row>
    <row r="45" spans="1:5">
      <c r="A45" s="2515"/>
      <c r="B45" s="1517" t="s">
        <v>1309</v>
      </c>
      <c r="C45" s="1532">
        <v>230</v>
      </c>
      <c r="D45" s="1539" t="s">
        <v>1308</v>
      </c>
      <c r="E45" s="1518"/>
    </row>
    <row r="46" spans="1:5">
      <c r="A46" s="2515"/>
      <c r="B46" s="2511" t="s">
        <v>4306</v>
      </c>
      <c r="C46" s="2512"/>
      <c r="D46" s="2509"/>
      <c r="E46" s="2472"/>
    </row>
    <row r="47" spans="1:5">
      <c r="A47" s="2515"/>
      <c r="B47" s="2511" t="s">
        <v>4307</v>
      </c>
      <c r="C47" s="2512">
        <v>231</v>
      </c>
      <c r="D47" s="2488" t="s">
        <v>4661</v>
      </c>
      <c r="E47" s="2472"/>
    </row>
    <row r="48" spans="1:5">
      <c r="A48" s="2510"/>
      <c r="B48" s="1517" t="s">
        <v>1310</v>
      </c>
      <c r="C48" s="2419">
        <v>232</v>
      </c>
      <c r="D48" s="2488" t="s">
        <v>4661</v>
      </c>
      <c r="E48" s="1518"/>
    </row>
    <row r="49" spans="1:5">
      <c r="A49" s="2510"/>
      <c r="B49" s="1517" t="s">
        <v>1311</v>
      </c>
      <c r="C49" s="2419">
        <v>233</v>
      </c>
      <c r="D49" s="2488" t="s">
        <v>4661</v>
      </c>
      <c r="E49" s="1518"/>
    </row>
    <row r="50" spans="1:5">
      <c r="A50" s="2510"/>
      <c r="B50" s="1545" t="s">
        <v>1312</v>
      </c>
      <c r="C50" s="1532">
        <v>234</v>
      </c>
      <c r="D50" s="1539" t="s">
        <v>1299</v>
      </c>
      <c r="E50" s="1518"/>
    </row>
    <row r="51" spans="1:5">
      <c r="A51" s="2510"/>
      <c r="B51" s="1517"/>
      <c r="C51" s="1538" t="s">
        <v>2919</v>
      </c>
      <c r="D51" s="1539"/>
      <c r="E51" s="1518"/>
    </row>
    <row r="52" spans="1:5" ht="15.75">
      <c r="A52" s="2510"/>
      <c r="B52" s="1537" t="s">
        <v>1656</v>
      </c>
      <c r="C52" s="1538" t="s">
        <v>2919</v>
      </c>
      <c r="D52" s="1539"/>
      <c r="E52" s="1518"/>
    </row>
    <row r="53" spans="1:5" ht="15.75">
      <c r="A53" s="2510"/>
      <c r="B53" s="1537" t="s">
        <v>1657</v>
      </c>
      <c r="C53" s="1538" t="s">
        <v>2919</v>
      </c>
      <c r="D53" s="1539"/>
      <c r="E53" s="1518"/>
    </row>
    <row r="54" spans="1:5">
      <c r="A54" s="2510"/>
      <c r="B54" s="1517"/>
      <c r="C54" s="1538" t="s">
        <v>2919</v>
      </c>
      <c r="D54" s="1539"/>
      <c r="E54" s="1518"/>
    </row>
    <row r="55" spans="1:5">
      <c r="A55" s="2510"/>
      <c r="B55" s="1517" t="s">
        <v>1658</v>
      </c>
      <c r="C55" s="1532" t="s">
        <v>1659</v>
      </c>
      <c r="D55" s="1539" t="s">
        <v>1660</v>
      </c>
      <c r="E55" s="1542" t="s">
        <v>490</v>
      </c>
    </row>
    <row r="56" spans="1:5">
      <c r="A56" s="2510"/>
      <c r="B56" s="1517" t="s">
        <v>1661</v>
      </c>
      <c r="C56" s="1532">
        <v>253</v>
      </c>
      <c r="D56" s="1539" t="s">
        <v>3026</v>
      </c>
      <c r="E56" s="1542" t="s">
        <v>490</v>
      </c>
    </row>
    <row r="57" spans="1:5">
      <c r="A57" s="2510"/>
      <c r="B57" s="1517" t="s">
        <v>1662</v>
      </c>
      <c r="C57" s="2419">
        <v>254</v>
      </c>
      <c r="D57" s="2488" t="s">
        <v>4661</v>
      </c>
      <c r="E57" s="1518"/>
    </row>
    <row r="58" spans="1:5">
      <c r="A58" s="2510"/>
      <c r="B58" s="1517" t="s">
        <v>1663</v>
      </c>
      <c r="C58" s="1532" t="s">
        <v>1664</v>
      </c>
      <c r="D58" s="1539" t="s">
        <v>3028</v>
      </c>
      <c r="E58" s="1542" t="s">
        <v>490</v>
      </c>
    </row>
    <row r="59" spans="1:5" ht="16.5" thickBot="1">
      <c r="A59" s="2516"/>
      <c r="B59" s="1548"/>
      <c r="C59" s="1549"/>
      <c r="D59" s="1550"/>
      <c r="E59" s="1551"/>
    </row>
    <row r="60" spans="1:5" ht="15.75">
      <c r="A60" s="2225" t="s">
        <v>4662</v>
      </c>
      <c r="B60" s="2448"/>
      <c r="C60" s="2448"/>
      <c r="D60" s="1538"/>
      <c r="E60" s="1552"/>
    </row>
    <row r="61" spans="1:5" ht="15.75" thickBot="1">
      <c r="A61" s="2517" t="s">
        <v>1665</v>
      </c>
      <c r="B61" s="1553"/>
      <c r="C61" s="1553"/>
      <c r="D61" s="1553"/>
      <c r="E61" s="1553"/>
    </row>
    <row r="62" spans="1:5">
      <c r="A62" s="2442"/>
      <c r="B62" s="1513" t="s">
        <v>1800</v>
      </c>
      <c r="C62" s="1513" t="s">
        <v>1801</v>
      </c>
      <c r="D62" s="1513" t="s">
        <v>1802</v>
      </c>
      <c r="E62" s="1514" t="s">
        <v>1803</v>
      </c>
    </row>
    <row r="63" spans="1:5">
      <c r="A63" s="2447"/>
      <c r="B63" s="1517"/>
      <c r="C63" s="1517" t="s">
        <v>1804</v>
      </c>
      <c r="D63" s="1517" t="s">
        <v>1805</v>
      </c>
      <c r="E63" s="1518"/>
    </row>
    <row r="64" spans="1:5">
      <c r="A64" s="2447"/>
      <c r="B64" s="1517" t="str">
        <f>B2</f>
        <v>CENTRAL HUDSON GAS &amp; ELECTRIC CORPORATION</v>
      </c>
      <c r="C64" s="1517" t="s">
        <v>3010</v>
      </c>
      <c r="D64" s="1517" t="str">
        <f>D3</f>
        <v>4/18/2018</v>
      </c>
      <c r="E64" s="1518" t="str">
        <f>E3</f>
        <v>12/31/2017</v>
      </c>
    </row>
    <row r="65" spans="1:5">
      <c r="A65" s="2514"/>
      <c r="B65" s="1554"/>
      <c r="C65" s="1554"/>
      <c r="D65" s="1554"/>
      <c r="E65" s="1555"/>
    </row>
    <row r="66" spans="1:5" ht="15.75">
      <c r="A66" s="2523" t="s">
        <v>1666</v>
      </c>
      <c r="B66" s="1557"/>
      <c r="C66" s="1557"/>
      <c r="D66" s="1557"/>
      <c r="E66" s="1558"/>
    </row>
    <row r="67" spans="1:5">
      <c r="A67" s="2447"/>
      <c r="B67" s="1538"/>
      <c r="C67" s="1538"/>
      <c r="D67" s="1538"/>
      <c r="E67" s="1518"/>
    </row>
    <row r="68" spans="1:5">
      <c r="A68" s="2514"/>
      <c r="B68" s="1528" t="s">
        <v>3014</v>
      </c>
      <c r="C68" s="1529" t="s">
        <v>3015</v>
      </c>
      <c r="D68" s="1530" t="s">
        <v>3016</v>
      </c>
      <c r="E68" s="1531" t="s">
        <v>3017</v>
      </c>
    </row>
    <row r="69" spans="1:5">
      <c r="A69" s="2447"/>
      <c r="B69" s="1517"/>
      <c r="C69" s="1532" t="s">
        <v>3018</v>
      </c>
      <c r="D69" s="1533" t="s">
        <v>3019</v>
      </c>
      <c r="E69" s="1518"/>
    </row>
    <row r="70" spans="1:5">
      <c r="A70" s="2452"/>
      <c r="B70" s="1534" t="s">
        <v>3020</v>
      </c>
      <c r="C70" s="1535" t="s">
        <v>3021</v>
      </c>
      <c r="D70" s="1536" t="s">
        <v>3022</v>
      </c>
      <c r="E70" s="1521" t="s">
        <v>3023</v>
      </c>
    </row>
    <row r="71" spans="1:5" ht="15.75">
      <c r="A71" s="2447"/>
      <c r="B71" s="1537" t="s">
        <v>1656</v>
      </c>
      <c r="C71" s="1538"/>
      <c r="D71" s="1539"/>
      <c r="E71" s="1518"/>
    </row>
    <row r="72" spans="1:5" ht="15.75">
      <c r="A72" s="2510"/>
      <c r="B72" s="1537" t="s">
        <v>1667</v>
      </c>
      <c r="C72" s="1540"/>
      <c r="D72" s="1539"/>
      <c r="E72" s="1518"/>
    </row>
    <row r="73" spans="1:5" ht="15.75">
      <c r="A73" s="2510"/>
      <c r="B73" s="1537"/>
      <c r="C73" s="1540"/>
      <c r="D73" s="1539"/>
      <c r="E73" s="1518"/>
    </row>
    <row r="74" spans="1:5">
      <c r="A74" s="2510"/>
      <c r="B74" s="1517" t="s">
        <v>1668</v>
      </c>
      <c r="C74" s="1540"/>
      <c r="D74" s="1533"/>
      <c r="E74" s="1518"/>
    </row>
    <row r="75" spans="1:5">
      <c r="A75" s="2510"/>
      <c r="B75" s="1517" t="s">
        <v>1669</v>
      </c>
      <c r="C75" s="1541">
        <v>261</v>
      </c>
      <c r="D75" s="1539" t="s">
        <v>3028</v>
      </c>
      <c r="E75" s="1518"/>
    </row>
    <row r="76" spans="1:5">
      <c r="A76" s="2510"/>
      <c r="B76" s="1517" t="s">
        <v>1670</v>
      </c>
      <c r="C76" s="1541" t="s">
        <v>1671</v>
      </c>
      <c r="D76" s="1539" t="s">
        <v>3028</v>
      </c>
      <c r="E76" s="1542" t="s">
        <v>490</v>
      </c>
    </row>
    <row r="77" spans="1:5">
      <c r="A77" s="2510"/>
      <c r="B77" s="1517" t="s">
        <v>1672</v>
      </c>
      <c r="C77" s="1541" t="s">
        <v>1673</v>
      </c>
      <c r="D77" s="1539" t="s">
        <v>1289</v>
      </c>
      <c r="E77" s="1542" t="s">
        <v>490</v>
      </c>
    </row>
    <row r="78" spans="1:5">
      <c r="A78" s="2510"/>
      <c r="B78" s="1517" t="s">
        <v>1674</v>
      </c>
      <c r="C78" s="1541">
        <v>269</v>
      </c>
      <c r="D78" s="2488" t="s">
        <v>4661</v>
      </c>
      <c r="E78" s="1518"/>
    </row>
    <row r="79" spans="1:5">
      <c r="A79" s="2510"/>
      <c r="B79" s="1517" t="s">
        <v>1675</v>
      </c>
      <c r="C79" s="1540"/>
      <c r="D79" s="1539"/>
      <c r="E79" s="1518"/>
    </row>
    <row r="80" spans="1:5">
      <c r="A80" s="2510"/>
      <c r="B80" s="1517" t="s">
        <v>1676</v>
      </c>
      <c r="C80" s="1541" t="s">
        <v>1677</v>
      </c>
      <c r="D80" s="1539" t="s">
        <v>3028</v>
      </c>
      <c r="E80" s="1518"/>
    </row>
    <row r="81" spans="1:5" ht="15.75">
      <c r="A81" s="2510"/>
      <c r="B81" s="1517" t="s">
        <v>1678</v>
      </c>
      <c r="C81" s="1541" t="s">
        <v>1679</v>
      </c>
      <c r="D81" s="1539" t="s">
        <v>3028</v>
      </c>
      <c r="E81" s="1543"/>
    </row>
    <row r="82" spans="1:5" ht="15.75">
      <c r="A82" s="2510"/>
      <c r="B82" s="1517" t="s">
        <v>1680</v>
      </c>
      <c r="C82" s="1541" t="s">
        <v>1681</v>
      </c>
      <c r="D82" s="1539" t="s">
        <v>3028</v>
      </c>
      <c r="E82" s="1543"/>
    </row>
    <row r="83" spans="1:5">
      <c r="A83" s="2510"/>
      <c r="B83" s="1517" t="s">
        <v>1682</v>
      </c>
      <c r="C83" s="1541">
        <v>278</v>
      </c>
      <c r="D83" s="2488" t="s">
        <v>4661</v>
      </c>
      <c r="E83" s="1518"/>
    </row>
    <row r="84" spans="1:5" ht="15.75">
      <c r="A84" s="2510"/>
      <c r="B84" s="1517"/>
      <c r="C84" s="1540"/>
      <c r="D84" s="1539"/>
      <c r="E84" s="1543"/>
    </row>
    <row r="85" spans="1:5" ht="15.75">
      <c r="A85" s="2510"/>
      <c r="B85" s="1537" t="s">
        <v>785</v>
      </c>
      <c r="C85" s="1538" t="s">
        <v>2919</v>
      </c>
      <c r="D85" s="1539"/>
      <c r="E85" s="1543"/>
    </row>
    <row r="86" spans="1:5" ht="15.75">
      <c r="A86" s="2510"/>
      <c r="B86" s="1537"/>
      <c r="C86" s="1538"/>
      <c r="D86" s="1539"/>
      <c r="E86" s="1543"/>
    </row>
    <row r="87" spans="1:5">
      <c r="A87" s="2510"/>
      <c r="B87" s="1517" t="s">
        <v>786</v>
      </c>
      <c r="C87" s="2502" t="s">
        <v>787</v>
      </c>
      <c r="D87" s="2488" t="s">
        <v>4661</v>
      </c>
      <c r="E87" s="2742" t="s">
        <v>490</v>
      </c>
    </row>
    <row r="88" spans="1:5">
      <c r="A88" s="2510"/>
      <c r="B88" s="2511" t="s">
        <v>4308</v>
      </c>
      <c r="C88" s="2512">
        <v>302</v>
      </c>
      <c r="D88" s="2488" t="s">
        <v>4661</v>
      </c>
      <c r="E88" s="2472"/>
    </row>
    <row r="89" spans="1:5">
      <c r="A89" s="2510"/>
      <c r="B89" s="1517" t="s">
        <v>3326</v>
      </c>
      <c r="C89" s="2419">
        <v>304</v>
      </c>
      <c r="D89" s="2488" t="s">
        <v>4661</v>
      </c>
      <c r="E89" s="1518"/>
    </row>
    <row r="90" spans="1:5">
      <c r="A90" s="2510"/>
      <c r="B90" s="1517" t="s">
        <v>3327</v>
      </c>
      <c r="C90" s="1532" t="s">
        <v>3328</v>
      </c>
      <c r="D90" s="1539" t="s">
        <v>1299</v>
      </c>
      <c r="E90" s="1542" t="s">
        <v>490</v>
      </c>
    </row>
    <row r="91" spans="1:5">
      <c r="A91" s="2510"/>
      <c r="B91" s="1517" t="s">
        <v>3329</v>
      </c>
      <c r="C91" s="2502" t="s">
        <v>3330</v>
      </c>
      <c r="D91" s="2488" t="s">
        <v>4661</v>
      </c>
      <c r="E91" s="1518"/>
    </row>
    <row r="92" spans="1:5">
      <c r="A92" s="2510"/>
      <c r="B92" s="1517" t="s">
        <v>3331</v>
      </c>
      <c r="C92" s="2435">
        <v>323</v>
      </c>
      <c r="D92" s="1533" t="s">
        <v>1308</v>
      </c>
      <c r="E92" s="1547"/>
    </row>
    <row r="93" spans="1:5">
      <c r="A93" s="2510"/>
      <c r="B93" s="1517" t="s">
        <v>3332</v>
      </c>
      <c r="C93" s="2502" t="s">
        <v>4568</v>
      </c>
      <c r="D93" s="2488" t="s">
        <v>4661</v>
      </c>
      <c r="E93" s="1542" t="s">
        <v>490</v>
      </c>
    </row>
    <row r="94" spans="1:5">
      <c r="A94" s="2510"/>
      <c r="B94" s="1517" t="s">
        <v>2119</v>
      </c>
      <c r="C94" s="2502" t="s">
        <v>4567</v>
      </c>
      <c r="D94" s="2488" t="s">
        <v>4661</v>
      </c>
      <c r="E94" s="1542" t="s">
        <v>490</v>
      </c>
    </row>
    <row r="95" spans="1:5">
      <c r="A95" s="2510"/>
      <c r="B95" s="2511" t="s">
        <v>4309</v>
      </c>
      <c r="C95" s="2512">
        <v>331</v>
      </c>
      <c r="D95" s="2488" t="s">
        <v>4661</v>
      </c>
      <c r="E95" s="2521"/>
    </row>
    <row r="96" spans="1:5">
      <c r="A96" s="2510"/>
      <c r="B96" s="1517" t="s">
        <v>2121</v>
      </c>
      <c r="C96" s="2419">
        <v>332</v>
      </c>
      <c r="D96" s="2488" t="s">
        <v>4661</v>
      </c>
      <c r="E96" s="1542" t="s">
        <v>490</v>
      </c>
    </row>
    <row r="97" spans="1:5">
      <c r="A97" s="2510"/>
      <c r="B97" s="1517" t="s">
        <v>2122</v>
      </c>
      <c r="C97" s="1532">
        <v>335</v>
      </c>
      <c r="D97" s="2509" t="s">
        <v>492</v>
      </c>
      <c r="E97" s="1542" t="s">
        <v>490</v>
      </c>
    </row>
    <row r="98" spans="1:5">
      <c r="A98" s="2510"/>
      <c r="B98" s="1517" t="s">
        <v>2123</v>
      </c>
      <c r="C98" s="2502" t="s">
        <v>2124</v>
      </c>
      <c r="D98" s="2488" t="s">
        <v>4661</v>
      </c>
      <c r="E98" s="1518"/>
    </row>
    <row r="99" spans="1:5">
      <c r="A99" s="2510"/>
      <c r="B99" s="1517" t="s">
        <v>2125</v>
      </c>
      <c r="C99" s="1538"/>
      <c r="D99" s="1533"/>
      <c r="E99" s="1518"/>
    </row>
    <row r="100" spans="1:5">
      <c r="A100" s="2510"/>
      <c r="B100" s="1517" t="s">
        <v>2126</v>
      </c>
      <c r="C100" s="1532">
        <v>340</v>
      </c>
      <c r="D100" s="1539" t="s">
        <v>3026</v>
      </c>
      <c r="E100" s="1542" t="s">
        <v>490</v>
      </c>
    </row>
    <row r="101" spans="1:5">
      <c r="A101" s="2510"/>
      <c r="B101" s="1517"/>
      <c r="C101" s="1538"/>
      <c r="D101" s="1539"/>
      <c r="E101" s="1518"/>
    </row>
    <row r="102" spans="1:5" ht="15.75">
      <c r="A102" s="2510"/>
      <c r="B102" s="1537" t="s">
        <v>2127</v>
      </c>
      <c r="C102" s="1538"/>
      <c r="D102" s="1533"/>
      <c r="E102" s="1518"/>
    </row>
    <row r="103" spans="1:5">
      <c r="A103" s="2515"/>
      <c r="B103" s="1517"/>
      <c r="C103" s="1538"/>
      <c r="D103" s="1539"/>
      <c r="E103" s="1518"/>
    </row>
    <row r="104" spans="1:5">
      <c r="A104" s="2515"/>
      <c r="B104" s="1517" t="s">
        <v>2128</v>
      </c>
      <c r="C104" s="1532" t="s">
        <v>2129</v>
      </c>
      <c r="D104" s="1539" t="s">
        <v>3028</v>
      </c>
      <c r="E104" s="1542" t="s">
        <v>490</v>
      </c>
    </row>
    <row r="105" spans="1:5">
      <c r="A105" s="2510"/>
      <c r="B105" s="1517" t="s">
        <v>2130</v>
      </c>
      <c r="C105" s="2502" t="s">
        <v>2131</v>
      </c>
      <c r="D105" s="2488" t="s">
        <v>4661</v>
      </c>
      <c r="E105" s="1518"/>
    </row>
    <row r="106" spans="1:5">
      <c r="A106" s="2510"/>
      <c r="B106" s="1517" t="s">
        <v>2132</v>
      </c>
      <c r="C106" s="2502" t="s">
        <v>4566</v>
      </c>
      <c r="D106" s="2488" t="s">
        <v>4661</v>
      </c>
      <c r="E106" s="1518"/>
    </row>
    <row r="107" spans="1:5">
      <c r="A107" s="2510"/>
      <c r="B107" s="1545" t="s">
        <v>2133</v>
      </c>
      <c r="C107" s="1532">
        <v>356</v>
      </c>
      <c r="D107" s="1539" t="s">
        <v>3026</v>
      </c>
      <c r="E107" s="1542" t="s">
        <v>490</v>
      </c>
    </row>
    <row r="108" spans="1:5">
      <c r="A108" s="2510"/>
      <c r="B108" s="1517"/>
      <c r="C108" s="1538" t="s">
        <v>2919</v>
      </c>
      <c r="D108" s="1539"/>
      <c r="E108" s="1518"/>
    </row>
    <row r="109" spans="1:5" ht="15.75">
      <c r="A109" s="2510"/>
      <c r="B109" s="1537" t="s">
        <v>2134</v>
      </c>
      <c r="C109" s="1538" t="s">
        <v>2919</v>
      </c>
      <c r="D109" s="1539"/>
      <c r="E109" s="1518"/>
    </row>
    <row r="110" spans="1:5">
      <c r="A110" s="2510"/>
      <c r="B110" s="1517"/>
      <c r="C110" s="1538" t="s">
        <v>2919</v>
      </c>
      <c r="D110" s="1539"/>
      <c r="E110" s="1518"/>
    </row>
    <row r="111" spans="1:5">
      <c r="A111" s="2510"/>
      <c r="B111" s="2511" t="s">
        <v>4310</v>
      </c>
      <c r="C111" s="2512">
        <v>397</v>
      </c>
      <c r="D111" s="2488" t="s">
        <v>4661</v>
      </c>
      <c r="E111" s="2472"/>
    </row>
    <row r="112" spans="1:5">
      <c r="A112" s="2510"/>
      <c r="B112" s="2511" t="s">
        <v>4312</v>
      </c>
      <c r="C112" s="2512">
        <v>398</v>
      </c>
      <c r="D112" s="2488" t="s">
        <v>4661</v>
      </c>
      <c r="E112" s="2472"/>
    </row>
    <row r="113" spans="1:9">
      <c r="A113" s="2510"/>
      <c r="B113" s="2511" t="s">
        <v>4146</v>
      </c>
      <c r="C113" s="2512">
        <v>400</v>
      </c>
      <c r="D113" s="2488" t="s">
        <v>4661</v>
      </c>
      <c r="E113" s="2472"/>
    </row>
    <row r="114" spans="1:9">
      <c r="A114" s="2510"/>
      <c r="B114" s="2511" t="s">
        <v>4178</v>
      </c>
      <c r="C114" s="2512" t="s">
        <v>4311</v>
      </c>
      <c r="D114" s="2488" t="s">
        <v>4661</v>
      </c>
      <c r="E114" s="2472"/>
    </row>
    <row r="115" spans="1:9">
      <c r="A115" s="2510"/>
      <c r="B115" s="2511" t="s">
        <v>2135</v>
      </c>
      <c r="C115" s="2512">
        <v>401</v>
      </c>
      <c r="D115" s="2488" t="s">
        <v>4661</v>
      </c>
      <c r="E115" s="2472"/>
      <c r="H115" s="1883"/>
      <c r="I115" s="2739" t="s">
        <v>4661</v>
      </c>
    </row>
    <row r="116" spans="1:9">
      <c r="A116" s="2510"/>
      <c r="B116" s="2511" t="s">
        <v>2136</v>
      </c>
      <c r="C116" s="2512">
        <v>401</v>
      </c>
      <c r="D116" s="2509" t="s">
        <v>2120</v>
      </c>
      <c r="E116" s="2472"/>
    </row>
    <row r="117" spans="1:9">
      <c r="A117" s="2510"/>
      <c r="B117" s="2511" t="s">
        <v>2137</v>
      </c>
      <c r="C117" s="2512" t="s">
        <v>4565</v>
      </c>
      <c r="D117" s="2488" t="s">
        <v>4661</v>
      </c>
      <c r="E117" s="2520"/>
    </row>
    <row r="118" spans="1:9">
      <c r="A118" s="2510"/>
      <c r="B118" s="2511" t="s">
        <v>2138</v>
      </c>
      <c r="C118" s="2512" t="s">
        <v>4564</v>
      </c>
      <c r="D118" s="2488" t="s">
        <v>4661</v>
      </c>
      <c r="E118" s="2472"/>
    </row>
    <row r="119" spans="1:9">
      <c r="A119" s="2510"/>
      <c r="B119" s="2511" t="s">
        <v>2139</v>
      </c>
      <c r="C119" s="2512" t="s">
        <v>4563</v>
      </c>
      <c r="D119" s="2488" t="s">
        <v>4661</v>
      </c>
      <c r="E119" s="2472"/>
    </row>
    <row r="120" spans="1:9">
      <c r="A120" s="2510"/>
      <c r="B120" s="2511" t="s">
        <v>2140</v>
      </c>
      <c r="C120" s="2512" t="s">
        <v>4562</v>
      </c>
      <c r="D120" s="2488" t="s">
        <v>4661</v>
      </c>
      <c r="E120" s="2472"/>
    </row>
    <row r="121" spans="1:9">
      <c r="A121" s="2510"/>
      <c r="B121" s="2511" t="s">
        <v>4213</v>
      </c>
      <c r="C121" s="2512" t="s">
        <v>4214</v>
      </c>
      <c r="D121" s="2488" t="s">
        <v>4661</v>
      </c>
      <c r="E121" s="2472"/>
    </row>
    <row r="122" spans="1:9">
      <c r="A122" s="2510"/>
      <c r="B122" s="2511" t="s">
        <v>4215</v>
      </c>
      <c r="C122" s="2512" t="s">
        <v>4216</v>
      </c>
      <c r="D122" s="2488" t="s">
        <v>4661</v>
      </c>
      <c r="E122" s="2472"/>
    </row>
    <row r="123" spans="1:9" ht="16.5" thickBot="1">
      <c r="A123" s="2516"/>
      <c r="B123" s="1548"/>
      <c r="C123" s="1549"/>
      <c r="D123" s="1550"/>
      <c r="E123" s="1551"/>
    </row>
    <row r="124" spans="1:9">
      <c r="A124" s="2225" t="s">
        <v>4662</v>
      </c>
      <c r="B124" s="2448"/>
      <c r="C124" s="2448"/>
      <c r="D124" s="1538"/>
      <c r="E124" s="1538"/>
    </row>
    <row r="125" spans="1:9" ht="15.75" thickBot="1">
      <c r="A125" s="2517" t="s">
        <v>2141</v>
      </c>
      <c r="B125" s="1553"/>
      <c r="C125" s="1553"/>
      <c r="D125" s="1553"/>
      <c r="E125" s="1553"/>
    </row>
    <row r="126" spans="1:9">
      <c r="A126" s="2442"/>
      <c r="B126" s="1513" t="s">
        <v>1800</v>
      </c>
      <c r="C126" s="1513" t="s">
        <v>1801</v>
      </c>
      <c r="D126" s="1513" t="s">
        <v>1802</v>
      </c>
      <c r="E126" s="1514" t="s">
        <v>1803</v>
      </c>
    </row>
    <row r="127" spans="1:9">
      <c r="A127" s="2447"/>
      <c r="B127" s="1517"/>
      <c r="C127" s="1517" t="s">
        <v>1804</v>
      </c>
      <c r="D127" s="1517" t="s">
        <v>1805</v>
      </c>
      <c r="E127" s="1518"/>
    </row>
    <row r="128" spans="1:9">
      <c r="A128" s="2447"/>
      <c r="B128" s="1517" t="str">
        <f>B64</f>
        <v>CENTRAL HUDSON GAS &amp; ELECTRIC CORPORATION</v>
      </c>
      <c r="C128" s="1517" t="s">
        <v>3010</v>
      </c>
      <c r="D128" s="1517" t="str">
        <f>D64</f>
        <v>4/18/2018</v>
      </c>
      <c r="E128" s="1518" t="str">
        <f>E64</f>
        <v>12/31/2017</v>
      </c>
    </row>
    <row r="129" spans="1:5">
      <c r="A129" s="2514"/>
      <c r="B129" s="1554"/>
      <c r="C129" s="1554"/>
      <c r="D129" s="1554"/>
      <c r="E129" s="1555"/>
    </row>
    <row r="130" spans="1:5" ht="15.75">
      <c r="A130" s="2523" t="s">
        <v>1666</v>
      </c>
      <c r="B130" s="1557"/>
      <c r="C130" s="1557"/>
      <c r="D130" s="1557"/>
      <c r="E130" s="1558"/>
    </row>
    <row r="131" spans="1:5">
      <c r="A131" s="2447"/>
      <c r="B131" s="1538"/>
      <c r="C131" s="1538"/>
      <c r="D131" s="1538"/>
      <c r="E131" s="1518"/>
    </row>
    <row r="132" spans="1:5">
      <c r="A132" s="2514"/>
      <c r="B132" s="1528" t="s">
        <v>3014</v>
      </c>
      <c r="C132" s="1529" t="s">
        <v>3015</v>
      </c>
      <c r="D132" s="1530" t="s">
        <v>3016</v>
      </c>
      <c r="E132" s="1531" t="s">
        <v>3017</v>
      </c>
    </row>
    <row r="133" spans="1:5">
      <c r="A133" s="2447"/>
      <c r="B133" s="1517"/>
      <c r="C133" s="1532" t="s">
        <v>3018</v>
      </c>
      <c r="D133" s="1533" t="s">
        <v>3019</v>
      </c>
      <c r="E133" s="1518"/>
    </row>
    <row r="134" spans="1:5">
      <c r="A134" s="2452"/>
      <c r="B134" s="1534" t="s">
        <v>3020</v>
      </c>
      <c r="C134" s="1535" t="s">
        <v>3021</v>
      </c>
      <c r="D134" s="1536" t="s">
        <v>3022</v>
      </c>
      <c r="E134" s="1521" t="s">
        <v>3023</v>
      </c>
    </row>
    <row r="135" spans="1:5" ht="15.75">
      <c r="A135" s="2447"/>
      <c r="B135" s="1537" t="s">
        <v>2142</v>
      </c>
      <c r="C135" s="1538"/>
      <c r="D135" s="1539"/>
      <c r="E135" s="1518"/>
    </row>
    <row r="136" spans="1:5" ht="15.75">
      <c r="A136" s="2510"/>
      <c r="B136" s="1537"/>
      <c r="C136" s="1540"/>
      <c r="D136" s="1539"/>
      <c r="E136" s="1518"/>
    </row>
    <row r="137" spans="1:5">
      <c r="A137" s="2510"/>
      <c r="B137" s="1517" t="s">
        <v>2143</v>
      </c>
      <c r="C137" s="1541" t="s">
        <v>2144</v>
      </c>
      <c r="D137" s="1539" t="s">
        <v>3026</v>
      </c>
      <c r="E137" s="1518"/>
    </row>
    <row r="138" spans="1:5">
      <c r="A138" s="2510"/>
      <c r="B138" s="1517" t="s">
        <v>2145</v>
      </c>
      <c r="C138" s="1541" t="s">
        <v>4561</v>
      </c>
      <c r="D138" s="2488" t="s">
        <v>4661</v>
      </c>
      <c r="E138" s="1518"/>
    </row>
    <row r="139" spans="1:5">
      <c r="A139" s="2510"/>
      <c r="B139" s="1517" t="s">
        <v>2146</v>
      </c>
      <c r="C139" s="1541" t="s">
        <v>2147</v>
      </c>
      <c r="D139" s="1539" t="s">
        <v>3028</v>
      </c>
      <c r="E139" s="1518"/>
    </row>
    <row r="140" spans="1:5">
      <c r="A140" s="2518"/>
      <c r="B140" s="1517" t="s">
        <v>2148</v>
      </c>
      <c r="C140" s="1541">
        <v>429</v>
      </c>
      <c r="D140" s="1539" t="s">
        <v>1299</v>
      </c>
      <c r="E140" s="1547"/>
    </row>
    <row r="141" spans="1:5">
      <c r="A141" s="2510"/>
      <c r="B141" s="2511" t="s">
        <v>4356</v>
      </c>
      <c r="C141" s="2519">
        <v>430</v>
      </c>
      <c r="D141" s="2488" t="s">
        <v>4661</v>
      </c>
      <c r="E141" s="2472"/>
    </row>
    <row r="142" spans="1:5">
      <c r="A142" s="2510"/>
      <c r="B142" s="1517" t="s">
        <v>1339</v>
      </c>
      <c r="C142" s="1541">
        <v>450</v>
      </c>
      <c r="D142" s="1539" t="s">
        <v>3026</v>
      </c>
      <c r="E142" s="1518"/>
    </row>
    <row r="143" spans="1:5" ht="15.75">
      <c r="A143" s="2510"/>
      <c r="B143" s="1517" t="s">
        <v>1340</v>
      </c>
      <c r="C143" s="1540"/>
      <c r="D143" s="1539"/>
      <c r="E143" s="1543"/>
    </row>
    <row r="144" spans="1:5" ht="15.75">
      <c r="A144" s="2510"/>
      <c r="B144" s="1517"/>
      <c r="C144" s="1540"/>
      <c r="D144" s="1539"/>
      <c r="E144" s="1543"/>
    </row>
    <row r="145" spans="1:5">
      <c r="A145" s="2510"/>
      <c r="B145" s="1517" t="s">
        <v>1341</v>
      </c>
      <c r="C145" s="1540"/>
      <c r="D145" s="1539"/>
      <c r="E145" s="1518"/>
    </row>
    <row r="146" spans="1:5" ht="15.75">
      <c r="A146" s="2510"/>
      <c r="B146" s="1517"/>
      <c r="C146" s="1540"/>
      <c r="D146" s="1539"/>
      <c r="E146" s="1543"/>
    </row>
    <row r="147" spans="1:5" ht="15.75">
      <c r="A147" s="2510"/>
      <c r="B147" s="1545" t="s">
        <v>1342</v>
      </c>
      <c r="C147" s="1538"/>
      <c r="D147" s="1539"/>
      <c r="E147" s="1543"/>
    </row>
    <row r="148" spans="1:5" ht="15.75">
      <c r="A148" s="2510"/>
      <c r="B148" s="1537"/>
      <c r="C148" s="1538"/>
      <c r="D148" s="1539"/>
      <c r="E148" s="1543"/>
    </row>
    <row r="149" spans="1:5">
      <c r="A149" s="2510"/>
      <c r="B149" s="1517"/>
      <c r="C149" s="1538"/>
      <c r="D149" s="1539"/>
      <c r="E149" s="1518"/>
    </row>
    <row r="150" spans="1:5" ht="15.75">
      <c r="A150" s="2510"/>
      <c r="B150" s="1537" t="s">
        <v>1343</v>
      </c>
      <c r="C150" s="2524">
        <v>34335</v>
      </c>
      <c r="D150" s="2745" t="s">
        <v>4661</v>
      </c>
      <c r="E150" s="1518"/>
    </row>
    <row r="151" spans="1:5">
      <c r="A151" s="2510"/>
      <c r="B151" s="1517"/>
      <c r="C151" s="1538"/>
      <c r="D151" s="1539"/>
      <c r="E151" s="1518"/>
    </row>
    <row r="152" spans="1:5">
      <c r="A152" s="2510"/>
      <c r="B152" s="1517"/>
      <c r="C152" s="1538"/>
      <c r="D152" s="1533"/>
      <c r="E152" s="1518"/>
    </row>
    <row r="153" spans="1:5">
      <c r="A153" s="2510"/>
      <c r="B153" s="1517"/>
      <c r="C153" s="1538"/>
      <c r="D153" s="1533"/>
      <c r="E153" s="1518"/>
    </row>
    <row r="154" spans="1:5">
      <c r="A154" s="2510"/>
      <c r="B154" s="1517"/>
      <c r="C154" s="1538"/>
      <c r="D154" s="1533"/>
      <c r="E154" s="1518"/>
    </row>
    <row r="155" spans="1:5">
      <c r="A155" s="2510"/>
      <c r="B155" s="1517"/>
      <c r="C155" s="1538"/>
      <c r="D155" s="1539"/>
      <c r="E155" s="1518"/>
    </row>
    <row r="156" spans="1:5">
      <c r="A156" s="2510"/>
      <c r="B156" s="1517"/>
      <c r="C156" s="1538"/>
      <c r="D156" s="1539"/>
      <c r="E156" s="1518"/>
    </row>
    <row r="157" spans="1:5">
      <c r="A157" s="2510"/>
      <c r="B157" s="1517"/>
      <c r="C157" s="1538"/>
      <c r="D157" s="1539"/>
      <c r="E157" s="1518"/>
    </row>
    <row r="158" spans="1:5">
      <c r="A158" s="2510"/>
      <c r="B158" s="1517"/>
      <c r="C158" s="1538"/>
      <c r="D158" s="1533"/>
      <c r="E158" s="1518"/>
    </row>
    <row r="159" spans="1:5">
      <c r="A159" s="2510"/>
      <c r="B159" s="1517"/>
      <c r="C159" s="1538"/>
      <c r="D159" s="1533"/>
      <c r="E159" s="1518"/>
    </row>
    <row r="160" spans="1:5">
      <c r="A160" s="2510"/>
      <c r="B160" s="1517"/>
      <c r="C160" s="1538"/>
      <c r="D160" s="1539"/>
      <c r="E160" s="1518"/>
    </row>
    <row r="161" spans="1:5">
      <c r="A161" s="2510"/>
      <c r="B161" s="1517"/>
      <c r="C161" s="1538"/>
      <c r="D161" s="1539"/>
      <c r="E161" s="1518"/>
    </row>
    <row r="162" spans="1:5" ht="15.75">
      <c r="A162" s="2510"/>
      <c r="B162" s="1559"/>
      <c r="C162" s="1538"/>
      <c r="D162" s="1533"/>
      <c r="E162" s="1518"/>
    </row>
    <row r="163" spans="1:5">
      <c r="A163" s="2515"/>
      <c r="B163" s="1517"/>
      <c r="C163" s="1538"/>
      <c r="D163" s="1539"/>
      <c r="E163" s="1518"/>
    </row>
    <row r="164" spans="1:5">
      <c r="A164" s="2515"/>
      <c r="B164" s="1517"/>
      <c r="C164" s="1538"/>
      <c r="D164" s="1539"/>
      <c r="E164" s="1518"/>
    </row>
    <row r="165" spans="1:5">
      <c r="A165" s="2510"/>
      <c r="B165" s="1517"/>
      <c r="C165" s="1538"/>
      <c r="D165" s="1539"/>
      <c r="E165" s="1518"/>
    </row>
    <row r="166" spans="1:5">
      <c r="A166" s="2510"/>
      <c r="B166" s="1517"/>
      <c r="C166" s="1538"/>
      <c r="D166" s="1539"/>
      <c r="E166" s="1518"/>
    </row>
    <row r="167" spans="1:5">
      <c r="A167" s="2510"/>
      <c r="B167" s="1545"/>
      <c r="C167" s="1538"/>
      <c r="D167" s="1539"/>
      <c r="E167" s="1518"/>
    </row>
    <row r="168" spans="1:5">
      <c r="A168" s="2510"/>
      <c r="B168" s="1517"/>
      <c r="C168" s="1538"/>
      <c r="D168" s="1539"/>
      <c r="E168" s="1518"/>
    </row>
    <row r="169" spans="1:5" ht="15.75">
      <c r="A169" s="2510"/>
      <c r="B169" s="1537"/>
      <c r="C169" s="1538"/>
      <c r="D169" s="1539"/>
      <c r="E169" s="1518"/>
    </row>
    <row r="170" spans="1:5">
      <c r="A170" s="2510"/>
      <c r="B170" s="1517"/>
      <c r="C170" s="1538"/>
      <c r="D170" s="1539"/>
      <c r="E170" s="1518"/>
    </row>
    <row r="171" spans="1:5">
      <c r="A171" s="2510"/>
      <c r="B171" s="1517"/>
      <c r="C171" s="1538"/>
      <c r="D171" s="1539"/>
      <c r="E171" s="1518"/>
    </row>
    <row r="172" spans="1:5">
      <c r="A172" s="2510"/>
      <c r="B172" s="1517"/>
      <c r="C172" s="1538"/>
      <c r="D172" s="1539"/>
      <c r="E172" s="1518"/>
    </row>
    <row r="173" spans="1:5" ht="15.75">
      <c r="A173" s="2510"/>
      <c r="B173" s="1517"/>
      <c r="C173" s="1538"/>
      <c r="D173" s="1546"/>
      <c r="E173" s="1543"/>
    </row>
    <row r="174" spans="1:5">
      <c r="A174" s="2510"/>
      <c r="B174" s="1517"/>
      <c r="C174" s="1538"/>
      <c r="D174" s="1546"/>
      <c r="E174" s="1518"/>
    </row>
    <row r="175" spans="1:5">
      <c r="A175" s="2510"/>
      <c r="B175" s="1517"/>
      <c r="C175" s="1538"/>
      <c r="D175" s="1539"/>
      <c r="E175" s="1518"/>
    </row>
    <row r="176" spans="1:5">
      <c r="A176" s="2510"/>
      <c r="B176" s="1517"/>
      <c r="C176" s="1538"/>
      <c r="D176" s="1539"/>
      <c r="E176" s="1518"/>
    </row>
    <row r="177" spans="1:5">
      <c r="A177" s="2510"/>
      <c r="B177" s="1517"/>
      <c r="C177" s="1538"/>
      <c r="D177" s="1539"/>
      <c r="E177" s="1518"/>
    </row>
    <row r="178" spans="1:5">
      <c r="A178" s="2510"/>
      <c r="B178" s="1517"/>
      <c r="C178" s="1538"/>
      <c r="D178" s="1539"/>
      <c r="E178" s="1518"/>
    </row>
    <row r="179" spans="1:5" ht="16.5" thickBot="1">
      <c r="A179" s="2516"/>
      <c r="B179" s="1548"/>
      <c r="C179" s="1549"/>
      <c r="D179" s="1550"/>
      <c r="E179" s="1551"/>
    </row>
    <row r="180" spans="1:5">
      <c r="A180" s="2225" t="s">
        <v>4662</v>
      </c>
      <c r="B180" s="2448"/>
      <c r="C180" s="2448"/>
      <c r="D180" s="1538"/>
      <c r="E180" s="1538"/>
    </row>
    <row r="181" spans="1:5">
      <c r="A181" s="2517" t="s">
        <v>1344</v>
      </c>
      <c r="B181" s="1553"/>
      <c r="C181" s="1553"/>
      <c r="D181" s="1553"/>
      <c r="E181" s="1553"/>
    </row>
    <row r="182" spans="1:5">
      <c r="A182" s="2448"/>
      <c r="B182" s="1538"/>
      <c r="C182" s="1538"/>
      <c r="D182" s="1538"/>
      <c r="E182" s="1538"/>
    </row>
    <row r="183" spans="1:5">
      <c r="A183" s="2448"/>
    </row>
    <row r="184" spans="1:5">
      <c r="A184" s="2448"/>
      <c r="B184" s="1538"/>
      <c r="C184" s="1553"/>
      <c r="D184" s="1553"/>
      <c r="E184" s="1553"/>
    </row>
    <row r="187" spans="1:5">
      <c r="A187" s="2448"/>
      <c r="B187" s="1560"/>
    </row>
    <row r="188" spans="1:5">
      <c r="A188" s="2448"/>
      <c r="B188" s="1560"/>
    </row>
    <row r="189" spans="1:5">
      <c r="A189" s="2448"/>
      <c r="B189" s="1560"/>
    </row>
    <row r="190" spans="1:5">
      <c r="A190" s="2448"/>
      <c r="B190" s="1560"/>
    </row>
    <row r="191" spans="1:5">
      <c r="A191" s="2448"/>
      <c r="B191" s="1560"/>
    </row>
    <row r="192" spans="1:5">
      <c r="A192" s="2448"/>
      <c r="B192" s="1560"/>
    </row>
    <row r="193" spans="1:2">
      <c r="A193" s="2448"/>
      <c r="B193" s="1560"/>
    </row>
    <row r="194" spans="1:2">
      <c r="A194" s="2448"/>
      <c r="B194" s="1560"/>
    </row>
    <row r="195" spans="1:2">
      <c r="A195" s="2448"/>
      <c r="B195" s="1560"/>
    </row>
    <row r="196" spans="1:2">
      <c r="B196" s="1560"/>
    </row>
  </sheetData>
  <customSheetViews>
    <customSheetView guid="{8BA73436-2F9B-4210-BD10-5C9B0EE18A6F}"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
      <headerFooter alignWithMargins="0"/>
    </customSheetView>
    <customSheetView guid="{7923C648-7509-4E75-B568-BE9D1A032E56}"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2"/>
      <headerFooter alignWithMargins="0"/>
    </customSheetView>
    <customSheetView guid="{393B765C-BB60-4CEF-9B1B-1517D80E77BC}"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3"/>
      <headerFooter alignWithMargins="0"/>
    </customSheetView>
    <customSheetView guid="{63051384-6030-4837-BDE8-8D47319E9310}"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4"/>
      <headerFooter alignWithMargins="0"/>
    </customSheetView>
    <customSheetView guid="{4E7170B9-0E13-4551-BA0F-F43020F5D14F}"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5"/>
      <headerFooter alignWithMargins="0"/>
    </customSheetView>
    <customSheetView guid="{438078D9-73AC-4065-AD12-33C545097290}"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6"/>
      <headerFooter alignWithMargins="0"/>
    </customSheetView>
    <customSheetView guid="{5CF51FF9-A1DC-465C-8702-577480B671DB}"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7"/>
      <headerFooter alignWithMargins="0"/>
    </customSheetView>
    <customSheetView guid="{B94A4E40-0E04-4C7F-92F0-F173BDD19C5E}"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8"/>
      <headerFooter alignWithMargins="0"/>
    </customSheetView>
    <customSheetView guid="{8C259C24-A4E4-4974-8C90-A0F5B4CE3394}"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9"/>
      <headerFooter alignWithMargins="0"/>
    </customSheetView>
    <customSheetView guid="{FA103E5D-8B2E-472D-A37D-606A91A24206}"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0"/>
      <headerFooter alignWithMargins="0"/>
    </customSheetView>
    <customSheetView guid="{FD677025-12D2-4A8C-898E-C8C7B61A1761}"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1"/>
      <headerFooter alignWithMargins="0"/>
    </customSheetView>
    <customSheetView guid="{8A94D2EC-B2C5-4234-9443-0DC03802E12D}"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2"/>
      <headerFooter alignWithMargins="0"/>
    </customSheetView>
    <customSheetView guid="{C7AF6775-1D27-4B5E-A593-2A35D0B4D89B}"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3"/>
      <headerFooter alignWithMargins="0"/>
    </customSheetView>
    <customSheetView guid="{96E61F17-B7D0-43DF-A042-AB82DEADF71D}"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4"/>
      <headerFooter alignWithMargins="0"/>
    </customSheetView>
    <customSheetView guid="{0F6F7749-E5E2-402C-A332-F358E9F52431}"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5"/>
      <headerFooter alignWithMargins="0"/>
    </customSheetView>
    <customSheetView guid="{665C0630-746D-4A38-99D5-558A3A80C435}"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6"/>
      <headerFooter alignWithMargins="0"/>
    </customSheetView>
    <customSheetView guid="{7BB49942-3332-4916-8C9A-7E0718D9BD15}"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7"/>
      <headerFooter alignWithMargins="0"/>
    </customSheetView>
    <customSheetView guid="{84131046-9492-4BD4-95BF-1101D54B6750}"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8"/>
      <headerFooter alignWithMargins="0"/>
    </customSheetView>
    <customSheetView guid="{CDDD69AD-D96A-45A7-95A3-6DE883419332}"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19"/>
      <headerFooter alignWithMargins="0"/>
    </customSheetView>
    <customSheetView guid="{4AA2BC72-2A29-463C-9964-91A7BC9A705D}" colorId="22" showPageBreaks="1" printArea="1" view="pageBreakPreview" topLeftCell="A110">
      <selection activeCell="D127" sqref="D127"/>
      <rowBreaks count="2" manualBreakCount="2">
        <brk id="61" max="16383" man="1"/>
        <brk id="125" max="4" man="1"/>
      </rowBreaks>
      <pageMargins left="0.5" right="0.5" top="0" bottom="0" header="0.25" footer="0.25"/>
      <printOptions horizontalCentered="1" verticalCentered="1"/>
      <pageSetup scale="76" fitToHeight="3" orientation="portrait" horizontalDpi="300" verticalDpi="300" r:id="rId20"/>
      <headerFooter alignWithMargins="0"/>
    </customSheetView>
  </customSheetViews>
  <printOptions horizontalCentered="1" verticalCentered="1"/>
  <pageMargins left="0.5" right="0.5" top="0" bottom="0" header="0.25" footer="0.25"/>
  <pageSetup scale="76" fitToHeight="3" orientation="portrait" horizontalDpi="300" verticalDpi="300" r:id="rId21"/>
  <headerFooter alignWithMargins="0"/>
  <rowBreaks count="2" manualBreakCount="2">
    <brk id="61" max="16383" man="1"/>
    <brk id="125" max="4" man="1"/>
  </rowBreaks>
  <drawing r:id="rId2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02"/>
  <sheetViews>
    <sheetView defaultGridColor="0" topLeftCell="A82" colorId="22" zoomScaleNormal="100" zoomScaleSheetLayoutView="80" workbookViewId="0">
      <selection activeCell="H110" sqref="H110"/>
    </sheetView>
  </sheetViews>
  <sheetFormatPr defaultColWidth="9.6640625" defaultRowHeight="15"/>
  <cols>
    <col min="1" max="1" width="5.6640625" customWidth="1"/>
    <col min="2" max="2" width="7.6640625" customWidth="1"/>
    <col min="3" max="3" width="20.6640625" customWidth="1"/>
    <col min="4" max="4" width="11.33203125" customWidth="1"/>
    <col min="5" max="5" width="10.6640625" customWidth="1"/>
    <col min="6" max="6" width="14.88671875" customWidth="1"/>
    <col min="7" max="7" width="14.6640625" customWidth="1"/>
  </cols>
  <sheetData>
    <row r="1" spans="1:8">
      <c r="A1" s="29" t="s">
        <v>2214</v>
      </c>
      <c r="B1" s="878"/>
      <c r="C1" s="879"/>
      <c r="D1" s="66" t="s">
        <v>1345</v>
      </c>
      <c r="E1" s="879"/>
      <c r="F1" s="66" t="s">
        <v>1802</v>
      </c>
      <c r="G1" s="205" t="s">
        <v>1803</v>
      </c>
      <c r="H1" s="934"/>
    </row>
    <row r="2" spans="1:8">
      <c r="A2" s="72" t="str">
        <f>'Data Sheet'!$C$25</f>
        <v>CENTRAL HUDSON GAS &amp; ELECTRIC CORPORATION</v>
      </c>
      <c r="B2" s="17"/>
      <c r="C2" s="884"/>
      <c r="D2" s="17" t="s">
        <v>5251</v>
      </c>
      <c r="E2" s="884"/>
      <c r="F2" s="17" t="s">
        <v>1805</v>
      </c>
      <c r="G2" s="93"/>
      <c r="H2" s="73"/>
    </row>
    <row r="3" spans="1:8" ht="15" customHeight="1">
      <c r="A3" s="72"/>
      <c r="B3" s="17"/>
      <c r="C3" s="884"/>
      <c r="D3" s="17" t="s">
        <v>1158</v>
      </c>
      <c r="E3" s="81"/>
      <c r="F3" s="894" t="str">
        <f>'Data Sheet'!$C$40</f>
        <v>4/18/2018</v>
      </c>
      <c r="G3" s="874" t="str">
        <f>'Data Sheet'!$C$38</f>
        <v>12/31/2017</v>
      </c>
      <c r="H3" s="73"/>
    </row>
    <row r="4" spans="1:8" ht="15" customHeight="1">
      <c r="A4" s="313" t="s">
        <v>3282</v>
      </c>
      <c r="B4" s="314"/>
      <c r="C4" s="314"/>
      <c r="D4" s="314"/>
      <c r="E4" s="314"/>
      <c r="F4" s="314"/>
      <c r="G4" s="314"/>
      <c r="H4" s="315"/>
    </row>
    <row r="5" spans="1:8">
      <c r="A5" s="206" t="s">
        <v>3283</v>
      </c>
      <c r="B5" s="207"/>
      <c r="C5" s="207"/>
      <c r="D5" s="207"/>
      <c r="E5" s="207"/>
      <c r="F5" s="207"/>
      <c r="G5" s="207"/>
      <c r="H5" s="208"/>
    </row>
    <row r="6" spans="1:8">
      <c r="A6" s="214"/>
      <c r="B6" s="93"/>
      <c r="C6" s="266" t="s">
        <v>3284</v>
      </c>
      <c r="D6" s="266" t="s">
        <v>3285</v>
      </c>
      <c r="E6" s="93"/>
      <c r="F6" s="266" t="s">
        <v>3286</v>
      </c>
      <c r="G6" s="93"/>
      <c r="H6" s="213" t="s">
        <v>3589</v>
      </c>
    </row>
    <row r="7" spans="1:8">
      <c r="A7" s="214"/>
      <c r="B7" s="266" t="s">
        <v>175</v>
      </c>
      <c r="C7" s="266" t="s">
        <v>3287</v>
      </c>
      <c r="D7" s="266" t="s">
        <v>3288</v>
      </c>
      <c r="E7" s="266" t="s">
        <v>1930</v>
      </c>
      <c r="F7" s="266" t="s">
        <v>1931</v>
      </c>
      <c r="G7" s="266" t="s">
        <v>1932</v>
      </c>
      <c r="H7" s="213" t="s">
        <v>1933</v>
      </c>
    </row>
    <row r="8" spans="1:8">
      <c r="A8" s="214" t="s">
        <v>1729</v>
      </c>
      <c r="B8" s="266" t="s">
        <v>1732</v>
      </c>
      <c r="C8" s="266" t="s">
        <v>1934</v>
      </c>
      <c r="D8" s="266" t="s">
        <v>1935</v>
      </c>
      <c r="E8" s="266" t="s">
        <v>1936</v>
      </c>
      <c r="F8" s="266" t="s">
        <v>1936</v>
      </c>
      <c r="G8" s="266" t="s">
        <v>1937</v>
      </c>
      <c r="H8" s="213" t="s">
        <v>1935</v>
      </c>
    </row>
    <row r="9" spans="1:8">
      <c r="A9" s="215" t="s">
        <v>1732</v>
      </c>
      <c r="B9" s="304" t="s">
        <v>3020</v>
      </c>
      <c r="C9" s="304" t="s">
        <v>3021</v>
      </c>
      <c r="D9" s="304" t="s">
        <v>3022</v>
      </c>
      <c r="E9" s="304" t="s">
        <v>3023</v>
      </c>
      <c r="F9" s="304" t="s">
        <v>2346</v>
      </c>
      <c r="G9" s="304" t="s">
        <v>2347</v>
      </c>
      <c r="H9" s="216" t="s">
        <v>2348</v>
      </c>
    </row>
    <row r="10" spans="1:8">
      <c r="A10" s="214">
        <v>12</v>
      </c>
      <c r="B10" s="2937">
        <v>331</v>
      </c>
      <c r="C10" s="2938">
        <f>ROUNDDOWN('[2]DEP 1032 Summary'!C56/1000,0)</f>
        <v>2798</v>
      </c>
      <c r="D10" s="2939">
        <v>75</v>
      </c>
      <c r="E10" s="2940">
        <v>-0.45</v>
      </c>
      <c r="F10" s="2940">
        <v>1.9300000000000001E-2</v>
      </c>
      <c r="G10" s="2941" t="s">
        <v>4921</v>
      </c>
      <c r="H10" s="2942">
        <v>56.36</v>
      </c>
    </row>
    <row r="11" spans="1:8">
      <c r="A11" s="214">
        <v>13</v>
      </c>
      <c r="B11" s="2943">
        <v>332</v>
      </c>
      <c r="C11" s="2944">
        <f>'[2]DEP 1032 Summary'!C61/1000</f>
        <v>22456.083999999999</v>
      </c>
      <c r="D11" s="2939">
        <v>85</v>
      </c>
      <c r="E11" s="2940">
        <v>-0.45</v>
      </c>
      <c r="F11" s="2940">
        <v>1.7100000000000001E-2</v>
      </c>
      <c r="G11" s="2941" t="s">
        <v>4922</v>
      </c>
      <c r="H11" s="2942">
        <v>66.84</v>
      </c>
    </row>
    <row r="12" spans="1:8">
      <c r="A12" s="214">
        <v>14</v>
      </c>
      <c r="B12" s="2943">
        <v>333</v>
      </c>
      <c r="C12" s="2944">
        <f>'[2]DEP 1032 Summary'!C63/1000</f>
        <v>7731.3589900000006</v>
      </c>
      <c r="D12" s="2939">
        <v>70</v>
      </c>
      <c r="E12" s="2940">
        <v>-0.55000000000000004</v>
      </c>
      <c r="F12" s="2940">
        <v>2.2100000000000002E-2</v>
      </c>
      <c r="G12" s="2941" t="s">
        <v>4922</v>
      </c>
      <c r="H12" s="2942">
        <v>52.08</v>
      </c>
    </row>
    <row r="13" spans="1:8">
      <c r="A13" s="214">
        <v>15</v>
      </c>
      <c r="B13" s="2943">
        <v>334</v>
      </c>
      <c r="C13" s="2944">
        <f>'[2]DEP 1032 Summary'!C64/1000</f>
        <v>1829.24333</v>
      </c>
      <c r="D13" s="2945">
        <v>55</v>
      </c>
      <c r="E13" s="2940">
        <v>-0.55000000000000004</v>
      </c>
      <c r="F13" s="2940">
        <v>2.8199999999999999E-2</v>
      </c>
      <c r="G13" s="2946" t="s">
        <v>4923</v>
      </c>
      <c r="H13" s="2942">
        <v>36.18</v>
      </c>
    </row>
    <row r="14" spans="1:8">
      <c r="A14" s="214">
        <v>16</v>
      </c>
      <c r="B14" s="2943">
        <v>335</v>
      </c>
      <c r="C14" s="2944">
        <f>'[2]DEP 1032 Summary'!C66/1000</f>
        <v>141.00800000000001</v>
      </c>
      <c r="D14" s="2939">
        <v>45</v>
      </c>
      <c r="E14" s="2940">
        <v>-0.25</v>
      </c>
      <c r="F14" s="2940">
        <v>2.7799999999999998E-2</v>
      </c>
      <c r="G14" s="2941" t="s">
        <v>4924</v>
      </c>
      <c r="H14" s="2942">
        <v>24.41</v>
      </c>
    </row>
    <row r="15" spans="1:8">
      <c r="A15" s="214">
        <v>17</v>
      </c>
      <c r="B15" s="2943">
        <v>341</v>
      </c>
      <c r="C15" s="2944">
        <f>'[2]DEP 1032 Summary'!C87/1000</f>
        <v>414.09699999999998</v>
      </c>
      <c r="D15" s="2939">
        <v>50</v>
      </c>
      <c r="E15" s="2940">
        <v>-0.1</v>
      </c>
      <c r="F15" s="2940">
        <v>2.1999999999999999E-2</v>
      </c>
      <c r="G15" s="2941" t="s">
        <v>4925</v>
      </c>
      <c r="H15" s="2942">
        <v>15.16</v>
      </c>
    </row>
    <row r="16" spans="1:8">
      <c r="A16" s="214">
        <v>18</v>
      </c>
      <c r="B16" s="2943">
        <v>342</v>
      </c>
      <c r="C16" s="2944">
        <f>'[2]DEP 1032 Summary'!C88/1000</f>
        <v>582.45955000000004</v>
      </c>
      <c r="D16" s="2939">
        <v>45</v>
      </c>
      <c r="E16" s="2940">
        <v>-0.05</v>
      </c>
      <c r="F16" s="2940">
        <v>2.3300000000000001E-2</v>
      </c>
      <c r="G16" s="2941" t="s">
        <v>4926</v>
      </c>
      <c r="H16" s="2942">
        <v>18.93</v>
      </c>
    </row>
    <row r="17" spans="1:8">
      <c r="A17" s="214">
        <v>19</v>
      </c>
      <c r="B17" s="2943">
        <v>343</v>
      </c>
      <c r="C17" s="2944">
        <f>'[2]DEP 1032 Summary'!C89/1000</f>
        <v>1438.692</v>
      </c>
      <c r="D17" s="2939">
        <v>25</v>
      </c>
      <c r="E17" s="2940">
        <v>-0.05</v>
      </c>
      <c r="F17" s="2940">
        <v>4.2000000000000003E-2</v>
      </c>
      <c r="G17" s="2941" t="s">
        <v>4925</v>
      </c>
      <c r="H17" s="2942">
        <v>11.74</v>
      </c>
    </row>
    <row r="18" spans="1:8">
      <c r="A18" s="214">
        <v>20</v>
      </c>
      <c r="B18" s="2943">
        <v>344</v>
      </c>
      <c r="C18" s="2944">
        <f>'[2]DEP 1032 Summary'!C90/1000</f>
        <v>872.35500000000002</v>
      </c>
      <c r="D18" s="2939">
        <v>40</v>
      </c>
      <c r="E18" s="2940">
        <v>-0.1</v>
      </c>
      <c r="F18" s="2940">
        <v>2.75E-2</v>
      </c>
      <c r="G18" s="2941" t="s">
        <v>4927</v>
      </c>
      <c r="H18" s="2942">
        <v>16.670000000000002</v>
      </c>
    </row>
    <row r="19" spans="1:8">
      <c r="A19" s="214">
        <v>21</v>
      </c>
      <c r="B19" s="2943">
        <v>345</v>
      </c>
      <c r="C19" s="2944">
        <f>'[2]DEP 1032 Summary'!C91/1000</f>
        <v>514.61500000000001</v>
      </c>
      <c r="D19" s="2939">
        <v>38</v>
      </c>
      <c r="E19" s="2940">
        <v>-0.15</v>
      </c>
      <c r="F19" s="2940">
        <v>3.0300000000000001E-2</v>
      </c>
      <c r="G19" s="2941" t="s">
        <v>4928</v>
      </c>
      <c r="H19" s="2942">
        <v>21.58</v>
      </c>
    </row>
    <row r="20" spans="1:8">
      <c r="A20" s="214">
        <v>22</v>
      </c>
      <c r="B20" s="2943">
        <v>346</v>
      </c>
      <c r="C20" s="2944">
        <f>ROUNDUP('[2]DEP 1032 Summary'!C92/1000,0)</f>
        <v>43</v>
      </c>
      <c r="D20" s="2939">
        <v>35</v>
      </c>
      <c r="E20" s="2940">
        <v>0</v>
      </c>
      <c r="F20" s="2940">
        <v>2.86E-2</v>
      </c>
      <c r="G20" s="2941" t="s">
        <v>4929</v>
      </c>
      <c r="H20" s="2942">
        <v>18.670000000000002</v>
      </c>
    </row>
    <row r="21" spans="1:8">
      <c r="A21" s="214">
        <v>23</v>
      </c>
      <c r="B21" s="2943"/>
      <c r="C21" s="2944"/>
      <c r="D21" s="2944"/>
      <c r="E21" s="2940"/>
      <c r="F21" s="2940"/>
      <c r="G21" s="2946"/>
      <c r="H21" s="2942"/>
    </row>
    <row r="22" spans="1:8">
      <c r="A22" s="214">
        <v>24</v>
      </c>
      <c r="B22" s="2947" t="s">
        <v>1191</v>
      </c>
      <c r="C22" s="2944">
        <f>SUM(C10:C21)-1</f>
        <v>38819.91287</v>
      </c>
      <c r="D22" s="2939"/>
      <c r="E22" s="2940"/>
      <c r="F22" s="2940"/>
      <c r="G22" s="2941"/>
      <c r="H22" s="2942"/>
    </row>
    <row r="23" spans="1:8">
      <c r="A23" s="214">
        <v>25</v>
      </c>
      <c r="B23" s="2947"/>
      <c r="C23" s="2944"/>
      <c r="D23" s="2939"/>
      <c r="E23" s="2940"/>
      <c r="F23" s="2940"/>
      <c r="G23" s="2941"/>
      <c r="H23" s="2942"/>
    </row>
    <row r="24" spans="1:8">
      <c r="A24" s="214">
        <v>26</v>
      </c>
      <c r="B24" s="2943">
        <v>352</v>
      </c>
      <c r="C24" s="2944">
        <f>'[2]DEP 1032 Summary'!C105/1000</f>
        <v>10780.048949999999</v>
      </c>
      <c r="D24" s="2939">
        <v>75</v>
      </c>
      <c r="E24" s="2940">
        <v>-0.15</v>
      </c>
      <c r="F24" s="2940">
        <v>1.5299999999999999E-2</v>
      </c>
      <c r="G24" s="2941" t="s">
        <v>4930</v>
      </c>
      <c r="H24" s="2942">
        <v>61.77</v>
      </c>
    </row>
    <row r="25" spans="1:8">
      <c r="A25" s="214">
        <v>27</v>
      </c>
      <c r="B25" s="2943" t="s">
        <v>4931</v>
      </c>
      <c r="C25" s="2944">
        <f>+'[2]DEP 1032 Summary'!C108/1000+'[2]DEP 1032 Summary'!C109/1000</f>
        <v>118444.09546000001</v>
      </c>
      <c r="D25" s="2939">
        <v>53</v>
      </c>
      <c r="E25" s="2940">
        <v>-0.2</v>
      </c>
      <c r="F25" s="2940">
        <v>2.2599999999999999E-2</v>
      </c>
      <c r="G25" s="2941" t="s">
        <v>4927</v>
      </c>
      <c r="H25" s="2942">
        <v>42.45</v>
      </c>
    </row>
    <row r="26" spans="1:8">
      <c r="A26" s="214">
        <v>28</v>
      </c>
      <c r="B26" s="2943" t="s">
        <v>4932</v>
      </c>
      <c r="C26" s="2944">
        <f>'[2]DEP 1032 Summary'!C106/1000</f>
        <v>3258.1356900000001</v>
      </c>
      <c r="D26" s="2939">
        <v>33</v>
      </c>
      <c r="E26" s="2940">
        <v>-0.2</v>
      </c>
      <c r="F26" s="2940">
        <v>3.6400000000000002E-2</v>
      </c>
      <c r="G26" s="2941" t="s">
        <v>4924</v>
      </c>
      <c r="H26" s="2942">
        <v>21.14</v>
      </c>
    </row>
    <row r="27" spans="1:8">
      <c r="A27" s="214">
        <v>29</v>
      </c>
      <c r="B27" s="2943" t="s">
        <v>4933</v>
      </c>
      <c r="C27" s="2944">
        <f>'[2]DEP 1032 Summary'!C110/1000</f>
        <v>1687.6602700000001</v>
      </c>
      <c r="D27" s="2939">
        <v>30</v>
      </c>
      <c r="E27" s="2940">
        <v>-0.2</v>
      </c>
      <c r="F27" s="2940">
        <v>0.04</v>
      </c>
      <c r="G27" s="2941" t="s">
        <v>4934</v>
      </c>
      <c r="H27" s="2942">
        <v>24.82</v>
      </c>
    </row>
    <row r="28" spans="1:8">
      <c r="A28" s="214">
        <v>30</v>
      </c>
      <c r="B28" s="2943">
        <v>361</v>
      </c>
      <c r="C28" s="2944">
        <f>'[2]DEP 1032 Summary'!C94/1000</f>
        <v>15652.770269999999</v>
      </c>
      <c r="D28" s="2939">
        <v>80</v>
      </c>
      <c r="E28" s="2940">
        <v>-0.15</v>
      </c>
      <c r="F28" s="2940">
        <v>1.44E-2</v>
      </c>
      <c r="G28" s="2941" t="s">
        <v>4935</v>
      </c>
      <c r="H28" s="2942">
        <v>72.66</v>
      </c>
    </row>
    <row r="29" spans="1:8">
      <c r="A29" s="214">
        <v>31</v>
      </c>
      <c r="B29" s="2943" t="s">
        <v>4936</v>
      </c>
      <c r="C29" s="2944">
        <f>'[2]DEP 1032 Summary'!C97/1000</f>
        <v>149019.35058000003</v>
      </c>
      <c r="D29" s="2939">
        <v>57</v>
      </c>
      <c r="E29" s="2940">
        <v>-0.25</v>
      </c>
      <c r="F29" s="2940">
        <v>2.1899999999999999E-2</v>
      </c>
      <c r="G29" s="2941" t="s">
        <v>4923</v>
      </c>
      <c r="H29" s="2942">
        <v>45.24</v>
      </c>
    </row>
    <row r="30" spans="1:8">
      <c r="A30" s="214">
        <v>32</v>
      </c>
      <c r="B30" s="2943" t="s">
        <v>4937</v>
      </c>
      <c r="C30" s="2944">
        <f>'[2]DEP 1032 Summary'!C102/1000</f>
        <v>2402.39012</v>
      </c>
      <c r="D30" s="2945">
        <v>30</v>
      </c>
      <c r="E30" s="2940">
        <v>-0.25</v>
      </c>
      <c r="F30" s="2940">
        <v>4.1700000000000001E-2</v>
      </c>
      <c r="G30" s="2946" t="s">
        <v>4928</v>
      </c>
      <c r="H30" s="2942">
        <v>20.02</v>
      </c>
    </row>
    <row r="31" spans="1:8">
      <c r="A31" s="214">
        <v>33</v>
      </c>
      <c r="B31" s="2943" t="s">
        <v>4938</v>
      </c>
      <c r="C31" s="2944">
        <f>'[2]DEP 1032 Summary'!C98/1000</f>
        <v>2039.9782399999999</v>
      </c>
      <c r="D31" s="2939">
        <v>45</v>
      </c>
      <c r="E31" s="2940">
        <v>-0.25</v>
      </c>
      <c r="F31" s="2940">
        <v>2.7799999999999998E-2</v>
      </c>
      <c r="G31" s="2941" t="s">
        <v>4922</v>
      </c>
      <c r="H31" s="2942">
        <v>33.36</v>
      </c>
    </row>
    <row r="32" spans="1:8">
      <c r="A32" s="214">
        <v>34</v>
      </c>
      <c r="B32" s="2943" t="s">
        <v>4939</v>
      </c>
      <c r="C32" s="2944">
        <f>'[2]DEP 1032 Summary'!C99/1000</f>
        <v>1541.2768899999999</v>
      </c>
      <c r="D32" s="2939">
        <v>32</v>
      </c>
      <c r="E32" s="2940">
        <v>-0.25</v>
      </c>
      <c r="F32" s="2940">
        <v>3.9100000000000003E-2</v>
      </c>
      <c r="G32" s="2941" t="s">
        <v>4921</v>
      </c>
      <c r="H32" s="2942">
        <v>25.45</v>
      </c>
    </row>
    <row r="33" spans="1:8">
      <c r="A33" s="214">
        <v>35</v>
      </c>
      <c r="B33" s="2943"/>
      <c r="C33" s="2944"/>
      <c r="D33" s="2939"/>
      <c r="E33" s="2940"/>
      <c r="F33" s="2940"/>
      <c r="G33" s="2941"/>
      <c r="H33" s="2942"/>
    </row>
    <row r="34" spans="1:8">
      <c r="A34" s="214">
        <v>36</v>
      </c>
      <c r="B34" s="2947" t="s">
        <v>1191</v>
      </c>
      <c r="C34" s="2944">
        <f>SUM(C24:C33)-1</f>
        <v>304824.70647000003</v>
      </c>
      <c r="D34" s="2939"/>
      <c r="E34" s="2940"/>
      <c r="F34" s="2940"/>
      <c r="G34" s="2941"/>
      <c r="H34" s="2942"/>
    </row>
    <row r="35" spans="1:8">
      <c r="A35" s="214">
        <v>37</v>
      </c>
      <c r="B35" s="2943"/>
      <c r="C35" s="2944"/>
      <c r="D35" s="2939"/>
      <c r="E35" s="2940"/>
      <c r="F35" s="2940"/>
      <c r="G35" s="2941"/>
      <c r="H35" s="2942"/>
    </row>
    <row r="36" spans="1:8">
      <c r="A36" s="214">
        <v>38</v>
      </c>
      <c r="B36" s="2943" t="s">
        <v>4940</v>
      </c>
      <c r="C36" s="2944">
        <f>'[2]DEP 1032 Summary'!C124/1000</f>
        <v>15091.94866</v>
      </c>
      <c r="D36" s="2939">
        <v>80</v>
      </c>
      <c r="E36" s="2940">
        <v>0</v>
      </c>
      <c r="F36" s="2940">
        <v>1.2500000000000001E-2</v>
      </c>
      <c r="G36" s="2941" t="s">
        <v>4930</v>
      </c>
      <c r="H36" s="2942">
        <v>63.77</v>
      </c>
    </row>
    <row r="37" spans="1:8">
      <c r="A37" s="214">
        <v>39</v>
      </c>
      <c r="B37" s="2943" t="s">
        <v>4941</v>
      </c>
      <c r="C37" s="2944">
        <f>'[2]DEP 1032 Summary'!C107/1000</f>
        <v>11.976000000000001</v>
      </c>
      <c r="D37" s="2939">
        <v>80</v>
      </c>
      <c r="E37" s="2940">
        <v>0</v>
      </c>
      <c r="F37" s="2940">
        <v>1.2500000000000001E-2</v>
      </c>
      <c r="G37" s="2941" t="s">
        <v>4930</v>
      </c>
      <c r="H37" s="2942">
        <v>42.69</v>
      </c>
    </row>
    <row r="38" spans="1:8">
      <c r="A38" s="214">
        <v>40</v>
      </c>
      <c r="B38" s="2943" t="s">
        <v>4942</v>
      </c>
      <c r="C38" s="2944">
        <f>'[2]DEP 1032 Summary'!C125/1000</f>
        <v>1364.18622</v>
      </c>
      <c r="D38" s="2939">
        <v>80</v>
      </c>
      <c r="E38" s="2940">
        <v>0</v>
      </c>
      <c r="F38" s="2940">
        <v>1.2500000000000001E-2</v>
      </c>
      <c r="G38" s="2941" t="s">
        <v>4930</v>
      </c>
      <c r="H38" s="2942">
        <v>60.84</v>
      </c>
    </row>
    <row r="39" spans="1:8">
      <c r="A39" s="214">
        <v>41</v>
      </c>
      <c r="B39" s="2943">
        <v>354</v>
      </c>
      <c r="C39" s="2944">
        <f>'[2]DEP 1032 Summary'!C126/1000</f>
        <v>3024.5875000000001</v>
      </c>
      <c r="D39" s="2939">
        <v>75</v>
      </c>
      <c r="E39" s="2940">
        <v>-0.25</v>
      </c>
      <c r="F39" s="2940">
        <v>1.67E-2</v>
      </c>
      <c r="G39" s="2941" t="s">
        <v>4927</v>
      </c>
      <c r="H39" s="2942">
        <v>44.56</v>
      </c>
    </row>
    <row r="40" spans="1:8">
      <c r="A40" s="214">
        <v>42</v>
      </c>
      <c r="B40" s="2943" t="s">
        <v>4943</v>
      </c>
      <c r="C40" s="2944">
        <f>'[2]DEP 1032 Summary'!C129/1000+'[2]DEP 1032 Summary'!C130/1000+'[2]DEP 1032 Summary'!C128/1000</f>
        <v>102007.18492999999</v>
      </c>
      <c r="D40" s="2939">
        <v>55</v>
      </c>
      <c r="E40" s="2940">
        <v>-0.45</v>
      </c>
      <c r="F40" s="2940">
        <v>2.64E-2</v>
      </c>
      <c r="G40" s="2941" t="s">
        <v>4929</v>
      </c>
      <c r="H40" s="2942">
        <v>38.51</v>
      </c>
    </row>
    <row r="41" spans="1:8">
      <c r="A41" s="214">
        <v>43</v>
      </c>
      <c r="B41" s="2943" t="s">
        <v>4944</v>
      </c>
      <c r="C41" s="2944">
        <f>+'[2]DEP 1032 Summary'!C134/1000</f>
        <v>51619.60194</v>
      </c>
      <c r="D41" s="2939">
        <v>65</v>
      </c>
      <c r="E41" s="2940">
        <v>-0.3</v>
      </c>
      <c r="F41" s="2940">
        <v>0.02</v>
      </c>
      <c r="G41" s="2941" t="s">
        <v>4928</v>
      </c>
      <c r="H41" s="2942">
        <v>53.79</v>
      </c>
    </row>
    <row r="42" spans="1:8">
      <c r="A42" s="214">
        <v>44</v>
      </c>
      <c r="B42" s="2943" t="s">
        <v>4945</v>
      </c>
      <c r="C42" s="2944">
        <f>'[2]DEP 1032 Summary'!C135/1000</f>
        <v>4188.1249900000003</v>
      </c>
      <c r="D42" s="2939">
        <v>65</v>
      </c>
      <c r="E42" s="2940">
        <v>-0.3</v>
      </c>
      <c r="F42" s="2940">
        <v>0.02</v>
      </c>
      <c r="G42" s="2941" t="s">
        <v>4928</v>
      </c>
      <c r="H42" s="2942">
        <v>32.659999999999997</v>
      </c>
    </row>
    <row r="43" spans="1:8">
      <c r="A43" s="214">
        <v>45</v>
      </c>
      <c r="B43" s="2943" t="s">
        <v>4946</v>
      </c>
      <c r="C43" s="2944">
        <f>'[2]DEP 1032 Summary'!C139/1000</f>
        <v>1971.6095</v>
      </c>
      <c r="D43" s="2945">
        <v>65</v>
      </c>
      <c r="E43" s="2940">
        <v>-0.3</v>
      </c>
      <c r="F43" s="2940">
        <v>0.02</v>
      </c>
      <c r="G43" s="2946" t="s">
        <v>4928</v>
      </c>
      <c r="H43" s="2942">
        <v>28.69</v>
      </c>
    </row>
    <row r="44" spans="1:8">
      <c r="A44" s="214">
        <v>46</v>
      </c>
      <c r="B44" s="2943">
        <v>357</v>
      </c>
      <c r="C44" s="2944">
        <f>'[2]DEP 1032 Summary'!C142/1000</f>
        <v>20.965</v>
      </c>
      <c r="D44" s="2939">
        <v>40</v>
      </c>
      <c r="E44" s="2940">
        <v>0</v>
      </c>
      <c r="F44" s="2940">
        <v>2.5000000000000001E-2</v>
      </c>
      <c r="G44" s="2941" t="s">
        <v>4947</v>
      </c>
      <c r="H44" s="2942">
        <v>14.43</v>
      </c>
    </row>
    <row r="45" spans="1:8">
      <c r="A45" s="214">
        <v>47</v>
      </c>
      <c r="B45" s="2943">
        <v>358</v>
      </c>
      <c r="C45" s="2944">
        <f>ROUNDDOWN(+'[2]DEP 1032 Summary'!C143/1000,0)</f>
        <v>7382</v>
      </c>
      <c r="D45" s="2939">
        <v>50</v>
      </c>
      <c r="E45" s="2940">
        <v>-0.05</v>
      </c>
      <c r="F45" s="2940">
        <v>2.1000000000000001E-2</v>
      </c>
      <c r="G45" s="2941" t="s">
        <v>4947</v>
      </c>
      <c r="H45" s="2942">
        <v>31.44</v>
      </c>
    </row>
    <row r="46" spans="1:8">
      <c r="A46" s="214">
        <v>48</v>
      </c>
      <c r="B46" s="2943"/>
      <c r="C46" s="2944"/>
      <c r="D46" s="2939"/>
      <c r="E46" s="2940"/>
      <c r="F46" s="2940"/>
      <c r="G46" s="2941"/>
      <c r="H46" s="2942"/>
    </row>
    <row r="47" spans="1:8">
      <c r="A47" s="214">
        <v>49</v>
      </c>
      <c r="B47" s="2947" t="s">
        <v>1191</v>
      </c>
      <c r="C47" s="2944">
        <f>SUM(C36:C46)+1</f>
        <v>186683.18474</v>
      </c>
      <c r="D47" s="2939"/>
      <c r="E47" s="2940"/>
      <c r="F47" s="2940"/>
      <c r="G47" s="2941"/>
      <c r="H47" s="2942"/>
    </row>
    <row r="48" spans="1:8" ht="15.75" thickBot="1">
      <c r="A48" s="309">
        <v>50</v>
      </c>
      <c r="B48" s="2948"/>
      <c r="C48" s="2949"/>
      <c r="D48" s="2950"/>
      <c r="E48" s="2951"/>
      <c r="F48" s="2951"/>
      <c r="G48" s="2952"/>
      <c r="H48" s="2953"/>
    </row>
    <row r="49" spans="1:8">
      <c r="A49" s="2700" t="s">
        <v>4679</v>
      </c>
      <c r="B49" s="17"/>
      <c r="C49" s="17"/>
      <c r="D49" s="17"/>
      <c r="E49" s="875"/>
      <c r="F49" s="17"/>
      <c r="G49" s="17"/>
      <c r="H49" s="252" t="s">
        <v>1938</v>
      </c>
    </row>
    <row r="50" spans="1:8">
      <c r="A50" s="69" t="s">
        <v>1939</v>
      </c>
      <c r="B50" s="69"/>
      <c r="C50" s="69"/>
      <c r="D50" s="69"/>
      <c r="E50" s="69"/>
      <c r="F50" s="69"/>
      <c r="G50" s="69"/>
      <c r="H50" s="69"/>
    </row>
    <row r="52" spans="1:8" ht="15.75" thickBot="1"/>
    <row r="53" spans="1:8">
      <c r="A53" s="2954" t="s">
        <v>2214</v>
      </c>
      <c r="B53" s="2955"/>
      <c r="C53" s="2956"/>
      <c r="D53" s="2957" t="s">
        <v>1345</v>
      </c>
      <c r="E53" s="2956"/>
      <c r="F53" s="2957" t="s">
        <v>1802</v>
      </c>
      <c r="G53" s="2958" t="s">
        <v>1803</v>
      </c>
      <c r="H53" s="2959"/>
    </row>
    <row r="54" spans="1:8">
      <c r="A54" s="72" t="str">
        <f>'Data Sheet'!$C$25</f>
        <v>CENTRAL HUDSON GAS &amp; ELECTRIC CORPORATION</v>
      </c>
      <c r="B54" s="2961"/>
      <c r="C54" s="2962"/>
      <c r="D54" s="2961" t="str">
        <f>D2</f>
        <v>(1) [X] An Original</v>
      </c>
      <c r="E54" s="2962"/>
      <c r="F54" s="2961" t="s">
        <v>1805</v>
      </c>
      <c r="G54" s="2963"/>
      <c r="H54" s="2964"/>
    </row>
    <row r="55" spans="1:8">
      <c r="A55" s="2960"/>
      <c r="B55" s="2961"/>
      <c r="C55" s="2962"/>
      <c r="D55" s="2961" t="s">
        <v>1158</v>
      </c>
      <c r="E55" s="2939"/>
      <c r="F55" s="894" t="str">
        <f>'Data Sheet'!$C$40</f>
        <v>4/18/2018</v>
      </c>
      <c r="G55" s="874" t="str">
        <f>'Data Sheet'!$C$38</f>
        <v>12/31/2017</v>
      </c>
      <c r="H55" s="2964"/>
    </row>
    <row r="56" spans="1:8">
      <c r="A56" s="2965" t="s">
        <v>3282</v>
      </c>
      <c r="B56" s="2966"/>
      <c r="C56" s="2966"/>
      <c r="D56" s="2966"/>
      <c r="E56" s="2966"/>
      <c r="F56" s="2966"/>
      <c r="G56" s="2966"/>
      <c r="H56" s="2967"/>
    </row>
    <row r="57" spans="1:8">
      <c r="A57" s="2968" t="s">
        <v>3283</v>
      </c>
      <c r="B57" s="2969"/>
      <c r="C57" s="2969"/>
      <c r="D57" s="2969"/>
      <c r="E57" s="2969"/>
      <c r="F57" s="2969"/>
      <c r="G57" s="2969"/>
      <c r="H57" s="2970"/>
    </row>
    <row r="58" spans="1:8">
      <c r="A58" s="2971"/>
      <c r="B58" s="2963"/>
      <c r="C58" s="2972" t="s">
        <v>3284</v>
      </c>
      <c r="D58" s="2972" t="s">
        <v>3285</v>
      </c>
      <c r="E58" s="2963"/>
      <c r="F58" s="2972" t="s">
        <v>3286</v>
      </c>
      <c r="G58" s="2963"/>
      <c r="H58" s="2973" t="s">
        <v>3589</v>
      </c>
    </row>
    <row r="59" spans="1:8">
      <c r="A59" s="2971"/>
      <c r="B59" s="2972" t="s">
        <v>175</v>
      </c>
      <c r="C59" s="2972" t="s">
        <v>3287</v>
      </c>
      <c r="D59" s="2972" t="s">
        <v>3288</v>
      </c>
      <c r="E59" s="2972" t="s">
        <v>1930</v>
      </c>
      <c r="F59" s="2972" t="s">
        <v>1931</v>
      </c>
      <c r="G59" s="2972" t="s">
        <v>1932</v>
      </c>
      <c r="H59" s="2973" t="s">
        <v>1933</v>
      </c>
    </row>
    <row r="60" spans="1:8">
      <c r="A60" s="2971" t="s">
        <v>1729</v>
      </c>
      <c r="B60" s="2972" t="s">
        <v>1732</v>
      </c>
      <c r="C60" s="2972" t="s">
        <v>1934</v>
      </c>
      <c r="D60" s="2972" t="s">
        <v>1935</v>
      </c>
      <c r="E60" s="2972" t="s">
        <v>1936</v>
      </c>
      <c r="F60" s="2972" t="s">
        <v>1936</v>
      </c>
      <c r="G60" s="2972" t="s">
        <v>1937</v>
      </c>
      <c r="H60" s="2973" t="s">
        <v>1935</v>
      </c>
    </row>
    <row r="61" spans="1:8">
      <c r="A61" s="2974" t="s">
        <v>1732</v>
      </c>
      <c r="B61" s="2975" t="s">
        <v>3020</v>
      </c>
      <c r="C61" s="2975" t="s">
        <v>3021</v>
      </c>
      <c r="D61" s="2975" t="s">
        <v>3022</v>
      </c>
      <c r="E61" s="2975" t="s">
        <v>3023</v>
      </c>
      <c r="F61" s="2975" t="s">
        <v>2346</v>
      </c>
      <c r="G61" s="2975" t="s">
        <v>2347</v>
      </c>
      <c r="H61" s="2976" t="s">
        <v>2348</v>
      </c>
    </row>
    <row r="62" spans="1:8">
      <c r="A62" s="2971">
        <v>51</v>
      </c>
      <c r="B62" s="2943">
        <v>360</v>
      </c>
      <c r="C62" s="2944">
        <f>ROUNDDOWN(+'[2]DEP 1032 Summary'!C4/1000+'[2]DEP 1032 Summary'!C96/1000,0)</f>
        <v>853</v>
      </c>
      <c r="D62" s="2939">
        <v>70</v>
      </c>
      <c r="E62" s="2940">
        <v>0</v>
      </c>
      <c r="F62" s="2940">
        <v>1.43E-2</v>
      </c>
      <c r="G62" s="2941" t="s">
        <v>4948</v>
      </c>
      <c r="H62" s="2942">
        <v>26.56</v>
      </c>
    </row>
    <row r="63" spans="1:8">
      <c r="A63" s="2971">
        <v>52</v>
      </c>
      <c r="B63" s="2943">
        <v>364</v>
      </c>
      <c r="C63" s="2944">
        <f>'[2]DEP 1032 Summary'!C7/1000</f>
        <v>228179.50837999998</v>
      </c>
      <c r="D63" s="2939">
        <v>60</v>
      </c>
      <c r="E63" s="2940">
        <v>-0.3</v>
      </c>
      <c r="F63" s="2940">
        <v>2.1700000000000001E-2</v>
      </c>
      <c r="G63" s="2941" t="s">
        <v>4949</v>
      </c>
      <c r="H63" s="2942">
        <v>52.32</v>
      </c>
    </row>
    <row r="64" spans="1:8">
      <c r="A64" s="2971">
        <v>53</v>
      </c>
      <c r="B64" s="2943" t="s">
        <v>4950</v>
      </c>
      <c r="C64" s="2944">
        <f>'[2]DEP 1032 Summary'!C8/1000+'[2]DEP 1032 Summary'!C9/1000+'[2]DEP 1032 Summary'!C10/1000+'[2]DEP 1032 Summary'!C11/1000</f>
        <v>207108.97029</v>
      </c>
      <c r="D64" s="2939">
        <v>65</v>
      </c>
      <c r="E64" s="2940">
        <v>-0.4</v>
      </c>
      <c r="F64" s="2940">
        <v>2.1499999999999998E-2</v>
      </c>
      <c r="G64" s="2941" t="s">
        <v>4947</v>
      </c>
      <c r="H64" s="2942">
        <v>54.52</v>
      </c>
    </row>
    <row r="65" spans="1:8">
      <c r="A65" s="2971">
        <v>54</v>
      </c>
      <c r="B65" s="2943" t="s">
        <v>4951</v>
      </c>
      <c r="C65" s="2977">
        <f>'[2]DEP 1032 Summary'!C12/1000+'[2]DEP 1032 Summary'!B13/1000+'[2]DEP 1032 Summary'!B14/1000</f>
        <v>35267.920969999999</v>
      </c>
      <c r="D65" s="2945">
        <v>75</v>
      </c>
      <c r="E65" s="2940">
        <v>-0.15</v>
      </c>
      <c r="F65" s="2940">
        <v>1.5299999999999999E-2</v>
      </c>
      <c r="G65" s="2946" t="s">
        <v>4930</v>
      </c>
      <c r="H65" s="2978">
        <v>58.97</v>
      </c>
    </row>
    <row r="66" spans="1:8">
      <c r="A66" s="2971">
        <v>55</v>
      </c>
      <c r="B66" s="2943" t="s">
        <v>4952</v>
      </c>
      <c r="C66" s="2944">
        <f>'[2]DEP 1032 Summary'!C15/1000+'[2]DEP 1032 Summary'!C16/1000+'[2]DEP 1032 Summary'!C17/1000+'[2]DEP 1032 Summary'!C18/1000+'[2]DEP 1032 Summary'!C19/1000</f>
        <v>65274.695850000004</v>
      </c>
      <c r="D66" s="2939">
        <v>70</v>
      </c>
      <c r="E66" s="2940">
        <v>-0.15</v>
      </c>
      <c r="F66" s="2940">
        <v>1.6400000000000001E-2</v>
      </c>
      <c r="G66" s="2941" t="s">
        <v>4928</v>
      </c>
      <c r="H66" s="2942">
        <v>55.11</v>
      </c>
    </row>
    <row r="67" spans="1:8">
      <c r="A67" s="2971">
        <v>56</v>
      </c>
      <c r="B67" s="2943" t="s">
        <v>4953</v>
      </c>
      <c r="C67" s="2944">
        <f>'[2]DEP 1032 Summary'!C122/1000</f>
        <v>126344.34899999999</v>
      </c>
      <c r="D67" s="2939">
        <v>41</v>
      </c>
      <c r="E67" s="2940">
        <v>-0.15</v>
      </c>
      <c r="F67" s="2940">
        <v>2.8000000000000001E-2</v>
      </c>
      <c r="G67" s="2941" t="s">
        <v>4921</v>
      </c>
      <c r="H67" s="2942">
        <v>27.34</v>
      </c>
    </row>
    <row r="68" spans="1:8">
      <c r="A68" s="2971">
        <v>57</v>
      </c>
      <c r="B68" s="2943" t="s">
        <v>4954</v>
      </c>
      <c r="C68" s="2944">
        <f>+'[2]DEP 1032 Summary'!C20/1000</f>
        <v>35986.638060000005</v>
      </c>
      <c r="D68" s="2939">
        <v>65</v>
      </c>
      <c r="E68" s="2940">
        <v>-0.65</v>
      </c>
      <c r="F68" s="2940">
        <v>2.5399999999999999E-2</v>
      </c>
      <c r="G68" s="2941" t="s">
        <v>4923</v>
      </c>
      <c r="H68" s="2942">
        <v>48.08</v>
      </c>
    </row>
    <row r="69" spans="1:8">
      <c r="A69" s="2971">
        <v>58</v>
      </c>
      <c r="B69" s="2943" t="s">
        <v>4955</v>
      </c>
      <c r="C69" s="2944">
        <f>'[2]DEP 1032 Summary'!C21/1000+'[2]DEP 1032 Summary'!C22/1000</f>
        <v>12121.96976</v>
      </c>
      <c r="D69" s="2945">
        <v>65</v>
      </c>
      <c r="E69" s="2940">
        <v>-0.15</v>
      </c>
      <c r="F69" s="2940">
        <v>1.77E-2</v>
      </c>
      <c r="G69" s="2946" t="s">
        <v>4923</v>
      </c>
      <c r="H69" s="2942">
        <v>50.23</v>
      </c>
    </row>
    <row r="70" spans="1:8">
      <c r="A70" s="2971">
        <v>59</v>
      </c>
      <c r="B70" s="2943">
        <v>370</v>
      </c>
      <c r="C70" s="2944">
        <f>'[2]DEP 1032 Summary'!C71/1000</f>
        <v>43035.036060000006</v>
      </c>
      <c r="D70" s="2939">
        <v>30</v>
      </c>
      <c r="E70" s="2940">
        <v>0</v>
      </c>
      <c r="F70" s="2940">
        <v>3.3300000000000003E-2</v>
      </c>
      <c r="G70" s="2979" t="s">
        <v>4935</v>
      </c>
      <c r="H70" s="2942">
        <v>21.66</v>
      </c>
    </row>
    <row r="71" spans="1:8">
      <c r="A71" s="2971">
        <v>60</v>
      </c>
      <c r="B71" s="2943" t="s">
        <v>4956</v>
      </c>
      <c r="C71" s="2944">
        <f>'[2]DEP 1032 Summary'!C23/1000+'[2]DEP 1032 Summary'!C24/1000+'[2]DEP 1032 Summary'!C25/1000</f>
        <v>6511.2734900000005</v>
      </c>
      <c r="D71" s="2939">
        <v>30</v>
      </c>
      <c r="E71" s="2940">
        <v>-0.15</v>
      </c>
      <c r="F71" s="2940">
        <v>3.8300000000000001E-2</v>
      </c>
      <c r="G71" s="2941" t="s">
        <v>4957</v>
      </c>
      <c r="H71" s="2942">
        <v>23.39</v>
      </c>
    </row>
    <row r="72" spans="1:8">
      <c r="A72" s="2971">
        <v>61</v>
      </c>
      <c r="B72" s="2943">
        <v>372</v>
      </c>
      <c r="C72" s="2944">
        <f>('[2]DEP 1032 Summary'!C28+'[2]DEP 1032 Summary'!C27)/1000</f>
        <v>278.77600000000001</v>
      </c>
      <c r="D72" s="2939">
        <v>7</v>
      </c>
      <c r="E72" s="2940">
        <v>0.05</v>
      </c>
      <c r="F72" s="2940">
        <v>0.13569999999999999</v>
      </c>
      <c r="G72" s="2941" t="s">
        <v>4927</v>
      </c>
      <c r="H72" s="2942">
        <v>0.01</v>
      </c>
    </row>
    <row r="73" spans="1:8">
      <c r="A73" s="2971">
        <v>62</v>
      </c>
      <c r="B73" s="2943">
        <v>373</v>
      </c>
      <c r="C73" s="2944">
        <f>'[2]DEP 1032 Summary'!C42/1000</f>
        <v>12808.54962</v>
      </c>
      <c r="D73" s="2939">
        <v>35</v>
      </c>
      <c r="E73" s="2940">
        <v>-0.15</v>
      </c>
      <c r="F73" s="2940">
        <v>3.2899999999999999E-2</v>
      </c>
      <c r="G73" s="2941" t="s">
        <v>4957</v>
      </c>
      <c r="H73" s="2942">
        <v>23.33</v>
      </c>
    </row>
    <row r="74" spans="1:8">
      <c r="A74" s="2971">
        <v>63</v>
      </c>
      <c r="B74" s="2943"/>
      <c r="C74" s="2944"/>
      <c r="D74" s="2939"/>
      <c r="E74" s="2940"/>
      <c r="F74" s="2940"/>
      <c r="G74" s="2941"/>
      <c r="H74" s="2942"/>
    </row>
    <row r="75" spans="1:8">
      <c r="A75" s="2971">
        <v>64</v>
      </c>
      <c r="B75" s="2947" t="s">
        <v>1191</v>
      </c>
      <c r="C75" s="2944">
        <f>SUM(C62:C73)+1</f>
        <v>773771.68747999985</v>
      </c>
      <c r="D75" s="2939"/>
      <c r="E75" s="2940"/>
      <c r="F75" s="2940"/>
      <c r="G75" s="2941"/>
      <c r="H75" s="2942"/>
    </row>
    <row r="76" spans="1:8">
      <c r="A76" s="2971">
        <v>65</v>
      </c>
      <c r="B76" s="2943"/>
      <c r="C76" s="2944"/>
      <c r="D76" s="2939"/>
      <c r="E76" s="2940"/>
      <c r="F76" s="2940"/>
      <c r="G76" s="2941"/>
      <c r="H76" s="2942"/>
    </row>
    <row r="77" spans="1:8">
      <c r="A77" s="2971">
        <v>66</v>
      </c>
      <c r="B77" s="2943">
        <v>390</v>
      </c>
      <c r="C77" s="2944">
        <f>'[2]DEP 1032 Summary'!C53/1000</f>
        <v>2334.8292499999998</v>
      </c>
      <c r="D77" s="2944">
        <v>40</v>
      </c>
      <c r="E77" s="2940">
        <v>-0.4</v>
      </c>
      <c r="F77" s="2940">
        <v>3.5000000000000003E-2</v>
      </c>
      <c r="G77" s="2946" t="s">
        <v>4957</v>
      </c>
      <c r="H77" s="2942">
        <v>35.79</v>
      </c>
    </row>
    <row r="78" spans="1:8">
      <c r="A78" s="2971">
        <v>67</v>
      </c>
      <c r="B78" s="2943"/>
      <c r="C78" s="2944"/>
      <c r="D78" s="2939"/>
      <c r="E78" s="2940"/>
      <c r="F78" s="2940"/>
      <c r="G78" s="2939"/>
      <c r="H78" s="2964"/>
    </row>
    <row r="79" spans="1:8">
      <c r="A79" s="2971">
        <v>68</v>
      </c>
      <c r="B79" s="2947" t="s">
        <v>1191</v>
      </c>
      <c r="C79" s="2944">
        <f>SUM(C77:C78)</f>
        <v>2334.8292499999998</v>
      </c>
      <c r="D79" s="2939"/>
      <c r="E79" s="2940"/>
      <c r="F79" s="2940"/>
      <c r="G79" s="2939"/>
      <c r="H79" s="2964"/>
    </row>
    <row r="80" spans="1:8">
      <c r="A80" s="2971">
        <v>69</v>
      </c>
      <c r="B80" s="2943"/>
      <c r="C80" s="2944"/>
      <c r="D80" s="2939"/>
      <c r="E80" s="2940"/>
      <c r="F80" s="2940"/>
      <c r="G80" s="2939"/>
      <c r="H80" s="2964"/>
    </row>
    <row r="81" spans="1:8">
      <c r="A81" s="2971">
        <v>70</v>
      </c>
      <c r="B81" s="2943" t="s">
        <v>2331</v>
      </c>
      <c r="C81" s="2944">
        <f>C22+C34+C47+C75+C79+1</f>
        <v>1306435.3208099999</v>
      </c>
      <c r="D81" s="2944"/>
      <c r="E81" s="2940"/>
      <c r="F81" s="2940"/>
      <c r="G81" s="2944"/>
      <c r="H81" s="2980"/>
    </row>
    <row r="82" spans="1:8">
      <c r="A82" s="2971">
        <v>71</v>
      </c>
      <c r="B82" s="2943"/>
      <c r="C82" s="2944"/>
      <c r="D82" s="2939"/>
      <c r="E82" s="2940"/>
      <c r="F82" s="2940"/>
      <c r="G82" s="2939"/>
      <c r="H82" s="2964"/>
    </row>
    <row r="83" spans="1:8">
      <c r="A83" s="2971">
        <v>72</v>
      </c>
      <c r="B83" s="3253" t="s">
        <v>5545</v>
      </c>
      <c r="C83" s="3254"/>
      <c r="D83" s="3255"/>
      <c r="E83" s="3256"/>
      <c r="F83" s="2940"/>
      <c r="G83" s="2939"/>
      <c r="H83" s="2964"/>
    </row>
    <row r="84" spans="1:8">
      <c r="A84" s="2971">
        <v>73</v>
      </c>
      <c r="B84" s="3257"/>
      <c r="C84" s="3258" t="s">
        <v>5546</v>
      </c>
      <c r="D84" s="3259" t="s">
        <v>5547</v>
      </c>
      <c r="E84" s="3256"/>
      <c r="F84" s="2940"/>
      <c r="G84" s="2939"/>
      <c r="H84" s="2964"/>
    </row>
    <row r="85" spans="1:8">
      <c r="A85" s="2971">
        <v>74</v>
      </c>
      <c r="B85" s="3257"/>
      <c r="C85" s="3258" t="s">
        <v>4932</v>
      </c>
      <c r="D85" s="3259" t="s">
        <v>5548</v>
      </c>
      <c r="E85" s="3256"/>
      <c r="F85" s="2940"/>
      <c r="G85" s="2939"/>
      <c r="H85" s="2964"/>
    </row>
    <row r="86" spans="1:8">
      <c r="A86" s="2971">
        <v>75</v>
      </c>
      <c r="B86" s="3257"/>
      <c r="C86" s="3258" t="s">
        <v>5549</v>
      </c>
      <c r="D86" s="3259" t="s">
        <v>5550</v>
      </c>
      <c r="E86" s="3256"/>
      <c r="F86" s="2940"/>
      <c r="G86" s="2939"/>
      <c r="H86" s="2964"/>
    </row>
    <row r="87" spans="1:8">
      <c r="A87" s="2971">
        <v>76</v>
      </c>
      <c r="B87" s="3257"/>
      <c r="C87" s="3258" t="s">
        <v>4936</v>
      </c>
      <c r="D87" s="3259" t="s">
        <v>5551</v>
      </c>
      <c r="E87" s="3256"/>
      <c r="F87" s="2940"/>
      <c r="G87" s="2939"/>
      <c r="H87" s="2964"/>
    </row>
    <row r="88" spans="1:8">
      <c r="A88" s="2971">
        <v>77</v>
      </c>
      <c r="B88" s="3257"/>
      <c r="C88" s="3258" t="s">
        <v>4937</v>
      </c>
      <c r="D88" s="3259" t="s">
        <v>5552</v>
      </c>
      <c r="E88" s="3256"/>
      <c r="F88" s="2940"/>
      <c r="G88" s="2939"/>
      <c r="H88" s="2964"/>
    </row>
    <row r="89" spans="1:8">
      <c r="A89" s="2971">
        <v>78</v>
      </c>
      <c r="B89" s="3257"/>
      <c r="C89" s="3258" t="s">
        <v>4938</v>
      </c>
      <c r="D89" s="3259" t="s">
        <v>5553</v>
      </c>
      <c r="E89" s="3256"/>
      <c r="F89" s="2940"/>
      <c r="G89" s="2939"/>
      <c r="H89" s="2964"/>
    </row>
    <row r="90" spans="1:8">
      <c r="A90" s="2971">
        <v>79</v>
      </c>
      <c r="B90" s="3257"/>
      <c r="C90" s="3258" t="s">
        <v>4940</v>
      </c>
      <c r="D90" s="3259" t="s">
        <v>5554</v>
      </c>
      <c r="E90" s="3256"/>
      <c r="F90" s="2940"/>
      <c r="G90" s="2939"/>
      <c r="H90" s="2964"/>
    </row>
    <row r="91" spans="1:8">
      <c r="A91" s="2971">
        <v>80</v>
      </c>
      <c r="B91" s="3260"/>
      <c r="C91" s="3258" t="s">
        <v>4942</v>
      </c>
      <c r="D91" s="3258" t="s">
        <v>5555</v>
      </c>
      <c r="E91" s="3256"/>
      <c r="F91" s="2940"/>
      <c r="G91" s="2944"/>
      <c r="H91" s="2980"/>
    </row>
    <row r="92" spans="1:8">
      <c r="A92" s="2971">
        <v>81</v>
      </c>
      <c r="B92" s="3257"/>
      <c r="C92" s="3258" t="s">
        <v>4944</v>
      </c>
      <c r="D92" s="3259" t="s">
        <v>5556</v>
      </c>
      <c r="E92" s="3256"/>
      <c r="F92" s="2940"/>
      <c r="G92" s="2939"/>
      <c r="H92" s="2964"/>
    </row>
    <row r="93" spans="1:8">
      <c r="A93" s="2971">
        <v>82</v>
      </c>
      <c r="B93" s="3261"/>
      <c r="C93" s="3258" t="s">
        <v>4945</v>
      </c>
      <c r="D93" s="3259" t="s">
        <v>5557</v>
      </c>
      <c r="E93" s="3256"/>
      <c r="F93" s="2940"/>
      <c r="G93" s="2939"/>
      <c r="H93" s="2964"/>
    </row>
    <row r="94" spans="1:8">
      <c r="A94" s="2971">
        <v>83</v>
      </c>
      <c r="B94" s="3257"/>
      <c r="C94" s="3258" t="s">
        <v>5558</v>
      </c>
      <c r="D94" s="3259" t="s">
        <v>5559</v>
      </c>
      <c r="E94" s="3256"/>
      <c r="F94" s="2940"/>
      <c r="G94" s="2939"/>
      <c r="H94" s="2964"/>
    </row>
    <row r="95" spans="1:8">
      <c r="A95" s="2971">
        <v>84</v>
      </c>
      <c r="B95" s="3262"/>
      <c r="C95" s="3235" t="s">
        <v>5560</v>
      </c>
      <c r="D95" s="3235" t="s">
        <v>5561</v>
      </c>
      <c r="E95" s="3235"/>
      <c r="F95" s="2940"/>
      <c r="G95" s="2939"/>
      <c r="H95" s="2964"/>
    </row>
    <row r="96" spans="1:8">
      <c r="A96" s="2971">
        <v>85</v>
      </c>
      <c r="B96" s="3262"/>
      <c r="C96" s="3235" t="s">
        <v>4954</v>
      </c>
      <c r="D96" s="3235" t="s">
        <v>5562</v>
      </c>
      <c r="E96" s="3235"/>
      <c r="F96" s="2940"/>
      <c r="G96" s="2939"/>
      <c r="H96" s="2964"/>
    </row>
    <row r="97" spans="1:8">
      <c r="A97" s="2971">
        <v>86</v>
      </c>
      <c r="B97" s="3257"/>
      <c r="C97" s="3258" t="s">
        <v>5563</v>
      </c>
      <c r="D97" s="3259" t="s">
        <v>5564</v>
      </c>
      <c r="E97" s="3256"/>
      <c r="F97" s="2940"/>
      <c r="G97" s="2939"/>
      <c r="H97" s="2964"/>
    </row>
    <row r="98" spans="1:8" ht="15.75" thickBot="1">
      <c r="A98" s="2971">
        <v>87</v>
      </c>
      <c r="B98" s="2943"/>
      <c r="C98" s="2944"/>
      <c r="D98" s="2939"/>
      <c r="E98" s="2940"/>
      <c r="F98" s="2940"/>
      <c r="G98" s="2939"/>
      <c r="H98" s="2964"/>
    </row>
    <row r="99" spans="1:8">
      <c r="A99" s="2971">
        <v>88</v>
      </c>
      <c r="B99" s="3240" t="s">
        <v>4958</v>
      </c>
      <c r="C99" s="3241"/>
      <c r="D99" s="3249"/>
      <c r="E99" s="3250"/>
      <c r="F99" s="2940"/>
      <c r="G99" s="2939"/>
      <c r="H99" s="2964"/>
    </row>
    <row r="100" spans="1:8" ht="15.75" thickBot="1">
      <c r="A100" s="2971">
        <v>89</v>
      </c>
      <c r="B100" s="3242" t="s">
        <v>4959</v>
      </c>
      <c r="C100" s="3243"/>
      <c r="D100" s="3251"/>
      <c r="E100" s="3252"/>
      <c r="F100" s="2982"/>
      <c r="G100" s="2981"/>
      <c r="H100" s="2983"/>
    </row>
    <row r="101" spans="1:8">
      <c r="A101" s="2961" t="s">
        <v>4960</v>
      </c>
      <c r="B101" s="2961"/>
      <c r="C101" s="2961"/>
      <c r="D101" s="2961"/>
      <c r="E101" s="2984"/>
      <c r="F101" s="2961"/>
      <c r="G101" s="2961"/>
      <c r="H101" s="2985" t="s">
        <v>1938</v>
      </c>
    </row>
    <row r="102" spans="1:8">
      <c r="A102" s="2986" t="s">
        <v>5544</v>
      </c>
      <c r="B102" s="2986"/>
      <c r="C102" s="2986"/>
      <c r="D102" s="2986"/>
      <c r="E102" s="2986"/>
      <c r="F102" s="2986"/>
      <c r="G102" s="2986"/>
      <c r="H102" s="2986"/>
    </row>
  </sheetData>
  <customSheetViews>
    <customSheetView guid="{8BA73436-2F9B-4210-BD10-5C9B0EE18A6F}" colorId="22" fitToPage="1">
      <selection activeCell="F7" sqref="F7"/>
      <pageMargins left="0.5" right="0.25" top="0.25" bottom="0.25" header="0" footer="0"/>
      <printOptions horizontalCentered="1" verticalCentered="1"/>
      <pageSetup scale="87" orientation="portrait" horizontalDpi="300" verticalDpi="300" r:id="rId1"/>
      <headerFooter alignWithMargins="0"/>
    </customSheetView>
    <customSheetView guid="{7923C648-7509-4E75-B568-BE9D1A032E56}" colorId="22" topLeftCell="A82">
      <selection activeCell="H110" sqref="H110"/>
      <rowBreaks count="1" manualBreakCount="1">
        <brk id="51" max="16383" man="1"/>
      </rowBreaks>
      <pageMargins left="0.5" right="0.25" top="0.25" bottom="0.25" header="0" footer="0"/>
      <printOptions horizontalCentered="1"/>
      <pageSetup scale="87" orientation="portrait" horizontalDpi="300" verticalDpi="300" r:id="rId2"/>
      <headerFooter alignWithMargins="0"/>
    </customSheetView>
    <customSheetView guid="{393B765C-BB60-4CEF-9B1B-1517D80E77BC}" colorId="22" showPageBreaks="1" topLeftCell="A82">
      <selection activeCell="H110" sqref="H110"/>
      <rowBreaks count="1" manualBreakCount="1">
        <brk id="51" max="16383" man="1"/>
      </rowBreaks>
      <pageMargins left="0.5" right="0.25" top="0.25" bottom="0.25" header="0" footer="0"/>
      <printOptions horizontalCentered="1"/>
      <pageSetup scale="87" orientation="portrait" horizontalDpi="300" verticalDpi="300" r:id="rId3"/>
      <headerFooter alignWithMargins="0"/>
    </customSheetView>
    <customSheetView guid="{63051384-6030-4837-BDE8-8D47319E9310}" colorId="22" fitToPage="1">
      <selection activeCell="F7" sqref="F7"/>
      <pageMargins left="0.5" right="0.25" top="0.25" bottom="0.25" header="0" footer="0"/>
      <printOptions horizontalCentered="1" verticalCentered="1"/>
      <pageSetup scale="48" orientation="portrait" horizontalDpi="300" verticalDpi="300" r:id="rId4"/>
      <headerFooter alignWithMargins="0"/>
    </customSheetView>
    <customSheetView guid="{4E7170B9-0E13-4551-BA0F-F43020F5D14F}" scale="80" colorId="22" showPageBreaks="1" fitToPage="1" view="pageBreakPreview">
      <selection activeCell="D89" sqref="D89"/>
      <pageMargins left="0.5" right="0.25" top="0.25" bottom="0.25" header="0" footer="0"/>
      <printOptions horizontalCentered="1" verticalCentered="1"/>
      <pageSetup scale="48" orientation="portrait" horizontalDpi="300" verticalDpi="300" r:id="rId5"/>
      <headerFooter alignWithMargins="0"/>
    </customSheetView>
    <customSheetView guid="{438078D9-73AC-4065-AD12-33C545097290}" colorId="22" fitToPage="1">
      <selection activeCell="F7" sqref="F7"/>
      <pageMargins left="0.5" right="0.25" top="0.25" bottom="0.25" header="0" footer="0"/>
      <printOptions horizontalCentered="1" verticalCentered="1"/>
      <pageSetup scale="48" orientation="portrait" horizontalDpi="300" verticalDpi="300" r:id="rId6"/>
      <headerFooter alignWithMargins="0"/>
    </customSheetView>
    <customSheetView guid="{5CF51FF9-A1DC-465C-8702-577480B671DB}" colorId="22" fitToPage="1">
      <selection activeCell="F7" sqref="F7"/>
      <pageMargins left="0.5" right="0.25" top="0.25" bottom="0.25" header="0" footer="0"/>
      <printOptions horizontalCentered="1" verticalCentered="1"/>
      <pageSetup scale="48" orientation="portrait" horizontalDpi="300" verticalDpi="300" r:id="rId7"/>
      <headerFooter alignWithMargins="0"/>
    </customSheetView>
    <customSheetView guid="{B94A4E40-0E04-4C7F-92F0-F173BDD19C5E}" colorId="22" fitToPage="1" topLeftCell="A22">
      <selection activeCell="L63" sqref="L63"/>
      <pageMargins left="0.5" right="0.25" top="0.25" bottom="0.25" header="0" footer="0"/>
      <printOptions horizontalCentered="1" verticalCentered="1"/>
      <pageSetup scale="10" orientation="portrait" horizontalDpi="300" verticalDpi="300" r:id="rId8"/>
      <headerFooter alignWithMargins="0"/>
    </customSheetView>
    <customSheetView guid="{8C259C24-A4E4-4974-8C90-A0F5B4CE3394}" colorId="22" fitToPage="1">
      <selection activeCell="F7" sqref="F7"/>
      <pageMargins left="0.5" right="0.25" top="0.25" bottom="0.25" header="0" footer="0"/>
      <printOptions horizontalCentered="1" verticalCentered="1"/>
      <pageSetup scale="87" orientation="portrait" horizontalDpi="300" verticalDpi="300" r:id="rId9"/>
      <headerFooter alignWithMargins="0"/>
    </customSheetView>
    <customSheetView guid="{FA103E5D-8B2E-472D-A37D-606A91A24206}" colorId="22" fitToPage="1">
      <selection activeCell="F7" sqref="F7"/>
      <pageMargins left="0.5" right="0.25" top="0.25" bottom="0.25" header="0" footer="0"/>
      <printOptions horizontalCentered="1" verticalCentered="1"/>
      <pageSetup scale="87" orientation="portrait" horizontalDpi="300" verticalDpi="300" r:id="rId10"/>
      <headerFooter alignWithMargins="0"/>
    </customSheetView>
    <customSheetView guid="{FD677025-12D2-4A8C-898E-C8C7B61A1761}" colorId="22" fitToPage="1" topLeftCell="A22">
      <selection activeCell="L63" sqref="L63"/>
      <pageMargins left="0.5" right="0.25" top="0.25" bottom="0.25" header="0" footer="0"/>
      <printOptions horizontalCentered="1" verticalCentered="1"/>
      <pageSetup scale="10" orientation="portrait" horizontalDpi="300" verticalDpi="300" r:id="rId11"/>
      <headerFooter alignWithMargins="0"/>
    </customSheetView>
    <customSheetView guid="{8A94D2EC-B2C5-4234-9443-0DC03802E12D}" colorId="22" fitToPage="1" topLeftCell="A22">
      <selection activeCell="L63" sqref="L63"/>
      <pageMargins left="0.5" right="0.25" top="0.25" bottom="0.25" header="0" footer="0"/>
      <printOptions horizontalCentered="1" verticalCentered="1"/>
      <pageSetup scale="10" orientation="portrait" horizontalDpi="300" verticalDpi="300" r:id="rId12"/>
      <headerFooter alignWithMargins="0"/>
    </customSheetView>
    <customSheetView guid="{C7AF6775-1D27-4B5E-A593-2A35D0B4D89B}" colorId="22" fitToPage="1">
      <selection activeCell="F7" sqref="F7"/>
      <pageMargins left="0.5" right="0.25" top="0.25" bottom="0.25" header="0" footer="0"/>
      <printOptions horizontalCentered="1" verticalCentered="1"/>
      <pageSetup scale="87" orientation="portrait" horizontalDpi="300" verticalDpi="300" r:id="rId13"/>
      <headerFooter alignWithMargins="0"/>
    </customSheetView>
    <customSheetView guid="{96E61F17-B7D0-43DF-A042-AB82DEADF71D}" colorId="22" showPageBreaks="1" fitToPage="1" topLeftCell="A22">
      <selection activeCell="L63" sqref="L63"/>
      <pageMargins left="0.5" right="0.25" top="0.25" bottom="0.25" header="0" footer="0"/>
      <printOptions horizontalCentered="1" verticalCentered="1"/>
      <pageSetup scale="10" orientation="portrait" horizontalDpi="300" verticalDpi="300" r:id="rId14"/>
      <headerFooter alignWithMargins="0"/>
    </customSheetView>
    <customSheetView guid="{0F6F7749-E5E2-402C-A332-F358E9F52431}" colorId="22" fitToPage="1">
      <selection activeCell="F7" sqref="F7"/>
      <pageMargins left="0.5" right="0.25" top="0.25" bottom="0.25" header="0" footer="0"/>
      <printOptions horizontalCentered="1" verticalCentered="1"/>
      <pageSetup scale="87" orientation="portrait" horizontalDpi="300" verticalDpi="300" r:id="rId15"/>
      <headerFooter alignWithMargins="0"/>
    </customSheetView>
    <customSheetView guid="{665C0630-746D-4A38-99D5-558A3A80C435}" colorId="22" fitToPage="1">
      <selection activeCell="F7" sqref="F7"/>
      <pageMargins left="0.5" right="0.25" top="0.25" bottom="0.25" header="0" footer="0"/>
      <printOptions horizontalCentered="1" verticalCentered="1"/>
      <pageSetup scale="48" orientation="portrait" horizontalDpi="300" verticalDpi="300" r:id="rId16"/>
      <headerFooter alignWithMargins="0"/>
    </customSheetView>
    <customSheetView guid="{7BB49942-3332-4916-8C9A-7E0718D9BD15}" colorId="22" fitToPage="1">
      <selection activeCell="F7" sqref="F7"/>
      <pageMargins left="0.5" right="0.25" top="0.25" bottom="0.25" header="0" footer="0"/>
      <printOptions horizontalCentered="1" verticalCentered="1"/>
      <pageSetup scale="48" orientation="portrait" horizontalDpi="300" verticalDpi="300" r:id="rId17"/>
      <headerFooter alignWithMargins="0"/>
    </customSheetView>
    <customSheetView guid="{84131046-9492-4BD4-95BF-1101D54B6750}" colorId="22" fitToPage="1">
      <selection activeCell="F7" sqref="F7"/>
      <pageMargins left="0.5" right="0.25" top="0.25" bottom="0.25" header="0" footer="0"/>
      <printOptions horizontalCentered="1" verticalCentered="1"/>
      <pageSetup scale="87" orientation="portrait" horizontalDpi="300" verticalDpi="300" r:id="rId18"/>
      <headerFooter alignWithMargins="0"/>
    </customSheetView>
    <customSheetView guid="{CDDD69AD-D96A-45A7-95A3-6DE883419332}" colorId="22" fitToPage="1">
      <selection activeCell="F7" sqref="F7"/>
      <pageMargins left="0.5" right="0.25" top="0.25" bottom="0.25" header="0" footer="0"/>
      <printOptions horizontalCentered="1" verticalCentered="1"/>
      <pageSetup scale="86" orientation="portrait" horizontalDpi="300" verticalDpi="300" r:id="rId19"/>
      <headerFooter alignWithMargins="0"/>
    </customSheetView>
    <customSheetView guid="{4AA2BC72-2A29-463C-9964-91A7BC9A705D}" colorId="22" fitToPage="1">
      <selection activeCell="F7" sqref="F7"/>
      <pageMargins left="0.5" right="0.25" top="0.25" bottom="0.25" header="0" footer="0"/>
      <printOptions horizontalCentered="1" verticalCentered="1"/>
      <pageSetup scale="86" orientation="portrait" horizontalDpi="300" verticalDpi="300" r:id="rId20"/>
      <headerFooter alignWithMargins="0"/>
    </customSheetView>
  </customSheetViews>
  <printOptions horizontalCentered="1"/>
  <pageMargins left="0.5" right="0.25" top="0.25" bottom="0.25" header="0" footer="0"/>
  <pageSetup scale="87" orientation="portrait" horizontalDpi="300" verticalDpi="300" r:id="rId21"/>
  <headerFooter alignWithMargins="0"/>
  <rowBreaks count="1" manualBreakCount="1">
    <brk id="51"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89"/>
  <sheetViews>
    <sheetView defaultGridColor="0" view="pageBreakPreview" colorId="22" zoomScale="80" zoomScaleNormal="100" zoomScaleSheetLayoutView="80" workbookViewId="0">
      <selection activeCell="D27" sqref="D27"/>
    </sheetView>
  </sheetViews>
  <sheetFormatPr defaultColWidth="9.6640625" defaultRowHeight="15"/>
  <cols>
    <col min="1" max="1" width="4.6640625" customWidth="1"/>
    <col min="2" max="2" width="48" customWidth="1"/>
    <col min="3" max="3" width="21.6640625" customWidth="1"/>
    <col min="4" max="4" width="14.6640625" customWidth="1"/>
    <col min="5" max="5" width="15.6640625" customWidth="1"/>
  </cols>
  <sheetData>
    <row r="1" spans="1:5">
      <c r="A1" s="877" t="s">
        <v>1800</v>
      </c>
      <c r="B1" s="878"/>
      <c r="C1" s="880" t="s">
        <v>1345</v>
      </c>
      <c r="D1" s="959" t="s">
        <v>1802</v>
      </c>
      <c r="E1" s="960" t="s">
        <v>1803</v>
      </c>
    </row>
    <row r="2" spans="1:5">
      <c r="A2" s="72" t="str">
        <f>'Data Sheet'!$C$25</f>
        <v>CENTRAL HUDSON GAS &amp; ELECTRIC CORPORATION</v>
      </c>
      <c r="B2" s="875"/>
      <c r="C2" s="872" t="s">
        <v>5046</v>
      </c>
      <c r="D2" s="905" t="s">
        <v>1805</v>
      </c>
      <c r="E2" s="951"/>
    </row>
    <row r="3" spans="1:5" ht="15" customHeight="1">
      <c r="A3" s="937"/>
      <c r="B3" s="875"/>
      <c r="C3" s="872" t="s">
        <v>1138</v>
      </c>
      <c r="D3" s="873" t="str">
        <f>'Data Sheet'!$C$40</f>
        <v>4/18/2018</v>
      </c>
      <c r="E3" s="895" t="str">
        <f>'Data Sheet'!$C$38</f>
        <v>12/31/2017</v>
      </c>
    </row>
    <row r="4" spans="1:5" ht="15" customHeight="1">
      <c r="A4" s="519" t="s">
        <v>1940</v>
      </c>
      <c r="B4" s="520"/>
      <c r="C4" s="896"/>
      <c r="D4" s="896"/>
      <c r="E4" s="897"/>
    </row>
    <row r="5" spans="1:5" ht="15.75">
      <c r="A5" s="68"/>
      <c r="B5" s="17"/>
      <c r="C5" s="876"/>
      <c r="D5" s="876"/>
      <c r="E5" s="936"/>
    </row>
    <row r="6" spans="1:5">
      <c r="A6" s="72" t="s">
        <v>1941</v>
      </c>
      <c r="B6" s="17"/>
      <c r="C6" s="875" t="s">
        <v>1942</v>
      </c>
      <c r="D6" s="876"/>
      <c r="E6" s="936"/>
    </row>
    <row r="7" spans="1:5">
      <c r="A7" s="937" t="s">
        <v>1943</v>
      </c>
      <c r="B7" s="875"/>
      <c r="C7" s="875" t="s">
        <v>1944</v>
      </c>
      <c r="D7" s="875"/>
      <c r="E7" s="938"/>
    </row>
    <row r="8" spans="1:5">
      <c r="A8" s="937" t="s">
        <v>1945</v>
      </c>
      <c r="B8" s="875"/>
      <c r="C8" s="875" t="s">
        <v>1946</v>
      </c>
      <c r="D8" s="875"/>
      <c r="E8" s="938"/>
    </row>
    <row r="9" spans="1:5">
      <c r="A9" s="937" t="s">
        <v>3453</v>
      </c>
      <c r="B9" s="875"/>
      <c r="C9" s="875" t="s">
        <v>3454</v>
      </c>
      <c r="D9" s="875"/>
      <c r="E9" s="938"/>
    </row>
    <row r="10" spans="1:5">
      <c r="A10" s="937" t="s">
        <v>3455</v>
      </c>
      <c r="B10" s="875"/>
      <c r="C10" s="875" t="s">
        <v>3456</v>
      </c>
      <c r="D10" s="875"/>
      <c r="E10" s="938"/>
    </row>
    <row r="11" spans="1:5">
      <c r="A11" s="937" t="s">
        <v>3457</v>
      </c>
      <c r="B11" s="875"/>
      <c r="C11" s="875" t="s">
        <v>3458</v>
      </c>
      <c r="D11" s="875"/>
      <c r="E11" s="938"/>
    </row>
    <row r="12" spans="1:5">
      <c r="A12" s="937" t="s">
        <v>3459</v>
      </c>
      <c r="B12" s="875"/>
      <c r="C12" s="875" t="s">
        <v>3460</v>
      </c>
      <c r="D12" s="875"/>
      <c r="E12" s="938"/>
    </row>
    <row r="13" spans="1:5">
      <c r="A13" s="937" t="s">
        <v>3461</v>
      </c>
      <c r="B13" s="875"/>
      <c r="C13" s="875" t="s">
        <v>3462</v>
      </c>
      <c r="D13" s="875"/>
      <c r="E13" s="938"/>
    </row>
    <row r="14" spans="1:5">
      <c r="A14" s="937" t="s">
        <v>3463</v>
      </c>
      <c r="B14" s="875"/>
      <c r="C14" s="875" t="s">
        <v>3464</v>
      </c>
      <c r="D14" s="875"/>
      <c r="E14" s="938"/>
    </row>
    <row r="15" spans="1:5">
      <c r="A15" s="937" t="s">
        <v>3465</v>
      </c>
      <c r="B15" s="875"/>
      <c r="C15" s="875" t="s">
        <v>3466</v>
      </c>
      <c r="D15" s="875"/>
      <c r="E15" s="938"/>
    </row>
    <row r="16" spans="1:5">
      <c r="A16" s="937" t="s">
        <v>3467</v>
      </c>
      <c r="B16" s="875"/>
      <c r="C16" s="875" t="s">
        <v>3468</v>
      </c>
      <c r="D16" s="875"/>
      <c r="E16" s="938"/>
    </row>
    <row r="17" spans="1:5">
      <c r="A17" s="937" t="s">
        <v>3469</v>
      </c>
      <c r="B17" s="875"/>
      <c r="C17" s="875" t="s">
        <v>3470</v>
      </c>
      <c r="D17" s="875"/>
      <c r="E17" s="938"/>
    </row>
    <row r="18" spans="1:5">
      <c r="A18" s="937" t="s">
        <v>3471</v>
      </c>
      <c r="B18" s="875"/>
      <c r="C18" s="875" t="s">
        <v>3472</v>
      </c>
      <c r="D18" s="875"/>
      <c r="E18" s="938"/>
    </row>
    <row r="19" spans="1:5">
      <c r="A19" s="937" t="s">
        <v>3473</v>
      </c>
      <c r="B19" s="875"/>
      <c r="C19" s="875" t="s">
        <v>3474</v>
      </c>
      <c r="D19" s="875"/>
      <c r="E19" s="938"/>
    </row>
    <row r="20" spans="1:5">
      <c r="A20" s="937" t="s">
        <v>3475</v>
      </c>
      <c r="B20" s="875"/>
      <c r="C20" s="875" t="s">
        <v>3476</v>
      </c>
      <c r="D20" s="875"/>
      <c r="E20" s="938"/>
    </row>
    <row r="21" spans="1:5">
      <c r="A21" s="937"/>
      <c r="B21" s="875"/>
      <c r="C21" s="875"/>
      <c r="D21" s="875"/>
      <c r="E21" s="938"/>
    </row>
    <row r="22" spans="1:5">
      <c r="A22" s="898" t="s">
        <v>1729</v>
      </c>
      <c r="B22" s="958" t="s">
        <v>1783</v>
      </c>
      <c r="C22" s="958"/>
      <c r="D22" s="958"/>
      <c r="E22" s="961" t="s">
        <v>1839</v>
      </c>
    </row>
    <row r="23" spans="1:5">
      <c r="A23" s="909" t="s">
        <v>1732</v>
      </c>
      <c r="B23" s="953" t="s">
        <v>3020</v>
      </c>
      <c r="C23" s="953"/>
      <c r="D23" s="953"/>
      <c r="E23" s="962" t="s">
        <v>3021</v>
      </c>
    </row>
    <row r="24" spans="1:5">
      <c r="A24" s="904">
        <v>1</v>
      </c>
      <c r="B24" s="919" t="s">
        <v>3477</v>
      </c>
      <c r="C24" s="875"/>
      <c r="D24" s="875"/>
      <c r="E24" s="951"/>
    </row>
    <row r="25" spans="1:5">
      <c r="A25" s="904">
        <v>2</v>
      </c>
      <c r="B25" s="875"/>
      <c r="C25" s="875"/>
      <c r="D25" s="875"/>
      <c r="E25" s="963"/>
    </row>
    <row r="26" spans="1:5">
      <c r="A26" s="904">
        <v>3</v>
      </c>
      <c r="B26" s="875"/>
      <c r="C26" s="875"/>
      <c r="D26" s="875"/>
      <c r="E26" s="963"/>
    </row>
    <row r="27" spans="1:5">
      <c r="A27" s="904">
        <v>4</v>
      </c>
      <c r="B27" s="17" t="s">
        <v>5159</v>
      </c>
      <c r="C27" s="875"/>
      <c r="D27" s="875"/>
      <c r="E27" s="963"/>
    </row>
    <row r="28" spans="1:5">
      <c r="A28" s="904">
        <v>5</v>
      </c>
      <c r="B28" s="875"/>
      <c r="C28" s="875"/>
      <c r="D28" s="875"/>
      <c r="E28" s="963"/>
    </row>
    <row r="29" spans="1:5">
      <c r="A29" s="904">
        <v>6</v>
      </c>
      <c r="B29" s="17" t="s">
        <v>5160</v>
      </c>
      <c r="C29" s="875"/>
      <c r="D29" s="875"/>
      <c r="E29" s="963"/>
    </row>
    <row r="30" spans="1:5">
      <c r="A30" s="904">
        <v>7</v>
      </c>
      <c r="B30" s="875"/>
      <c r="C30" s="875"/>
      <c r="D30" s="875"/>
      <c r="E30" s="963"/>
    </row>
    <row r="31" spans="1:5">
      <c r="A31" s="904">
        <v>8</v>
      </c>
      <c r="B31" s="875"/>
      <c r="C31" s="875"/>
      <c r="D31" s="875"/>
      <c r="E31" s="963"/>
    </row>
    <row r="32" spans="1:5">
      <c r="A32" s="904">
        <v>9</v>
      </c>
      <c r="B32" s="875"/>
      <c r="C32" s="875"/>
      <c r="D32" s="875"/>
      <c r="E32" s="963"/>
    </row>
    <row r="33" spans="1:5" ht="15.75" thickBot="1">
      <c r="A33" s="904">
        <v>10</v>
      </c>
      <c r="B33" s="875"/>
      <c r="C33" s="920" t="s">
        <v>2331</v>
      </c>
      <c r="D33" s="875"/>
      <c r="E33" s="964">
        <f>SUM(E25:E32)</f>
        <v>0</v>
      </c>
    </row>
    <row r="34" spans="1:5" ht="15.75" thickTop="1">
      <c r="A34" s="904">
        <v>11</v>
      </c>
      <c r="B34" s="919" t="s">
        <v>3478</v>
      </c>
      <c r="C34" s="875"/>
      <c r="D34" s="875"/>
      <c r="E34" s="951"/>
    </row>
    <row r="35" spans="1:5">
      <c r="A35" s="904">
        <v>12</v>
      </c>
      <c r="B35" s="875"/>
      <c r="C35" s="875"/>
      <c r="D35" s="875"/>
      <c r="E35" s="965"/>
    </row>
    <row r="36" spans="1:5">
      <c r="A36" s="904">
        <v>13</v>
      </c>
      <c r="B36" s="875"/>
      <c r="C36" s="875"/>
      <c r="D36" s="875"/>
      <c r="E36" s="963"/>
    </row>
    <row r="37" spans="1:5">
      <c r="A37" s="904">
        <v>14</v>
      </c>
      <c r="B37" s="17" t="s">
        <v>5161</v>
      </c>
      <c r="C37" s="875"/>
      <c r="D37" s="875"/>
      <c r="E37" s="963">
        <v>154312.72</v>
      </c>
    </row>
    <row r="38" spans="1:5">
      <c r="A38" s="904">
        <v>15</v>
      </c>
      <c r="B38" s="17" t="s">
        <v>5162</v>
      </c>
      <c r="C38" s="875"/>
      <c r="D38" s="875"/>
      <c r="E38" s="963">
        <v>50000</v>
      </c>
    </row>
    <row r="39" spans="1:5">
      <c r="A39" s="904">
        <v>16</v>
      </c>
      <c r="B39" s="17" t="s">
        <v>5163</v>
      </c>
      <c r="C39" s="875"/>
      <c r="D39" s="875"/>
      <c r="E39" s="963">
        <v>70120.61</v>
      </c>
    </row>
    <row r="40" spans="1:5">
      <c r="A40" s="904">
        <v>17</v>
      </c>
      <c r="B40" s="875"/>
      <c r="C40" s="875"/>
      <c r="D40" s="875"/>
      <c r="E40" s="963"/>
    </row>
    <row r="41" spans="1:5">
      <c r="A41" s="904">
        <v>18</v>
      </c>
      <c r="B41" s="875"/>
      <c r="C41" s="875"/>
      <c r="D41" s="875"/>
      <c r="E41" s="963"/>
    </row>
    <row r="42" spans="1:5">
      <c r="A42" s="904">
        <v>19</v>
      </c>
      <c r="B42" s="875"/>
      <c r="C42" s="875"/>
      <c r="D42" s="875"/>
      <c r="E42" s="963"/>
    </row>
    <row r="43" spans="1:5">
      <c r="A43" s="904">
        <v>20</v>
      </c>
      <c r="B43" s="875"/>
      <c r="C43" s="875"/>
      <c r="D43" s="875"/>
      <c r="E43" s="963"/>
    </row>
    <row r="44" spans="1:5">
      <c r="A44" s="904">
        <v>21</v>
      </c>
      <c r="B44" s="875"/>
      <c r="C44" s="875"/>
      <c r="D44" s="875"/>
      <c r="E44" s="963"/>
    </row>
    <row r="45" spans="1:5">
      <c r="A45" s="904">
        <v>22</v>
      </c>
      <c r="B45" s="875"/>
      <c r="C45" s="875"/>
      <c r="D45" s="875"/>
      <c r="E45" s="963"/>
    </row>
    <row r="46" spans="1:5">
      <c r="A46" s="904">
        <v>23</v>
      </c>
      <c r="B46" s="875"/>
      <c r="C46" s="875"/>
      <c r="D46" s="875"/>
      <c r="E46" s="963"/>
    </row>
    <row r="47" spans="1:5">
      <c r="A47" s="904">
        <v>24</v>
      </c>
      <c r="B47" s="875"/>
      <c r="C47" s="875"/>
      <c r="D47" s="875"/>
      <c r="E47" s="963"/>
    </row>
    <row r="48" spans="1:5">
      <c r="A48" s="904">
        <v>25</v>
      </c>
      <c r="B48" s="875"/>
      <c r="C48" s="875"/>
      <c r="D48" s="875"/>
      <c r="E48" s="963"/>
    </row>
    <row r="49" spans="1:5">
      <c r="A49" s="904">
        <v>26</v>
      </c>
      <c r="B49" s="875"/>
      <c r="C49" s="875"/>
      <c r="D49" s="875"/>
      <c r="E49" s="963"/>
    </row>
    <row r="50" spans="1:5">
      <c r="A50" s="904">
        <v>27</v>
      </c>
      <c r="B50" s="875"/>
      <c r="C50" s="875"/>
      <c r="D50" s="875"/>
      <c r="E50" s="963"/>
    </row>
    <row r="51" spans="1:5">
      <c r="A51" s="904">
        <v>28</v>
      </c>
      <c r="B51" s="875"/>
      <c r="C51" s="875"/>
      <c r="D51" s="875"/>
      <c r="E51" s="963"/>
    </row>
    <row r="52" spans="1:5">
      <c r="A52" s="904">
        <v>29</v>
      </c>
      <c r="B52" s="875"/>
      <c r="C52" s="875"/>
      <c r="D52" s="875"/>
      <c r="E52" s="963"/>
    </row>
    <row r="53" spans="1:5">
      <c r="A53" s="904">
        <v>30</v>
      </c>
      <c r="B53" s="875"/>
      <c r="C53" s="875"/>
      <c r="D53" s="875"/>
      <c r="E53" s="963"/>
    </row>
    <row r="54" spans="1:5">
      <c r="A54" s="904">
        <v>31</v>
      </c>
      <c r="B54" s="875"/>
      <c r="C54" s="875"/>
      <c r="D54" s="875"/>
      <c r="E54" s="963"/>
    </row>
    <row r="55" spans="1:5">
      <c r="A55" s="904">
        <v>32</v>
      </c>
      <c r="B55" s="875"/>
      <c r="C55" s="875"/>
      <c r="D55" s="875"/>
      <c r="E55" s="963"/>
    </row>
    <row r="56" spans="1:5">
      <c r="A56" s="904">
        <v>33</v>
      </c>
      <c r="B56" s="875"/>
      <c r="C56" s="875"/>
      <c r="D56" s="875"/>
      <c r="E56" s="963"/>
    </row>
    <row r="57" spans="1:5">
      <c r="A57" s="904">
        <v>34</v>
      </c>
      <c r="B57" s="875"/>
      <c r="C57" s="875"/>
      <c r="D57" s="875"/>
      <c r="E57" s="963"/>
    </row>
    <row r="58" spans="1:5">
      <c r="A58" s="904">
        <v>35</v>
      </c>
      <c r="B58" s="875"/>
      <c r="C58" s="875"/>
      <c r="D58" s="875"/>
      <c r="E58" s="963"/>
    </row>
    <row r="59" spans="1:5">
      <c r="A59" s="904">
        <v>36</v>
      </c>
      <c r="B59" s="875"/>
      <c r="C59" s="875"/>
      <c r="D59" s="875"/>
      <c r="E59" s="963"/>
    </row>
    <row r="60" spans="1:5">
      <c r="A60" s="904">
        <v>37</v>
      </c>
      <c r="B60" s="875"/>
      <c r="C60" s="875"/>
      <c r="D60" s="875"/>
      <c r="E60" s="963"/>
    </row>
    <row r="61" spans="1:5">
      <c r="A61" s="904">
        <v>38</v>
      </c>
      <c r="B61" s="875"/>
      <c r="C61" s="875"/>
      <c r="D61" s="875"/>
      <c r="E61" s="963"/>
    </row>
    <row r="62" spans="1:5">
      <c r="A62" s="904">
        <v>39</v>
      </c>
      <c r="B62" s="875"/>
      <c r="C62" s="875"/>
      <c r="D62" s="875"/>
      <c r="E62" s="963"/>
    </row>
    <row r="63" spans="1:5">
      <c r="A63" s="904">
        <v>40</v>
      </c>
      <c r="B63" s="875"/>
      <c r="C63" s="875"/>
      <c r="D63" s="875"/>
      <c r="E63" s="963"/>
    </row>
    <row r="64" spans="1:5" ht="15.75" thickBot="1">
      <c r="A64" s="939">
        <v>41</v>
      </c>
      <c r="B64" s="927"/>
      <c r="C64" s="966" t="s">
        <v>2331</v>
      </c>
      <c r="D64" s="927"/>
      <c r="E64" s="967">
        <f>SUM(E35:E63)</f>
        <v>274433.33</v>
      </c>
    </row>
    <row r="65" spans="1:5">
      <c r="A65" s="875" t="s">
        <v>3479</v>
      </c>
      <c r="B65" s="875"/>
      <c r="C65" s="875"/>
      <c r="D65" s="875"/>
      <c r="E65" s="932" t="s">
        <v>3480</v>
      </c>
    </row>
    <row r="66" spans="1:5">
      <c r="A66" s="876" t="s">
        <v>3481</v>
      </c>
      <c r="B66" s="876"/>
      <c r="C66" s="876"/>
      <c r="D66" s="876"/>
      <c r="E66" s="876"/>
    </row>
    <row r="68" spans="1:5" ht="18">
      <c r="A68" s="382" t="s">
        <v>418</v>
      </c>
      <c r="B68" s="876"/>
      <c r="C68" s="876"/>
      <c r="D68" s="876"/>
      <c r="E68" s="876"/>
    </row>
    <row r="70" spans="1:5" ht="16.5" thickBot="1">
      <c r="A70" s="944" t="str">
        <f>'Data Sheet'!$C$25</f>
        <v>CENTRAL HUDSON GAS &amp; ELECTRIC CORPORATION</v>
      </c>
      <c r="B70" s="875"/>
      <c r="C70" s="875"/>
      <c r="D70" s="933" t="str">
        <f>'Data Sheet'!$C$40</f>
        <v>4/18/2018</v>
      </c>
      <c r="E70" t="str">
        <f>'Data Sheet'!$C$38</f>
        <v>12/31/2017</v>
      </c>
    </row>
    <row r="71" spans="1:5">
      <c r="A71" s="877"/>
      <c r="B71" s="878"/>
      <c r="C71" s="878"/>
      <c r="D71" s="878"/>
      <c r="E71" s="934"/>
    </row>
    <row r="72" spans="1:5" ht="15.75">
      <c r="A72" s="68" t="s">
        <v>1940</v>
      </c>
      <c r="B72" s="71"/>
      <c r="C72" s="876"/>
      <c r="D72" s="876"/>
      <c r="E72" s="936"/>
    </row>
    <row r="73" spans="1:5">
      <c r="A73" s="937"/>
      <c r="B73" s="875"/>
      <c r="C73" s="875"/>
      <c r="D73" s="875"/>
      <c r="E73" s="938"/>
    </row>
    <row r="74" spans="1:5">
      <c r="A74" s="898" t="s">
        <v>1729</v>
      </c>
      <c r="B74" s="958" t="s">
        <v>1783</v>
      </c>
      <c r="C74" s="958"/>
      <c r="D74" s="958"/>
      <c r="E74" s="961" t="s">
        <v>1839</v>
      </c>
    </row>
    <row r="75" spans="1:5">
      <c r="A75" s="909" t="s">
        <v>1732</v>
      </c>
      <c r="B75" s="953" t="s">
        <v>3020</v>
      </c>
      <c r="C75" s="953"/>
      <c r="D75" s="953"/>
      <c r="E75" s="962" t="s">
        <v>3021</v>
      </c>
    </row>
    <row r="76" spans="1:5">
      <c r="A76" s="904">
        <v>1</v>
      </c>
      <c r="B76" s="919" t="s">
        <v>3482</v>
      </c>
      <c r="C76" s="875"/>
      <c r="D76" s="875"/>
      <c r="E76" s="951"/>
    </row>
    <row r="77" spans="1:5">
      <c r="A77" s="904">
        <v>2</v>
      </c>
      <c r="B77" s="875"/>
      <c r="C77" s="875"/>
      <c r="D77" s="875"/>
      <c r="E77" s="965"/>
    </row>
    <row r="78" spans="1:5">
      <c r="A78" s="904">
        <v>3</v>
      </c>
      <c r="B78" s="17" t="s">
        <v>5164</v>
      </c>
      <c r="C78" s="875"/>
      <c r="D78" s="875"/>
      <c r="E78" s="963">
        <v>-169193.24</v>
      </c>
    </row>
    <row r="79" spans="1:5">
      <c r="A79" s="904">
        <v>4</v>
      </c>
      <c r="B79" s="875"/>
      <c r="C79" s="875"/>
      <c r="D79" s="875"/>
      <c r="E79" s="963"/>
    </row>
    <row r="80" spans="1:5">
      <c r="A80" s="904">
        <v>5</v>
      </c>
      <c r="B80" s="875"/>
      <c r="C80" s="875"/>
      <c r="D80" s="875"/>
      <c r="E80" s="963"/>
    </row>
    <row r="81" spans="1:5">
      <c r="A81" s="904">
        <v>6</v>
      </c>
      <c r="B81" s="875"/>
      <c r="C81" s="875"/>
      <c r="D81" s="875"/>
      <c r="E81" s="963"/>
    </row>
    <row r="82" spans="1:5" ht="15.75" thickBot="1">
      <c r="A82" s="904">
        <v>7</v>
      </c>
      <c r="B82" s="875"/>
      <c r="C82" s="920" t="s">
        <v>2331</v>
      </c>
      <c r="D82" s="875"/>
      <c r="E82" s="964">
        <f>SUM(E77:E81)</f>
        <v>-169193.24</v>
      </c>
    </row>
    <row r="83" spans="1:5" ht="15.75" thickTop="1">
      <c r="A83" s="904">
        <v>8</v>
      </c>
      <c r="B83" s="919" t="s">
        <v>3483</v>
      </c>
      <c r="C83" s="875"/>
      <c r="D83" s="875"/>
      <c r="E83" s="951"/>
    </row>
    <row r="84" spans="1:5">
      <c r="A84" s="904">
        <v>9</v>
      </c>
      <c r="B84" s="875"/>
      <c r="C84" s="875"/>
      <c r="D84" s="875"/>
      <c r="E84" s="965"/>
    </row>
    <row r="85" spans="1:5">
      <c r="A85" s="904">
        <v>10</v>
      </c>
      <c r="B85" s="875"/>
      <c r="C85" s="875"/>
      <c r="D85" s="875"/>
      <c r="E85" s="963"/>
    </row>
    <row r="86" spans="1:5">
      <c r="A86" s="904">
        <v>11</v>
      </c>
      <c r="B86" s="875"/>
      <c r="C86" s="875"/>
      <c r="D86" s="875"/>
      <c r="E86" s="963"/>
    </row>
    <row r="87" spans="1:5">
      <c r="A87" s="904">
        <v>12</v>
      </c>
      <c r="B87" s="875"/>
      <c r="C87" s="875"/>
      <c r="D87" s="875"/>
      <c r="E87" s="963"/>
    </row>
    <row r="88" spans="1:5">
      <c r="A88" s="904">
        <v>13</v>
      </c>
      <c r="B88" s="875"/>
      <c r="C88" s="875"/>
      <c r="D88" s="875"/>
      <c r="E88" s="963"/>
    </row>
    <row r="89" spans="1:5">
      <c r="A89" s="904">
        <v>14</v>
      </c>
      <c r="B89" s="875"/>
      <c r="C89" s="875"/>
      <c r="D89" s="875"/>
      <c r="E89" s="963"/>
    </row>
    <row r="90" spans="1:5" ht="15.75" thickBot="1">
      <c r="A90" s="904">
        <v>15</v>
      </c>
      <c r="B90" s="875"/>
      <c r="C90" s="920" t="s">
        <v>2331</v>
      </c>
      <c r="D90" s="875"/>
      <c r="E90" s="964">
        <f>SUM(E84:E89)</f>
        <v>0</v>
      </c>
    </row>
    <row r="91" spans="1:5" ht="15.75" thickTop="1">
      <c r="A91" s="904">
        <v>16</v>
      </c>
      <c r="B91" s="919" t="s">
        <v>3484</v>
      </c>
      <c r="C91" s="875"/>
      <c r="D91" s="875"/>
      <c r="E91" s="951"/>
    </row>
    <row r="92" spans="1:5">
      <c r="A92" s="904">
        <v>17</v>
      </c>
      <c r="B92" s="875"/>
      <c r="C92" s="875"/>
      <c r="D92" s="875"/>
      <c r="E92" s="965"/>
    </row>
    <row r="93" spans="1:5">
      <c r="A93" s="904">
        <v>18</v>
      </c>
      <c r="B93" s="17" t="s">
        <v>5165</v>
      </c>
      <c r="C93" s="875"/>
      <c r="D93" s="875"/>
      <c r="E93" s="963">
        <v>27944.5</v>
      </c>
    </row>
    <row r="94" spans="1:5">
      <c r="A94" s="904">
        <v>19</v>
      </c>
      <c r="B94" s="17" t="s">
        <v>5166</v>
      </c>
      <c r="C94" s="875"/>
      <c r="D94" s="875"/>
      <c r="E94" s="963">
        <v>26390.43</v>
      </c>
    </row>
    <row r="95" spans="1:5">
      <c r="A95" s="904">
        <v>20</v>
      </c>
      <c r="B95" s="875"/>
      <c r="C95" s="875"/>
      <c r="D95" s="875"/>
      <c r="E95" s="963"/>
    </row>
    <row r="96" spans="1:5">
      <c r="A96" s="904">
        <v>21</v>
      </c>
      <c r="B96" s="875"/>
      <c r="C96" s="875"/>
      <c r="D96" s="875"/>
      <c r="E96" s="963"/>
    </row>
    <row r="97" spans="1:5">
      <c r="A97" s="904">
        <v>22</v>
      </c>
      <c r="B97" s="875"/>
      <c r="C97" s="875"/>
      <c r="D97" s="875"/>
      <c r="E97" s="963"/>
    </row>
    <row r="98" spans="1:5">
      <c r="A98" s="904">
        <v>23</v>
      </c>
      <c r="B98" s="875"/>
      <c r="C98" s="875"/>
      <c r="D98" s="875"/>
      <c r="E98" s="963"/>
    </row>
    <row r="99" spans="1:5">
      <c r="A99" s="904">
        <v>24</v>
      </c>
      <c r="B99" s="875"/>
      <c r="C99" s="875"/>
      <c r="D99" s="875"/>
      <c r="E99" s="963"/>
    </row>
    <row r="100" spans="1:5">
      <c r="A100" s="904">
        <v>25</v>
      </c>
      <c r="B100" s="875"/>
      <c r="C100" s="875"/>
      <c r="D100" s="875"/>
      <c r="E100" s="963"/>
    </row>
    <row r="101" spans="1:5">
      <c r="A101" s="904">
        <v>26</v>
      </c>
      <c r="B101" s="875"/>
      <c r="C101" s="875"/>
      <c r="D101" s="875"/>
      <c r="E101" s="963"/>
    </row>
    <row r="102" spans="1:5">
      <c r="A102" s="904">
        <v>27</v>
      </c>
      <c r="B102" s="875"/>
      <c r="C102" s="875"/>
      <c r="D102" s="875"/>
      <c r="E102" s="963"/>
    </row>
    <row r="103" spans="1:5">
      <c r="A103" s="904">
        <v>28</v>
      </c>
      <c r="B103" s="875"/>
      <c r="C103" s="875"/>
      <c r="D103" s="875"/>
      <c r="E103" s="963"/>
    </row>
    <row r="104" spans="1:5">
      <c r="A104" s="904">
        <v>29</v>
      </c>
      <c r="B104" s="875"/>
      <c r="C104" s="875"/>
      <c r="D104" s="875"/>
      <c r="E104" s="963"/>
    </row>
    <row r="105" spans="1:5">
      <c r="A105" s="904">
        <v>30</v>
      </c>
      <c r="B105" s="875"/>
      <c r="C105" s="875"/>
      <c r="D105" s="875"/>
      <c r="E105" s="963"/>
    </row>
    <row r="106" spans="1:5">
      <c r="A106" s="904">
        <v>31</v>
      </c>
      <c r="B106" s="875"/>
      <c r="C106" s="875"/>
      <c r="D106" s="875"/>
      <c r="E106" s="963"/>
    </row>
    <row r="107" spans="1:5">
      <c r="A107" s="904">
        <v>32</v>
      </c>
      <c r="B107" s="875"/>
      <c r="C107" s="875"/>
      <c r="D107" s="875"/>
      <c r="E107" s="963"/>
    </row>
    <row r="108" spans="1:5">
      <c r="A108" s="904">
        <v>33</v>
      </c>
      <c r="B108" s="875"/>
      <c r="C108" s="875"/>
      <c r="D108" s="875"/>
      <c r="E108" s="963"/>
    </row>
    <row r="109" spans="1:5">
      <c r="A109" s="904">
        <v>34</v>
      </c>
      <c r="B109" s="875"/>
      <c r="C109" s="875"/>
      <c r="D109" s="875"/>
      <c r="E109" s="963"/>
    </row>
    <row r="110" spans="1:5">
      <c r="A110" s="904">
        <v>35</v>
      </c>
      <c r="B110" s="875"/>
      <c r="C110" s="875"/>
      <c r="D110" s="875"/>
      <c r="E110" s="963"/>
    </row>
    <row r="111" spans="1:5">
      <c r="A111" s="904">
        <v>36</v>
      </c>
      <c r="B111" s="875"/>
      <c r="C111" s="875"/>
      <c r="D111" s="875"/>
      <c r="E111" s="963"/>
    </row>
    <row r="112" spans="1:5">
      <c r="A112" s="904">
        <v>37</v>
      </c>
      <c r="B112" s="875"/>
      <c r="C112" s="875"/>
      <c r="D112" s="875"/>
      <c r="E112" s="963"/>
    </row>
    <row r="113" spans="1:5">
      <c r="A113" s="904">
        <v>38</v>
      </c>
      <c r="B113" s="875"/>
      <c r="C113" s="875"/>
      <c r="D113" s="875"/>
      <c r="E113" s="963"/>
    </row>
    <row r="114" spans="1:5">
      <c r="A114" s="904">
        <v>39</v>
      </c>
      <c r="B114" s="875"/>
      <c r="C114" s="875"/>
      <c r="D114" s="875"/>
      <c r="E114" s="963"/>
    </row>
    <row r="115" spans="1:5">
      <c r="A115" s="904">
        <v>40</v>
      </c>
      <c r="B115" s="875"/>
      <c r="C115" s="875"/>
      <c r="D115" s="875"/>
      <c r="E115" s="963"/>
    </row>
    <row r="116" spans="1:5">
      <c r="A116" s="904">
        <v>41</v>
      </c>
      <c r="B116" s="875"/>
      <c r="C116" s="875"/>
      <c r="D116" s="875"/>
      <c r="E116" s="963"/>
    </row>
    <row r="117" spans="1:5">
      <c r="A117" s="904">
        <v>42</v>
      </c>
      <c r="B117" s="875"/>
      <c r="C117" s="875"/>
      <c r="D117" s="875"/>
      <c r="E117" s="963"/>
    </row>
    <row r="118" spans="1:5">
      <c r="A118" s="904">
        <v>43</v>
      </c>
      <c r="B118" s="875"/>
      <c r="C118" s="875"/>
      <c r="D118" s="875"/>
      <c r="E118" s="963"/>
    </row>
    <row r="119" spans="1:5">
      <c r="A119" s="904">
        <v>44</v>
      </c>
      <c r="B119" s="875"/>
      <c r="C119" s="875"/>
      <c r="D119" s="875"/>
      <c r="E119" s="963"/>
    </row>
    <row r="120" spans="1:5">
      <c r="A120" s="904">
        <v>45</v>
      </c>
      <c r="B120" s="875"/>
      <c r="C120" s="875"/>
      <c r="D120" s="875"/>
      <c r="E120" s="963"/>
    </row>
    <row r="121" spans="1:5">
      <c r="A121" s="904">
        <v>46</v>
      </c>
      <c r="B121" s="875"/>
      <c r="C121" s="875"/>
      <c r="D121" s="875"/>
      <c r="E121" s="963"/>
    </row>
    <row r="122" spans="1:5">
      <c r="A122" s="904">
        <v>47</v>
      </c>
      <c r="B122" s="875"/>
      <c r="C122" s="875"/>
      <c r="D122" s="875"/>
      <c r="E122" s="963"/>
    </row>
    <row r="123" spans="1:5">
      <c r="A123" s="904">
        <v>48</v>
      </c>
      <c r="B123" s="875"/>
      <c r="C123" s="875"/>
      <c r="D123" s="875"/>
      <c r="E123" s="963"/>
    </row>
    <row r="124" spans="1:5">
      <c r="A124" s="904">
        <v>49</v>
      </c>
      <c r="B124" s="875"/>
      <c r="C124" s="875"/>
      <c r="D124" s="875"/>
      <c r="E124" s="963"/>
    </row>
    <row r="125" spans="1:5">
      <c r="A125" s="904">
        <v>50</v>
      </c>
      <c r="B125" s="875"/>
      <c r="C125" s="875"/>
      <c r="D125" s="875"/>
      <c r="E125" s="963"/>
    </row>
    <row r="126" spans="1:5">
      <c r="A126" s="904">
        <v>51</v>
      </c>
      <c r="B126" s="875"/>
      <c r="C126" s="875"/>
      <c r="D126" s="875"/>
      <c r="E126" s="963"/>
    </row>
    <row r="127" spans="1:5" ht="15.75" thickBot="1">
      <c r="A127" s="939">
        <v>52</v>
      </c>
      <c r="B127" s="927"/>
      <c r="C127" s="966" t="s">
        <v>2331</v>
      </c>
      <c r="D127" s="927"/>
      <c r="E127" s="967">
        <f>SUM(E92:E126)</f>
        <v>54334.93</v>
      </c>
    </row>
    <row r="128" spans="1:5">
      <c r="A128" t="str">
        <f>A65</f>
        <v>FERC FORM NO. 1 (ED. 12-87) NYPSC Modified-96</v>
      </c>
    </row>
    <row r="129" spans="1:5">
      <c r="A129" s="876" t="s">
        <v>3485</v>
      </c>
      <c r="B129" s="876"/>
      <c r="C129" s="876"/>
      <c r="D129" s="876"/>
      <c r="E129" s="876"/>
    </row>
    <row r="130" spans="1:5" ht="16.5" thickBot="1">
      <c r="A130" s="944" t="str">
        <f>'Data Sheet'!$C$25</f>
        <v>CENTRAL HUDSON GAS &amp; ELECTRIC CORPORATION</v>
      </c>
      <c r="B130" s="876"/>
      <c r="C130" s="876"/>
      <c r="D130" s="933" t="str">
        <f>'Data Sheet'!$C$40</f>
        <v>4/18/2018</v>
      </c>
      <c r="E130" t="str">
        <f>'Data Sheet'!$C$38</f>
        <v>12/31/2017</v>
      </c>
    </row>
    <row r="131" spans="1:5">
      <c r="A131" s="877"/>
      <c r="B131" s="878"/>
      <c r="C131" s="878"/>
      <c r="D131" s="878"/>
      <c r="E131" s="934"/>
    </row>
    <row r="132" spans="1:5" ht="15.75">
      <c r="A132" s="68" t="s">
        <v>1940</v>
      </c>
      <c r="B132" s="71"/>
      <c r="C132" s="876"/>
      <c r="D132" s="876"/>
      <c r="E132" s="936"/>
    </row>
    <row r="133" spans="1:5">
      <c r="A133" s="937"/>
      <c r="B133" s="875"/>
      <c r="C133" s="875"/>
      <c r="D133" s="875"/>
      <c r="E133" s="938"/>
    </row>
    <row r="134" spans="1:5">
      <c r="A134" s="898" t="s">
        <v>1729</v>
      </c>
      <c r="B134" s="958" t="s">
        <v>1783</v>
      </c>
      <c r="C134" s="958"/>
      <c r="D134" s="958"/>
      <c r="E134" s="961" t="s">
        <v>1839</v>
      </c>
    </row>
    <row r="135" spans="1:5">
      <c r="A135" s="909" t="s">
        <v>1732</v>
      </c>
      <c r="B135" s="953" t="s">
        <v>3020</v>
      </c>
      <c r="C135" s="953"/>
      <c r="D135" s="953"/>
      <c r="E135" s="962" t="s">
        <v>3021</v>
      </c>
    </row>
    <row r="136" spans="1:5">
      <c r="A136" s="904">
        <v>1</v>
      </c>
      <c r="B136" s="919" t="s">
        <v>3486</v>
      </c>
      <c r="C136" s="875"/>
      <c r="D136" s="875"/>
      <c r="E136" s="951"/>
    </row>
    <row r="137" spans="1:5">
      <c r="A137" s="904">
        <v>2</v>
      </c>
      <c r="B137" s="875"/>
      <c r="C137" s="875"/>
      <c r="D137" s="875"/>
      <c r="E137" s="965"/>
    </row>
    <row r="138" spans="1:5">
      <c r="A138" s="904">
        <v>3</v>
      </c>
      <c r="B138" s="17" t="s">
        <v>5167</v>
      </c>
      <c r="C138" s="875"/>
      <c r="D138" s="875"/>
      <c r="E138" s="963">
        <v>27653</v>
      </c>
    </row>
    <row r="139" spans="1:5">
      <c r="A139" s="904">
        <v>4</v>
      </c>
      <c r="B139" s="17" t="s">
        <v>5168</v>
      </c>
      <c r="C139" s="875"/>
      <c r="D139" s="875"/>
      <c r="E139" s="963">
        <v>62678.5</v>
      </c>
    </row>
    <row r="140" spans="1:5">
      <c r="A140" s="904">
        <v>5</v>
      </c>
      <c r="B140" s="17" t="s">
        <v>5169</v>
      </c>
      <c r="C140" s="875"/>
      <c r="D140" s="875"/>
      <c r="E140" s="963">
        <v>-514555</v>
      </c>
    </row>
    <row r="141" spans="1:5">
      <c r="A141" s="904">
        <v>6</v>
      </c>
      <c r="B141" s="17" t="s">
        <v>5171</v>
      </c>
      <c r="C141" s="875"/>
      <c r="D141" s="875"/>
      <c r="E141" s="963">
        <v>-180812</v>
      </c>
    </row>
    <row r="142" spans="1:5">
      <c r="A142" s="904">
        <v>7</v>
      </c>
      <c r="B142" s="17" t="s">
        <v>5170</v>
      </c>
      <c r="C142" s="875"/>
      <c r="D142" s="875"/>
      <c r="E142" s="963"/>
    </row>
    <row r="143" spans="1:5">
      <c r="A143" s="904">
        <v>8</v>
      </c>
      <c r="B143" s="919"/>
      <c r="C143" s="875"/>
      <c r="D143" s="875"/>
      <c r="E143" s="963"/>
    </row>
    <row r="144" spans="1:5">
      <c r="A144" s="904">
        <v>9</v>
      </c>
      <c r="B144" s="875"/>
      <c r="C144" s="875"/>
      <c r="D144" s="875"/>
      <c r="E144" s="963"/>
    </row>
    <row r="145" spans="1:5">
      <c r="A145" s="904">
        <v>10</v>
      </c>
      <c r="B145" s="875"/>
      <c r="C145" s="875"/>
      <c r="D145" s="875"/>
      <c r="E145" s="963"/>
    </row>
    <row r="146" spans="1:5">
      <c r="A146" s="904">
        <v>11</v>
      </c>
      <c r="B146" s="875"/>
      <c r="C146" s="875"/>
      <c r="D146" s="875"/>
      <c r="E146" s="963"/>
    </row>
    <row r="147" spans="1:5">
      <c r="A147" s="904">
        <v>12</v>
      </c>
      <c r="B147" s="875"/>
      <c r="C147" s="875"/>
      <c r="D147" s="875"/>
      <c r="E147" s="963"/>
    </row>
    <row r="148" spans="1:5">
      <c r="A148" s="904">
        <v>13</v>
      </c>
      <c r="B148" s="875"/>
      <c r="C148" s="875"/>
      <c r="D148" s="875"/>
      <c r="E148" s="963"/>
    </row>
    <row r="149" spans="1:5">
      <c r="A149" s="904">
        <v>14</v>
      </c>
      <c r="B149" s="875"/>
      <c r="C149" s="875"/>
      <c r="D149" s="875"/>
      <c r="E149" s="963"/>
    </row>
    <row r="150" spans="1:5" ht="15.75" thickBot="1">
      <c r="A150" s="904">
        <v>15</v>
      </c>
      <c r="B150" s="875"/>
      <c r="C150" s="920" t="s">
        <v>2331</v>
      </c>
      <c r="D150" s="875"/>
      <c r="E150" s="964">
        <f>SUM(E137:E149)</f>
        <v>-605035.5</v>
      </c>
    </row>
    <row r="151" spans="1:5" ht="15.75" thickTop="1">
      <c r="A151" s="904">
        <v>16</v>
      </c>
      <c r="B151" s="919" t="s">
        <v>3487</v>
      </c>
      <c r="C151" s="875"/>
      <c r="D151" s="875"/>
      <c r="E151" s="951"/>
    </row>
    <row r="152" spans="1:5">
      <c r="A152" s="904">
        <v>17</v>
      </c>
      <c r="B152" s="875"/>
      <c r="C152" s="875"/>
      <c r="D152" s="875"/>
      <c r="E152" s="965"/>
    </row>
    <row r="153" spans="1:5">
      <c r="A153" s="904">
        <v>18</v>
      </c>
      <c r="B153" s="875"/>
      <c r="C153" s="875"/>
      <c r="D153" s="875"/>
      <c r="E153" s="963"/>
    </row>
    <row r="154" spans="1:5">
      <c r="A154" s="904">
        <v>19</v>
      </c>
      <c r="B154" s="875"/>
      <c r="C154" s="875"/>
      <c r="D154" s="875"/>
      <c r="E154" s="963"/>
    </row>
    <row r="155" spans="1:5" ht="15.75" thickBot="1">
      <c r="A155" s="904">
        <v>20</v>
      </c>
      <c r="B155" s="875"/>
      <c r="C155" s="920" t="s">
        <v>2331</v>
      </c>
      <c r="D155" s="875"/>
      <c r="E155" s="964">
        <f>SUM(E152:E154)</f>
        <v>0</v>
      </c>
    </row>
    <row r="156" spans="1:5" ht="15.75" thickTop="1">
      <c r="A156" s="904">
        <v>21</v>
      </c>
      <c r="B156" s="919" t="s">
        <v>3488</v>
      </c>
      <c r="C156" s="875"/>
      <c r="D156" s="875"/>
      <c r="E156" s="963"/>
    </row>
    <row r="157" spans="1:5">
      <c r="A157" s="904">
        <v>22</v>
      </c>
      <c r="B157" s="875"/>
      <c r="C157" s="875"/>
      <c r="D157" s="875"/>
      <c r="E157" s="963"/>
    </row>
    <row r="158" spans="1:5">
      <c r="A158" s="904">
        <v>23</v>
      </c>
      <c r="B158" s="17" t="s">
        <v>5172</v>
      </c>
      <c r="C158" s="875"/>
      <c r="D158" s="875"/>
      <c r="E158" s="963">
        <v>73680.55</v>
      </c>
    </row>
    <row r="159" spans="1:5">
      <c r="A159" s="904">
        <v>24</v>
      </c>
      <c r="B159" s="17" t="s">
        <v>5173</v>
      </c>
      <c r="C159" s="875"/>
      <c r="D159" s="875"/>
      <c r="E159" s="963">
        <v>-5556</v>
      </c>
    </row>
    <row r="160" spans="1:5">
      <c r="A160" s="904">
        <v>25</v>
      </c>
      <c r="B160" s="17" t="s">
        <v>5174</v>
      </c>
      <c r="C160" s="875"/>
      <c r="D160" s="875"/>
      <c r="E160" s="963">
        <v>-7500</v>
      </c>
    </row>
    <row r="161" spans="1:5">
      <c r="A161" s="904">
        <v>26</v>
      </c>
      <c r="B161" s="17" t="s">
        <v>5175</v>
      </c>
      <c r="E161" s="963">
        <v>-38950</v>
      </c>
    </row>
    <row r="162" spans="1:5">
      <c r="A162" s="904">
        <v>27</v>
      </c>
      <c r="B162" s="17" t="s">
        <v>5195</v>
      </c>
      <c r="C162" s="875"/>
      <c r="D162" s="875"/>
      <c r="E162" s="951">
        <v>2118</v>
      </c>
    </row>
    <row r="163" spans="1:5">
      <c r="A163" s="904">
        <v>28</v>
      </c>
      <c r="B163" s="17" t="s">
        <v>5196</v>
      </c>
      <c r="C163" s="875"/>
      <c r="D163" s="875"/>
      <c r="E163" s="3043">
        <v>726</v>
      </c>
    </row>
    <row r="164" spans="1:5">
      <c r="A164" s="904">
        <v>29</v>
      </c>
      <c r="B164" s="17" t="s">
        <v>5176</v>
      </c>
      <c r="C164" s="875"/>
      <c r="D164" s="875"/>
      <c r="E164" s="963">
        <v>77898</v>
      </c>
    </row>
    <row r="165" spans="1:5">
      <c r="A165" s="904">
        <v>30</v>
      </c>
      <c r="B165" s="17" t="s">
        <v>5177</v>
      </c>
      <c r="C165" s="875"/>
      <c r="D165" s="875"/>
      <c r="E165" s="963">
        <v>51247.93</v>
      </c>
    </row>
    <row r="166" spans="1:5">
      <c r="A166" s="904">
        <v>31</v>
      </c>
      <c r="B166" s="17" t="s">
        <v>5178</v>
      </c>
      <c r="C166" s="875"/>
      <c r="D166" s="875"/>
      <c r="E166" s="963">
        <v>-44</v>
      </c>
    </row>
    <row r="167" spans="1:5">
      <c r="A167" s="904">
        <v>32</v>
      </c>
      <c r="B167" s="17" t="s">
        <v>5179</v>
      </c>
      <c r="C167" s="875"/>
      <c r="D167" s="875"/>
      <c r="E167" s="963">
        <v>35087</v>
      </c>
    </row>
    <row r="168" spans="1:5">
      <c r="A168" s="904">
        <v>33</v>
      </c>
      <c r="B168" s="17" t="s">
        <v>5180</v>
      </c>
      <c r="C168" s="875"/>
      <c r="D168" s="875"/>
      <c r="E168" s="963">
        <v>549813</v>
      </c>
    </row>
    <row r="169" spans="1:5">
      <c r="A169" s="904">
        <v>34</v>
      </c>
      <c r="B169" s="17" t="s">
        <v>5181</v>
      </c>
      <c r="C169" s="875"/>
      <c r="D169" s="875"/>
      <c r="E169" s="963">
        <v>-18</v>
      </c>
    </row>
    <row r="170" spans="1:5">
      <c r="A170" s="904">
        <v>35</v>
      </c>
      <c r="B170" s="17" t="s">
        <v>5182</v>
      </c>
      <c r="E170" s="963">
        <v>1922814</v>
      </c>
    </row>
    <row r="171" spans="1:5">
      <c r="A171" s="904">
        <v>36</v>
      </c>
      <c r="B171" s="17" t="s">
        <v>5183</v>
      </c>
      <c r="C171" s="875"/>
      <c r="D171" s="875"/>
      <c r="E171" s="963">
        <v>449780</v>
      </c>
    </row>
    <row r="172" spans="1:5">
      <c r="A172" s="904">
        <v>37</v>
      </c>
      <c r="B172" s="17" t="s">
        <v>5184</v>
      </c>
      <c r="C172" s="875"/>
      <c r="D172" s="875"/>
      <c r="E172" s="963">
        <v>68148</v>
      </c>
    </row>
    <row r="173" spans="1:5">
      <c r="A173" s="904">
        <v>38</v>
      </c>
      <c r="B173" s="17" t="s">
        <v>5185</v>
      </c>
      <c r="C173" s="875"/>
      <c r="D173" s="875"/>
      <c r="E173" s="963">
        <v>36696</v>
      </c>
    </row>
    <row r="174" spans="1:5">
      <c r="A174" s="904">
        <v>39</v>
      </c>
      <c r="B174" s="17" t="s">
        <v>5186</v>
      </c>
      <c r="C174" s="875"/>
      <c r="D174" s="875"/>
      <c r="E174" s="963">
        <v>1852015</v>
      </c>
    </row>
    <row r="175" spans="1:5">
      <c r="A175" s="904">
        <v>40</v>
      </c>
      <c r="B175" s="17" t="s">
        <v>5187</v>
      </c>
      <c r="C175" s="875"/>
      <c r="D175" s="875"/>
      <c r="E175" s="963">
        <v>567976</v>
      </c>
    </row>
    <row r="176" spans="1:5">
      <c r="A176" s="904">
        <v>41</v>
      </c>
      <c r="B176" s="17" t="s">
        <v>5197</v>
      </c>
      <c r="C176" s="875"/>
      <c r="D176" s="875"/>
      <c r="E176" s="963">
        <v>11982</v>
      </c>
    </row>
    <row r="177" spans="1:5">
      <c r="A177" s="904">
        <v>42</v>
      </c>
      <c r="B177" s="17" t="s">
        <v>5188</v>
      </c>
      <c r="C177" s="875"/>
      <c r="D177" s="875"/>
      <c r="E177" s="963">
        <v>116394</v>
      </c>
    </row>
    <row r="178" spans="1:5">
      <c r="A178" s="904">
        <v>43</v>
      </c>
      <c r="B178" s="17" t="s">
        <v>5189</v>
      </c>
      <c r="C178" s="875"/>
      <c r="D178" s="875"/>
      <c r="E178" s="963">
        <v>-29803</v>
      </c>
    </row>
    <row r="179" spans="1:5">
      <c r="A179" s="904">
        <v>44</v>
      </c>
      <c r="B179" s="17" t="s">
        <v>5190</v>
      </c>
      <c r="C179" s="875"/>
      <c r="D179" s="875"/>
      <c r="E179" s="963">
        <v>6138</v>
      </c>
    </row>
    <row r="180" spans="1:5">
      <c r="A180" s="904">
        <v>45</v>
      </c>
      <c r="B180" s="17" t="s">
        <v>5191</v>
      </c>
      <c r="C180" s="875"/>
      <c r="D180" s="875"/>
      <c r="E180" s="963">
        <v>-171.81</v>
      </c>
    </row>
    <row r="181" spans="1:5">
      <c r="A181" s="904">
        <v>46</v>
      </c>
      <c r="B181" s="17" t="s">
        <v>5192</v>
      </c>
      <c r="C181" s="875"/>
      <c r="D181" s="875"/>
      <c r="E181" s="963">
        <v>3162</v>
      </c>
    </row>
    <row r="182" spans="1:5">
      <c r="A182" s="904">
        <v>47</v>
      </c>
      <c r="B182" s="17" t="s">
        <v>5193</v>
      </c>
      <c r="C182" s="875"/>
      <c r="D182" s="875"/>
      <c r="E182" s="963">
        <v>564</v>
      </c>
    </row>
    <row r="183" spans="1:5">
      <c r="A183" s="904">
        <v>48</v>
      </c>
      <c r="B183" s="17" t="s">
        <v>5194</v>
      </c>
      <c r="C183" s="875"/>
      <c r="D183" s="875"/>
      <c r="E183" s="963">
        <v>100961</v>
      </c>
    </row>
    <row r="184" spans="1:5">
      <c r="A184" s="904">
        <v>49</v>
      </c>
      <c r="B184" s="875"/>
      <c r="C184" s="875"/>
      <c r="D184" s="875"/>
      <c r="E184" s="963"/>
    </row>
    <row r="185" spans="1:5">
      <c r="A185" s="904">
        <v>50</v>
      </c>
      <c r="B185" s="875"/>
      <c r="C185" s="875"/>
      <c r="D185" s="875"/>
      <c r="E185" s="963"/>
    </row>
    <row r="186" spans="1:5">
      <c r="A186" s="904">
        <v>51</v>
      </c>
      <c r="B186" s="875"/>
      <c r="C186" s="875"/>
      <c r="D186" s="875"/>
      <c r="E186" s="963"/>
    </row>
    <row r="187" spans="1:5" ht="15.75" thickBot="1">
      <c r="A187" s="939">
        <v>52</v>
      </c>
      <c r="B187" s="927"/>
      <c r="C187" s="966" t="s">
        <v>2331</v>
      </c>
      <c r="D187" s="927"/>
      <c r="E187" s="964">
        <f>SUM(E158:E185)</f>
        <v>5845157.6700000009</v>
      </c>
    </row>
    <row r="188" spans="1:5">
      <c r="A188" t="str">
        <f>A65</f>
        <v>FERC FORM NO. 1 (ED. 12-87) NYPSC Modified-96</v>
      </c>
    </row>
    <row r="189" spans="1:5">
      <c r="A189" s="876" t="s">
        <v>3489</v>
      </c>
      <c r="B189" s="876"/>
      <c r="C189" s="876"/>
      <c r="D189" s="876"/>
      <c r="E189" s="876"/>
    </row>
  </sheetData>
  <customSheetViews>
    <customSheetView guid="{8BA73436-2F9B-4210-BD10-5C9B0EE18A6F}"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
      <headerFooter alignWithMargins="0"/>
    </customSheetView>
    <customSheetView guid="{7923C648-7509-4E75-B568-BE9D1A032E56}" scale="80" colorId="22" showPageBreaks="1" printArea="1" view="pageBreakPreview">
      <selection activeCell="D27" sqref="D27"/>
      <rowBreaks count="2" manualBreakCount="2">
        <brk id="69" max="4" man="1"/>
        <brk id="129" max="4" man="1"/>
      </rowBreaks>
      <pageMargins left="0.25" right="0.25" top="0.25" bottom="0.25" header="0" footer="0"/>
      <printOptions horizontalCentered="1" verticalCentered="1"/>
      <pageSetup scale="72" fitToHeight="3" orientation="portrait" horizontalDpi="300" verticalDpi="300" r:id="rId2"/>
      <headerFooter alignWithMargins="0"/>
    </customSheetView>
    <customSheetView guid="{393B765C-BB60-4CEF-9B1B-1517D80E77BC}" scale="80" colorId="22" showPageBreaks="1" printArea="1" view="pageBreakPreview">
      <selection activeCell="D27" sqref="D27"/>
      <rowBreaks count="2" manualBreakCount="2">
        <brk id="69" max="4" man="1"/>
        <brk id="129" max="4" man="1"/>
      </rowBreaks>
      <pageMargins left="0.25" right="0.25" top="0.25" bottom="0.25" header="0" footer="0"/>
      <printOptions horizontalCentered="1" verticalCentered="1"/>
      <pageSetup scale="72" fitToHeight="3" orientation="portrait" horizontalDpi="300" verticalDpi="300" r:id="rId3"/>
      <headerFooter alignWithMargins="0"/>
    </customSheetView>
    <customSheetView guid="{63051384-6030-4837-BDE8-8D47319E9310}"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4"/>
      <headerFooter alignWithMargins="0"/>
    </customSheetView>
    <customSheetView guid="{4E7170B9-0E13-4551-BA0F-F43020F5D14F}"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5"/>
      <headerFooter alignWithMargins="0"/>
    </customSheetView>
    <customSheetView guid="{438078D9-73AC-4065-AD12-33C545097290}" colorId="22">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6"/>
      <headerFooter alignWithMargins="0"/>
    </customSheetView>
    <customSheetView guid="{5CF51FF9-A1DC-465C-8702-577480B671DB}" colorId="22">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7"/>
      <headerFooter alignWithMargins="0"/>
    </customSheetView>
    <customSheetView guid="{B94A4E40-0E04-4C7F-92F0-F173BDD19C5E}" colorId="22">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8"/>
      <headerFooter alignWithMargins="0"/>
    </customSheetView>
    <customSheetView guid="{8C259C24-A4E4-4974-8C90-A0F5B4CE3394}"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9"/>
      <headerFooter alignWithMargins="0"/>
    </customSheetView>
    <customSheetView guid="{FA103E5D-8B2E-472D-A37D-606A91A24206}" colorId="22">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0"/>
      <headerFooter alignWithMargins="0"/>
    </customSheetView>
    <customSheetView guid="{FD677025-12D2-4A8C-898E-C8C7B61A1761}"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1"/>
      <headerFooter alignWithMargins="0"/>
    </customSheetView>
    <customSheetView guid="{8A94D2EC-B2C5-4234-9443-0DC03802E12D}" colorId="22" showPageBreaks="1" printArea="1">
      <rowBreaks count="1" manualBreakCount="1">
        <brk id="129" max="4" man="1"/>
      </rowBreaks>
      <pageMargins left="0.25" right="0.25" top="0.25" bottom="0.25" header="0" footer="0"/>
      <printOptions horizontalCentered="1" verticalCentered="1"/>
      <pageSetup scale="72" fitToHeight="3" orientation="portrait" horizontalDpi="300" verticalDpi="300" r:id="rId12"/>
      <headerFooter alignWithMargins="0"/>
    </customSheetView>
    <customSheetView guid="{C7AF6775-1D27-4B5E-A593-2A35D0B4D89B}" colorId="22">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3"/>
      <headerFooter alignWithMargins="0"/>
    </customSheetView>
    <customSheetView guid="{96E61F17-B7D0-43DF-A042-AB82DEADF71D}"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4"/>
      <headerFooter alignWithMargins="0"/>
    </customSheetView>
    <customSheetView guid="{0F6F7749-E5E2-402C-A332-F358E9F52431}"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5"/>
      <headerFooter alignWithMargins="0"/>
    </customSheetView>
    <customSheetView guid="{665C0630-746D-4A38-99D5-558A3A80C435}"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6"/>
      <headerFooter alignWithMargins="0"/>
    </customSheetView>
    <customSheetView guid="{7BB49942-3332-4916-8C9A-7E0718D9BD15}"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7"/>
      <headerFooter alignWithMargins="0"/>
    </customSheetView>
    <customSheetView guid="{84131046-9492-4BD4-95BF-1101D54B6750}"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8"/>
      <headerFooter alignWithMargins="0"/>
    </customSheetView>
    <customSheetView guid="{CDDD69AD-D96A-45A7-95A3-6DE883419332}"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19"/>
      <headerFooter alignWithMargins="0"/>
    </customSheetView>
    <customSheetView guid="{4AA2BC72-2A29-463C-9964-91A7BC9A705D}" colorId="22" showPageBreaks="1" printArea="1">
      <selection activeCell="D2" sqref="D2"/>
      <rowBreaks count="1" manualBreakCount="1">
        <brk id="130" max="16383" man="1"/>
      </rowBreaks>
      <pageMargins left="0.25" right="0.25" top="0.25" bottom="0.25" header="0" footer="0"/>
      <printOptions horizontalCentered="1" verticalCentered="1"/>
      <pageSetup scale="72" fitToHeight="3" orientation="portrait" horizontalDpi="300" verticalDpi="300" r:id="rId20"/>
      <headerFooter alignWithMargins="0"/>
    </customSheetView>
  </customSheetViews>
  <printOptions horizontalCentered="1" verticalCentered="1"/>
  <pageMargins left="0.25" right="0.25" top="0.25" bottom="0.25" header="0" footer="0"/>
  <pageSetup scale="72" fitToHeight="3" orientation="portrait" horizontalDpi="300" verticalDpi="300" r:id="rId21"/>
  <headerFooter alignWithMargins="0"/>
  <rowBreaks count="2" manualBreakCount="2">
    <brk id="69" max="4" man="1"/>
    <brk id="129" max="4"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65"/>
  <sheetViews>
    <sheetView defaultGridColor="0" topLeftCell="E1" colorId="22" zoomScaleNormal="100" zoomScaleSheetLayoutView="50" workbookViewId="0">
      <selection activeCell="I26" sqref="I26"/>
    </sheetView>
  </sheetViews>
  <sheetFormatPr defaultColWidth="9.6640625" defaultRowHeight="15"/>
  <cols>
    <col min="1" max="1" width="4.6640625" customWidth="1"/>
    <col min="2" max="2" width="51.5546875" customWidth="1"/>
    <col min="3" max="6" width="12.6640625"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877" t="s">
        <v>1800</v>
      </c>
      <c r="B1" s="521"/>
      <c r="C1" s="880" t="s">
        <v>1345</v>
      </c>
      <c r="D1" s="878"/>
      <c r="E1" s="959" t="s">
        <v>1802</v>
      </c>
      <c r="F1" s="960" t="s">
        <v>1803</v>
      </c>
      <c r="G1" s="877" t="s">
        <v>1800</v>
      </c>
      <c r="H1" s="878"/>
      <c r="I1" s="878"/>
      <c r="J1" s="880" t="s">
        <v>1345</v>
      </c>
      <c r="K1" s="878"/>
      <c r="L1" s="880" t="s">
        <v>1802</v>
      </c>
      <c r="M1" s="880" t="s">
        <v>1803</v>
      </c>
      <c r="N1" s="968"/>
    </row>
    <row r="2" spans="1:14">
      <c r="A2" s="72" t="str">
        <f>'Data Sheet'!$C$25</f>
        <v>CENTRAL HUDSON GAS &amp; ELECTRIC CORPORATION</v>
      </c>
      <c r="B2" s="875"/>
      <c r="C2" s="872" t="s">
        <v>5046</v>
      </c>
      <c r="D2" s="875"/>
      <c r="E2" s="905" t="s">
        <v>1805</v>
      </c>
      <c r="F2" s="272"/>
      <c r="G2" s="72" t="str">
        <f>'Data Sheet'!$C$25</f>
        <v>CENTRAL HUDSON GAS &amp; ELECTRIC CORPORATION</v>
      </c>
      <c r="H2" s="875"/>
      <c r="I2" s="875"/>
      <c r="J2" s="872" t="s">
        <v>5046</v>
      </c>
      <c r="K2" s="875"/>
      <c r="L2" s="885" t="s">
        <v>1805</v>
      </c>
      <c r="M2" s="872"/>
      <c r="N2" s="938"/>
    </row>
    <row r="3" spans="1:14" ht="15" customHeight="1">
      <c r="A3" s="276"/>
      <c r="B3" s="875"/>
      <c r="C3" s="872" t="s">
        <v>1138</v>
      </c>
      <c r="D3" s="875"/>
      <c r="E3" s="873" t="str">
        <f>'Data Sheet'!$C$40</f>
        <v>4/18/2018</v>
      </c>
      <c r="F3" s="895" t="str">
        <f>'Data Sheet'!$C$38</f>
        <v>12/31/2017</v>
      </c>
      <c r="G3" s="276"/>
      <c r="H3" s="875"/>
      <c r="I3" s="875"/>
      <c r="J3" s="872" t="s">
        <v>1138</v>
      </c>
      <c r="K3" s="875"/>
      <c r="L3" s="952" t="str">
        <f>'Data Sheet'!$C$40</f>
        <v>4/18/2018</v>
      </c>
      <c r="M3" s="874" t="str">
        <f>'Data Sheet'!$C$38</f>
        <v>12/31/2017</v>
      </c>
      <c r="N3" s="938"/>
    </row>
    <row r="4" spans="1:14" ht="15" customHeight="1">
      <c r="A4" s="522" t="s">
        <v>3490</v>
      </c>
      <c r="B4" s="520"/>
      <c r="C4" s="896"/>
      <c r="D4" s="896"/>
      <c r="E4" s="896"/>
      <c r="F4" s="523"/>
      <c r="G4" s="522" t="s">
        <v>3491</v>
      </c>
      <c r="H4" s="520"/>
      <c r="I4" s="520"/>
      <c r="J4" s="896"/>
      <c r="K4" s="896"/>
      <c r="L4" s="896"/>
      <c r="M4" s="896"/>
      <c r="N4" s="969"/>
    </row>
    <row r="5" spans="1:14" ht="15.75">
      <c r="A5" s="524"/>
      <c r="B5" s="71"/>
      <c r="C5" s="876"/>
      <c r="D5" s="876"/>
      <c r="E5" s="876"/>
      <c r="F5" s="525"/>
      <c r="G5" s="524"/>
      <c r="H5" s="71"/>
      <c r="I5" s="71"/>
      <c r="J5" s="876"/>
      <c r="K5" s="876"/>
      <c r="L5" s="876"/>
      <c r="M5" s="876"/>
      <c r="N5" s="938"/>
    </row>
    <row r="6" spans="1:14">
      <c r="A6" s="276" t="s">
        <v>3492</v>
      </c>
      <c r="B6" s="875"/>
      <c r="C6" s="875" t="s">
        <v>3240</v>
      </c>
      <c r="D6" s="875"/>
      <c r="E6" s="875"/>
      <c r="F6" s="491"/>
      <c r="G6" s="276" t="s">
        <v>3241</v>
      </c>
      <c r="H6" s="875"/>
      <c r="I6" s="875"/>
      <c r="J6" s="875"/>
      <c r="K6" s="875" t="s">
        <v>3242</v>
      </c>
      <c r="L6" s="875"/>
      <c r="M6" s="875"/>
      <c r="N6" s="938"/>
    </row>
    <row r="7" spans="1:14">
      <c r="A7" s="276" t="s">
        <v>3243</v>
      </c>
      <c r="B7" s="875"/>
      <c r="C7" s="875" t="s">
        <v>3244</v>
      </c>
      <c r="D7" s="875"/>
      <c r="E7" s="875"/>
      <c r="F7" s="491"/>
      <c r="G7" s="276" t="s">
        <v>3245</v>
      </c>
      <c r="H7" s="875"/>
      <c r="I7" s="875"/>
      <c r="J7" s="875"/>
      <c r="K7" s="875" t="s">
        <v>3246</v>
      </c>
      <c r="L7" s="875"/>
      <c r="M7" s="875"/>
      <c r="N7" s="938"/>
    </row>
    <row r="8" spans="1:14">
      <c r="A8" s="276" t="s">
        <v>3247</v>
      </c>
      <c r="B8" s="875"/>
      <c r="C8" s="875" t="s">
        <v>2075</v>
      </c>
      <c r="D8" s="875"/>
      <c r="E8" s="875"/>
      <c r="F8" s="491"/>
      <c r="G8" s="276" t="s">
        <v>2076</v>
      </c>
      <c r="H8" s="875"/>
      <c r="I8" s="875"/>
      <c r="J8" s="875"/>
      <c r="K8" s="875" t="s">
        <v>2077</v>
      </c>
      <c r="L8" s="875"/>
      <c r="M8" s="875"/>
      <c r="N8" s="938"/>
    </row>
    <row r="9" spans="1:14">
      <c r="A9" s="276" t="s">
        <v>2078</v>
      </c>
      <c r="B9" s="875"/>
      <c r="C9" s="875"/>
      <c r="D9" s="875"/>
      <c r="E9" s="875"/>
      <c r="F9" s="491"/>
      <c r="G9" s="276"/>
      <c r="H9" s="875"/>
      <c r="I9" s="875"/>
      <c r="J9" s="875"/>
      <c r="K9" s="875" t="s">
        <v>2079</v>
      </c>
      <c r="L9" s="875"/>
      <c r="M9" s="875"/>
      <c r="N9" s="938"/>
    </row>
    <row r="10" spans="1:14">
      <c r="A10" s="276" t="s">
        <v>2080</v>
      </c>
      <c r="B10" s="875"/>
      <c r="C10" s="875"/>
      <c r="D10" s="875"/>
      <c r="E10" s="875"/>
      <c r="F10" s="491"/>
      <c r="G10" s="276"/>
      <c r="H10" s="875"/>
      <c r="I10" s="875"/>
      <c r="J10" s="875"/>
      <c r="K10" s="875"/>
      <c r="L10" s="875"/>
      <c r="M10" s="875"/>
      <c r="N10" s="938"/>
    </row>
    <row r="11" spans="1:14">
      <c r="A11" s="276"/>
      <c r="B11" s="875"/>
      <c r="C11" s="875"/>
      <c r="D11" s="875"/>
      <c r="E11" s="875"/>
      <c r="F11" s="491"/>
      <c r="G11" s="276"/>
      <c r="H11" s="875"/>
      <c r="I11" s="875"/>
      <c r="J11" s="875"/>
      <c r="K11" s="875"/>
      <c r="L11" s="875"/>
      <c r="M11" s="875"/>
      <c r="N11" s="938"/>
    </row>
    <row r="12" spans="1:14">
      <c r="A12" s="526"/>
      <c r="B12" s="970" t="s">
        <v>1784</v>
      </c>
      <c r="C12" s="970"/>
      <c r="D12" s="970"/>
      <c r="E12" s="970"/>
      <c r="F12" s="527"/>
      <c r="G12" s="528" t="s">
        <v>2081</v>
      </c>
      <c r="H12" s="896"/>
      <c r="I12" s="896"/>
      <c r="J12" s="971"/>
      <c r="K12" s="972" t="s">
        <v>2082</v>
      </c>
      <c r="L12" s="896"/>
      <c r="M12" s="971"/>
      <c r="N12" s="973"/>
    </row>
    <row r="13" spans="1:14">
      <c r="A13" s="529"/>
      <c r="B13" s="530" t="s">
        <v>2083</v>
      </c>
      <c r="C13" s="906" t="s">
        <v>2084</v>
      </c>
      <c r="D13" s="906" t="s">
        <v>2085</v>
      </c>
      <c r="E13" s="906" t="s">
        <v>2331</v>
      </c>
      <c r="F13" s="531" t="s">
        <v>2086</v>
      </c>
      <c r="G13" s="528" t="s">
        <v>2087</v>
      </c>
      <c r="H13" s="953"/>
      <c r="I13" s="532"/>
      <c r="J13" s="906"/>
      <c r="K13" s="906"/>
      <c r="L13" s="906"/>
      <c r="M13" s="533"/>
      <c r="N13" s="888"/>
    </row>
    <row r="14" spans="1:14">
      <c r="A14" s="529" t="s">
        <v>1729</v>
      </c>
      <c r="B14" s="530" t="s">
        <v>2088</v>
      </c>
      <c r="C14" s="906" t="s">
        <v>2089</v>
      </c>
      <c r="D14" s="906" t="s">
        <v>529</v>
      </c>
      <c r="E14" s="906" t="s">
        <v>2090</v>
      </c>
      <c r="F14" s="531" t="s">
        <v>2091</v>
      </c>
      <c r="G14" s="529"/>
      <c r="H14" s="906"/>
      <c r="I14" s="530"/>
      <c r="J14" s="906" t="s">
        <v>2092</v>
      </c>
      <c r="K14" s="906" t="s">
        <v>1837</v>
      </c>
      <c r="L14" s="906" t="s">
        <v>1839</v>
      </c>
      <c r="M14" s="534" t="s">
        <v>2086</v>
      </c>
      <c r="N14" s="888"/>
    </row>
    <row r="15" spans="1:14">
      <c r="A15" s="529" t="s">
        <v>1732</v>
      </c>
      <c r="B15" s="530" t="s">
        <v>2093</v>
      </c>
      <c r="C15" s="906" t="s">
        <v>1147</v>
      </c>
      <c r="D15" s="906" t="s">
        <v>2094</v>
      </c>
      <c r="E15" s="906" t="s">
        <v>176</v>
      </c>
      <c r="F15" s="531" t="s">
        <v>881</v>
      </c>
      <c r="G15" s="529" t="s">
        <v>2095</v>
      </c>
      <c r="H15" s="906" t="s">
        <v>175</v>
      </c>
      <c r="I15" s="906" t="s">
        <v>1839</v>
      </c>
      <c r="J15" s="534" t="s">
        <v>2091</v>
      </c>
      <c r="K15" s="906" t="s">
        <v>175</v>
      </c>
      <c r="L15" s="906"/>
      <c r="M15" s="534" t="s">
        <v>2091</v>
      </c>
      <c r="N15" s="888" t="s">
        <v>1729</v>
      </c>
    </row>
    <row r="16" spans="1:14">
      <c r="A16" s="529"/>
      <c r="B16" s="974"/>
      <c r="C16" s="974"/>
      <c r="D16" s="974"/>
      <c r="E16" s="906" t="s">
        <v>2096</v>
      </c>
      <c r="F16" s="531" t="s">
        <v>557</v>
      </c>
      <c r="G16" s="529"/>
      <c r="H16" s="906" t="s">
        <v>1732</v>
      </c>
      <c r="I16" s="906"/>
      <c r="J16" s="906"/>
      <c r="K16" s="906"/>
      <c r="L16" s="906"/>
      <c r="M16" s="906" t="s">
        <v>2517</v>
      </c>
      <c r="N16" s="888" t="s">
        <v>1732</v>
      </c>
    </row>
    <row r="17" spans="1:14">
      <c r="A17" s="529"/>
      <c r="B17" s="911" t="s">
        <v>3020</v>
      </c>
      <c r="C17" s="911" t="s">
        <v>3021</v>
      </c>
      <c r="D17" s="911" t="s">
        <v>3022</v>
      </c>
      <c r="E17" s="911" t="s">
        <v>3023</v>
      </c>
      <c r="F17" s="531" t="s">
        <v>2346</v>
      </c>
      <c r="G17" s="529" t="s">
        <v>2347</v>
      </c>
      <c r="H17" s="911" t="s">
        <v>2348</v>
      </c>
      <c r="I17" s="911" t="s">
        <v>2349</v>
      </c>
      <c r="J17" s="911" t="s">
        <v>2350</v>
      </c>
      <c r="K17" s="911" t="s">
        <v>2351</v>
      </c>
      <c r="L17" s="911" t="s">
        <v>2352</v>
      </c>
      <c r="M17" s="911" t="s">
        <v>2353</v>
      </c>
      <c r="N17" s="975"/>
    </row>
    <row r="18" spans="1:14">
      <c r="A18" s="535">
        <v>1</v>
      </c>
      <c r="B18" s="269" t="s">
        <v>5415</v>
      </c>
      <c r="C18" s="872"/>
      <c r="D18" s="976"/>
      <c r="E18" s="976"/>
      <c r="F18" s="977"/>
      <c r="G18" s="536"/>
      <c r="H18" s="978"/>
      <c r="I18" s="976"/>
      <c r="J18" s="976"/>
      <c r="K18" s="872"/>
      <c r="L18" s="976"/>
      <c r="M18" s="976"/>
      <c r="N18" s="979">
        <v>1</v>
      </c>
    </row>
    <row r="19" spans="1:14">
      <c r="A19" s="537">
        <v>2</v>
      </c>
      <c r="B19" s="875"/>
      <c r="C19" s="872"/>
      <c r="D19" s="976"/>
      <c r="E19" s="976"/>
      <c r="F19" s="516"/>
      <c r="G19" s="538"/>
      <c r="H19" s="978"/>
      <c r="I19" s="976"/>
      <c r="J19" s="976"/>
      <c r="K19" s="872"/>
      <c r="L19" s="976"/>
      <c r="M19" s="976"/>
      <c r="N19" s="979">
        <v>2</v>
      </c>
    </row>
    <row r="20" spans="1:14">
      <c r="A20" s="537">
        <v>3</v>
      </c>
      <c r="B20" s="17" t="s">
        <v>5416</v>
      </c>
      <c r="C20" s="3094">
        <v>7129320</v>
      </c>
      <c r="D20" s="976"/>
      <c r="E20" s="976">
        <f>+C20+D20</f>
        <v>7129320</v>
      </c>
      <c r="F20" s="516"/>
      <c r="G20" s="3095" t="s">
        <v>2997</v>
      </c>
      <c r="H20" s="905">
        <v>928</v>
      </c>
      <c r="I20" s="976">
        <v>5445400</v>
      </c>
      <c r="J20" s="976"/>
      <c r="K20" s="872"/>
      <c r="L20" s="976"/>
      <c r="M20" s="976"/>
      <c r="N20" s="979">
        <v>3</v>
      </c>
    </row>
    <row r="21" spans="1:14">
      <c r="A21" s="537">
        <v>4</v>
      </c>
      <c r="B21" s="17" t="s">
        <v>5417</v>
      </c>
      <c r="C21" s="872"/>
      <c r="D21" s="976"/>
      <c r="E21" s="976"/>
      <c r="F21" s="516"/>
      <c r="G21" s="3095" t="s">
        <v>2998</v>
      </c>
      <c r="H21" s="905">
        <v>928</v>
      </c>
      <c r="I21" s="976">
        <v>1683920</v>
      </c>
      <c r="J21" s="976"/>
      <c r="K21" s="872"/>
      <c r="L21" s="976"/>
      <c r="M21" s="976"/>
      <c r="N21" s="979">
        <v>4</v>
      </c>
    </row>
    <row r="22" spans="1:14">
      <c r="A22" s="537">
        <v>5</v>
      </c>
      <c r="B22" s="17" t="s">
        <v>5418</v>
      </c>
      <c r="C22" s="872"/>
      <c r="D22" s="976"/>
      <c r="E22" s="976"/>
      <c r="F22" s="516"/>
      <c r="G22" s="538"/>
      <c r="H22" s="978"/>
      <c r="I22" s="976"/>
      <c r="J22" s="976"/>
      <c r="K22" s="872"/>
      <c r="L22" s="976"/>
      <c r="M22" s="976"/>
      <c r="N22" s="979">
        <v>5</v>
      </c>
    </row>
    <row r="23" spans="1:14">
      <c r="A23" s="537">
        <v>6</v>
      </c>
      <c r="B23" s="875"/>
      <c r="C23" s="872"/>
      <c r="D23" s="976"/>
      <c r="E23" s="976"/>
      <c r="F23" s="516"/>
      <c r="G23" s="538"/>
      <c r="H23" s="978"/>
      <c r="I23" s="976"/>
      <c r="J23" s="976"/>
      <c r="K23" s="872"/>
      <c r="L23" s="976"/>
      <c r="M23" s="976"/>
      <c r="N23" s="979">
        <v>6</v>
      </c>
    </row>
    <row r="24" spans="1:14">
      <c r="A24" s="537">
        <v>7</v>
      </c>
      <c r="B24" s="875"/>
      <c r="C24" s="872"/>
      <c r="D24" s="976"/>
      <c r="E24" s="976"/>
      <c r="F24" s="516"/>
      <c r="G24" s="538"/>
      <c r="H24" s="978"/>
      <c r="I24" s="976"/>
      <c r="J24" s="976"/>
      <c r="K24" s="872"/>
      <c r="L24" s="976"/>
      <c r="M24" s="976"/>
      <c r="N24" s="979">
        <v>7</v>
      </c>
    </row>
    <row r="25" spans="1:14">
      <c r="A25" s="537">
        <v>8</v>
      </c>
      <c r="B25" s="875"/>
      <c r="C25" s="872"/>
      <c r="D25" s="976"/>
      <c r="E25" s="976"/>
      <c r="F25" s="516"/>
      <c r="G25" s="538"/>
      <c r="H25" s="978"/>
      <c r="I25" s="976"/>
      <c r="J25" s="976"/>
      <c r="K25" s="872"/>
      <c r="L25" s="976"/>
      <c r="M25" s="976"/>
      <c r="N25" s="979">
        <v>8</v>
      </c>
    </row>
    <row r="26" spans="1:14">
      <c r="A26" s="537">
        <v>9</v>
      </c>
      <c r="B26" s="875"/>
      <c r="C26" s="872"/>
      <c r="D26" s="976"/>
      <c r="E26" s="976"/>
      <c r="F26" s="516"/>
      <c r="G26" s="538"/>
      <c r="H26" s="978"/>
      <c r="I26" s="976"/>
      <c r="J26" s="976"/>
      <c r="K26" s="872"/>
      <c r="L26" s="976"/>
      <c r="M26" s="976"/>
      <c r="N26" s="979">
        <v>9</v>
      </c>
    </row>
    <row r="27" spans="1:14">
      <c r="A27" s="537">
        <v>10</v>
      </c>
      <c r="B27" s="875"/>
      <c r="C27" s="872"/>
      <c r="D27" s="976"/>
      <c r="E27" s="976"/>
      <c r="F27" s="516"/>
      <c r="G27" s="538"/>
      <c r="H27" s="978"/>
      <c r="I27" s="976"/>
      <c r="J27" s="976"/>
      <c r="K27" s="872"/>
      <c r="L27" s="976"/>
      <c r="M27" s="976"/>
      <c r="N27" s="979">
        <v>10</v>
      </c>
    </row>
    <row r="28" spans="1:14">
      <c r="A28" s="537">
        <v>11</v>
      </c>
      <c r="B28" s="875"/>
      <c r="C28" s="872"/>
      <c r="D28" s="976"/>
      <c r="E28" s="976"/>
      <c r="F28" s="516"/>
      <c r="G28" s="538"/>
      <c r="H28" s="978"/>
      <c r="I28" s="976"/>
      <c r="J28" s="976"/>
      <c r="K28" s="872"/>
      <c r="L28" s="976"/>
      <c r="M28" s="976"/>
      <c r="N28" s="979">
        <v>11</v>
      </c>
    </row>
    <row r="29" spans="1:14">
      <c r="A29" s="537">
        <v>12</v>
      </c>
      <c r="B29" s="875"/>
      <c r="C29" s="872"/>
      <c r="D29" s="976"/>
      <c r="E29" s="976"/>
      <c r="F29" s="516"/>
      <c r="G29" s="276"/>
      <c r="H29" s="872"/>
      <c r="I29" s="976"/>
      <c r="J29" s="976"/>
      <c r="K29" s="872"/>
      <c r="L29" s="976"/>
      <c r="M29" s="976"/>
      <c r="N29" s="979">
        <v>12</v>
      </c>
    </row>
    <row r="30" spans="1:14">
      <c r="A30" s="537">
        <v>13</v>
      </c>
      <c r="B30" s="875"/>
      <c r="C30" s="872"/>
      <c r="D30" s="976"/>
      <c r="E30" s="976"/>
      <c r="F30" s="516"/>
      <c r="G30" s="276"/>
      <c r="H30" s="872"/>
      <c r="I30" s="976"/>
      <c r="J30" s="976"/>
      <c r="K30" s="872"/>
      <c r="L30" s="976"/>
      <c r="M30" s="976"/>
      <c r="N30" s="979">
        <v>13</v>
      </c>
    </row>
    <row r="31" spans="1:14">
      <c r="A31" s="537">
        <v>14</v>
      </c>
      <c r="B31" s="875"/>
      <c r="C31" s="872"/>
      <c r="D31" s="976"/>
      <c r="E31" s="976"/>
      <c r="F31" s="516"/>
      <c r="G31" s="276"/>
      <c r="H31" s="872"/>
      <c r="I31" s="976"/>
      <c r="J31" s="976"/>
      <c r="K31" s="872"/>
      <c r="L31" s="976"/>
      <c r="M31" s="976"/>
      <c r="N31" s="979">
        <v>14</v>
      </c>
    </row>
    <row r="32" spans="1:14">
      <c r="A32" s="537">
        <v>15</v>
      </c>
      <c r="B32" s="875"/>
      <c r="C32" s="872"/>
      <c r="D32" s="976"/>
      <c r="E32" s="976"/>
      <c r="F32" s="516"/>
      <c r="G32" s="276"/>
      <c r="H32" s="872"/>
      <c r="I32" s="976"/>
      <c r="J32" s="976"/>
      <c r="K32" s="872"/>
      <c r="L32" s="976"/>
      <c r="M32" s="976"/>
      <c r="N32" s="979">
        <v>15</v>
      </c>
    </row>
    <row r="33" spans="1:14">
      <c r="A33" s="537">
        <v>16</v>
      </c>
      <c r="B33" s="875"/>
      <c r="C33" s="872"/>
      <c r="D33" s="976"/>
      <c r="E33" s="976"/>
      <c r="F33" s="516"/>
      <c r="G33" s="276"/>
      <c r="H33" s="872"/>
      <c r="I33" s="976"/>
      <c r="J33" s="976"/>
      <c r="K33" s="872"/>
      <c r="L33" s="976"/>
      <c r="M33" s="976"/>
      <c r="N33" s="979">
        <v>16</v>
      </c>
    </row>
    <row r="34" spans="1:14">
      <c r="A34" s="537">
        <v>17</v>
      </c>
      <c r="B34" s="875"/>
      <c r="C34" s="872"/>
      <c r="D34" s="976"/>
      <c r="E34" s="976"/>
      <c r="F34" s="516"/>
      <c r="G34" s="276"/>
      <c r="H34" s="872"/>
      <c r="I34" s="976"/>
      <c r="J34" s="976"/>
      <c r="K34" s="872"/>
      <c r="L34" s="976"/>
      <c r="M34" s="976"/>
      <c r="N34" s="979">
        <v>17</v>
      </c>
    </row>
    <row r="35" spans="1:14">
      <c r="A35" s="537">
        <v>18</v>
      </c>
      <c r="B35" s="875"/>
      <c r="C35" s="872"/>
      <c r="D35" s="976"/>
      <c r="E35" s="976"/>
      <c r="F35" s="516"/>
      <c r="G35" s="276"/>
      <c r="H35" s="872"/>
      <c r="I35" s="976"/>
      <c r="J35" s="976"/>
      <c r="K35" s="872"/>
      <c r="L35" s="976"/>
      <c r="M35" s="976"/>
      <c r="N35" s="979">
        <v>18</v>
      </c>
    </row>
    <row r="36" spans="1:14">
      <c r="A36" s="537">
        <v>19</v>
      </c>
      <c r="B36" s="875"/>
      <c r="C36" s="539"/>
      <c r="D36" s="540"/>
      <c r="E36" s="540"/>
      <c r="F36" s="516"/>
      <c r="G36" s="276"/>
      <c r="H36" s="872"/>
      <c r="I36" s="540"/>
      <c r="J36" s="540"/>
      <c r="K36" s="872"/>
      <c r="L36" s="540"/>
      <c r="M36" s="540"/>
      <c r="N36" s="979">
        <v>19</v>
      </c>
    </row>
    <row r="37" spans="1:14">
      <c r="A37" s="537">
        <v>20</v>
      </c>
      <c r="B37" s="919"/>
      <c r="C37" s="872"/>
      <c r="D37" s="976"/>
      <c r="E37" s="976"/>
      <c r="F37" s="516"/>
      <c r="G37" s="276"/>
      <c r="H37" s="872"/>
      <c r="I37" s="976"/>
      <c r="J37" s="976"/>
      <c r="K37" s="872"/>
      <c r="L37" s="976"/>
      <c r="M37" s="976"/>
      <c r="N37" s="979">
        <v>20</v>
      </c>
    </row>
    <row r="38" spans="1:14">
      <c r="A38" s="537">
        <v>21</v>
      </c>
      <c r="B38" s="875"/>
      <c r="C38" s="872"/>
      <c r="D38" s="976"/>
      <c r="E38" s="976"/>
      <c r="F38" s="516"/>
      <c r="G38" s="276"/>
      <c r="H38" s="872"/>
      <c r="I38" s="976"/>
      <c r="J38" s="976"/>
      <c r="K38" s="872"/>
      <c r="L38" s="976"/>
      <c r="M38" s="976"/>
      <c r="N38" s="979">
        <v>21</v>
      </c>
    </row>
    <row r="39" spans="1:14">
      <c r="A39" s="537">
        <v>22</v>
      </c>
      <c r="B39" s="875"/>
      <c r="C39" s="872"/>
      <c r="D39" s="976"/>
      <c r="E39" s="976"/>
      <c r="F39" s="516"/>
      <c r="G39" s="276"/>
      <c r="H39" s="872"/>
      <c r="I39" s="976"/>
      <c r="J39" s="976"/>
      <c r="K39" s="872"/>
      <c r="L39" s="976"/>
      <c r="M39" s="976"/>
      <c r="N39" s="979">
        <v>22</v>
      </c>
    </row>
    <row r="40" spans="1:14">
      <c r="A40" s="537">
        <v>23</v>
      </c>
      <c r="B40" s="875"/>
      <c r="C40" s="872"/>
      <c r="D40" s="976"/>
      <c r="E40" s="976"/>
      <c r="F40" s="516"/>
      <c r="G40" s="276"/>
      <c r="H40" s="872"/>
      <c r="I40" s="976"/>
      <c r="J40" s="976"/>
      <c r="K40" s="872"/>
      <c r="L40" s="976"/>
      <c r="M40" s="976"/>
      <c r="N40" s="979">
        <v>23</v>
      </c>
    </row>
    <row r="41" spans="1:14">
      <c r="A41" s="537">
        <v>24</v>
      </c>
      <c r="B41" s="875"/>
      <c r="C41" s="872"/>
      <c r="D41" s="976"/>
      <c r="E41" s="976"/>
      <c r="F41" s="516"/>
      <c r="G41" s="276"/>
      <c r="H41" s="872"/>
      <c r="I41" s="976"/>
      <c r="J41" s="976"/>
      <c r="K41" s="872"/>
      <c r="L41" s="976"/>
      <c r="M41" s="976"/>
      <c r="N41" s="979">
        <v>24</v>
      </c>
    </row>
    <row r="42" spans="1:14">
      <c r="A42" s="537">
        <v>25</v>
      </c>
      <c r="B42" s="875"/>
      <c r="C42" s="872"/>
      <c r="D42" s="976"/>
      <c r="E42" s="976"/>
      <c r="F42" s="516"/>
      <c r="G42" s="276"/>
      <c r="H42" s="872"/>
      <c r="I42" s="976"/>
      <c r="J42" s="976"/>
      <c r="K42" s="872"/>
      <c r="L42" s="976"/>
      <c r="M42" s="976"/>
      <c r="N42" s="979">
        <v>25</v>
      </c>
    </row>
    <row r="43" spans="1:14">
      <c r="A43" s="537">
        <v>26</v>
      </c>
      <c r="B43" s="875"/>
      <c r="C43" s="872"/>
      <c r="D43" s="976"/>
      <c r="E43" s="976"/>
      <c r="F43" s="516"/>
      <c r="G43" s="276"/>
      <c r="H43" s="872"/>
      <c r="I43" s="976"/>
      <c r="J43" s="976"/>
      <c r="K43" s="872"/>
      <c r="L43" s="976"/>
      <c r="M43" s="976"/>
      <c r="N43" s="979">
        <v>26</v>
      </c>
    </row>
    <row r="44" spans="1:14">
      <c r="A44" s="537">
        <v>27</v>
      </c>
      <c r="B44" s="875"/>
      <c r="C44" s="872"/>
      <c r="D44" s="976"/>
      <c r="E44" s="976"/>
      <c r="F44" s="516"/>
      <c r="G44" s="276"/>
      <c r="H44" s="872"/>
      <c r="I44" s="976"/>
      <c r="J44" s="976"/>
      <c r="K44" s="872"/>
      <c r="L44" s="976"/>
      <c r="M44" s="976"/>
      <c r="N44" s="979">
        <v>27</v>
      </c>
    </row>
    <row r="45" spans="1:14">
      <c r="A45" s="537">
        <v>28</v>
      </c>
      <c r="B45" s="875"/>
      <c r="C45" s="872"/>
      <c r="D45" s="976"/>
      <c r="E45" s="976"/>
      <c r="F45" s="516"/>
      <c r="G45" s="276"/>
      <c r="H45" s="872"/>
      <c r="I45" s="976"/>
      <c r="J45" s="976"/>
      <c r="K45" s="872"/>
      <c r="L45" s="976"/>
      <c r="M45" s="976"/>
      <c r="N45" s="979">
        <v>28</v>
      </c>
    </row>
    <row r="46" spans="1:14">
      <c r="A46" s="537">
        <v>29</v>
      </c>
      <c r="B46" s="875"/>
      <c r="C46" s="872"/>
      <c r="D46" s="976"/>
      <c r="E46" s="976"/>
      <c r="F46" s="516"/>
      <c r="G46" s="276"/>
      <c r="H46" s="872"/>
      <c r="I46" s="976"/>
      <c r="J46" s="976"/>
      <c r="K46" s="872"/>
      <c r="L46" s="976"/>
      <c r="M46" s="976"/>
      <c r="N46" s="979">
        <v>29</v>
      </c>
    </row>
    <row r="47" spans="1:14">
      <c r="A47" s="537">
        <v>30</v>
      </c>
      <c r="B47" s="875"/>
      <c r="C47" s="872"/>
      <c r="D47" s="976"/>
      <c r="E47" s="976"/>
      <c r="F47" s="516"/>
      <c r="G47" s="276"/>
      <c r="H47" s="872"/>
      <c r="I47" s="976"/>
      <c r="J47" s="976"/>
      <c r="K47" s="872"/>
      <c r="L47" s="976"/>
      <c r="M47" s="976"/>
      <c r="N47" s="979">
        <v>30</v>
      </c>
    </row>
    <row r="48" spans="1:14">
      <c r="A48" s="537">
        <v>31</v>
      </c>
      <c r="B48" s="875"/>
      <c r="C48" s="539"/>
      <c r="D48" s="540"/>
      <c r="E48" s="540"/>
      <c r="F48" s="516"/>
      <c r="G48" s="276"/>
      <c r="H48" s="872"/>
      <c r="I48" s="540"/>
      <c r="J48" s="540"/>
      <c r="K48" s="872"/>
      <c r="L48" s="540"/>
      <c r="M48" s="540"/>
      <c r="N48" s="979">
        <v>31</v>
      </c>
    </row>
    <row r="49" spans="1:14">
      <c r="A49" s="537">
        <v>32</v>
      </c>
      <c r="B49" s="919"/>
      <c r="C49" s="872"/>
      <c r="D49" s="976"/>
      <c r="E49" s="976"/>
      <c r="F49" s="516"/>
      <c r="G49" s="276"/>
      <c r="H49" s="872"/>
      <c r="I49" s="976"/>
      <c r="J49" s="976"/>
      <c r="K49" s="872"/>
      <c r="L49" s="976"/>
      <c r="M49" s="976"/>
      <c r="N49" s="979">
        <v>32</v>
      </c>
    </row>
    <row r="50" spans="1:14">
      <c r="A50" s="537">
        <v>33</v>
      </c>
      <c r="B50" s="875"/>
      <c r="C50" s="872"/>
      <c r="D50" s="976"/>
      <c r="E50" s="976"/>
      <c r="F50" s="516"/>
      <c r="G50" s="276"/>
      <c r="H50" s="872"/>
      <c r="I50" s="976"/>
      <c r="J50" s="976"/>
      <c r="K50" s="872"/>
      <c r="L50" s="976"/>
      <c r="M50" s="976"/>
      <c r="N50" s="979">
        <v>33</v>
      </c>
    </row>
    <row r="51" spans="1:14">
      <c r="A51" s="537">
        <v>34</v>
      </c>
      <c r="B51" s="875"/>
      <c r="C51" s="872"/>
      <c r="D51" s="976"/>
      <c r="E51" s="976"/>
      <c r="F51" s="516"/>
      <c r="G51" s="276"/>
      <c r="H51" s="872"/>
      <c r="I51" s="976"/>
      <c r="J51" s="976"/>
      <c r="K51" s="872"/>
      <c r="L51" s="976"/>
      <c r="M51" s="976"/>
      <c r="N51" s="979">
        <v>34</v>
      </c>
    </row>
    <row r="52" spans="1:14">
      <c r="A52" s="537">
        <v>35</v>
      </c>
      <c r="B52" s="875"/>
      <c r="C52" s="872"/>
      <c r="D52" s="976"/>
      <c r="E52" s="976"/>
      <c r="F52" s="516"/>
      <c r="G52" s="276"/>
      <c r="H52" s="872"/>
      <c r="I52" s="976"/>
      <c r="J52" s="976"/>
      <c r="K52" s="872"/>
      <c r="L52" s="976"/>
      <c r="M52" s="976"/>
      <c r="N52" s="979">
        <v>35</v>
      </c>
    </row>
    <row r="53" spans="1:14">
      <c r="A53" s="537">
        <v>36</v>
      </c>
      <c r="B53" s="875"/>
      <c r="C53" s="872"/>
      <c r="D53" s="976"/>
      <c r="E53" s="976"/>
      <c r="F53" s="516"/>
      <c r="G53" s="276"/>
      <c r="H53" s="872"/>
      <c r="I53" s="976"/>
      <c r="J53" s="976"/>
      <c r="K53" s="872"/>
      <c r="L53" s="976"/>
      <c r="M53" s="976"/>
      <c r="N53" s="979">
        <v>36</v>
      </c>
    </row>
    <row r="54" spans="1:14">
      <c r="A54" s="537">
        <v>37</v>
      </c>
      <c r="B54" s="875"/>
      <c r="C54" s="872"/>
      <c r="D54" s="976"/>
      <c r="E54" s="976"/>
      <c r="F54" s="516"/>
      <c r="G54" s="276"/>
      <c r="H54" s="872"/>
      <c r="I54" s="976"/>
      <c r="J54" s="976"/>
      <c r="K54" s="872"/>
      <c r="L54" s="976"/>
      <c r="M54" s="976"/>
      <c r="N54" s="979">
        <v>37</v>
      </c>
    </row>
    <row r="55" spans="1:14">
      <c r="A55" s="537">
        <v>38</v>
      </c>
      <c r="B55" s="875"/>
      <c r="C55" s="872"/>
      <c r="D55" s="976"/>
      <c r="E55" s="976"/>
      <c r="F55" s="516"/>
      <c r="G55" s="276"/>
      <c r="H55" s="872"/>
      <c r="I55" s="976"/>
      <c r="J55" s="976"/>
      <c r="K55" s="872"/>
      <c r="L55" s="976"/>
      <c r="M55" s="976"/>
      <c r="N55" s="979">
        <v>38</v>
      </c>
    </row>
    <row r="56" spans="1:14">
      <c r="A56" s="537">
        <v>39</v>
      </c>
      <c r="B56" s="875"/>
      <c r="C56" s="872"/>
      <c r="D56" s="976"/>
      <c r="E56" s="976"/>
      <c r="F56" s="516"/>
      <c r="G56" s="276"/>
      <c r="H56" s="872"/>
      <c r="I56" s="976"/>
      <c r="J56" s="976"/>
      <c r="K56" s="872"/>
      <c r="L56" s="976"/>
      <c r="M56" s="976"/>
      <c r="N56" s="979">
        <v>39</v>
      </c>
    </row>
    <row r="57" spans="1:14">
      <c r="A57" s="537">
        <v>40</v>
      </c>
      <c r="B57" s="875"/>
      <c r="C57" s="872"/>
      <c r="D57" s="976"/>
      <c r="E57" s="976"/>
      <c r="F57" s="516"/>
      <c r="G57" s="276"/>
      <c r="H57" s="872"/>
      <c r="I57" s="976"/>
      <c r="J57" s="976"/>
      <c r="K57" s="872"/>
      <c r="L57" s="976"/>
      <c r="M57" s="976"/>
      <c r="N57" s="979">
        <v>40</v>
      </c>
    </row>
    <row r="58" spans="1:14">
      <c r="A58" s="537">
        <v>41</v>
      </c>
      <c r="B58" s="875"/>
      <c r="C58" s="872"/>
      <c r="D58" s="976"/>
      <c r="E58" s="976"/>
      <c r="F58" s="516"/>
      <c r="G58" s="276"/>
      <c r="H58" s="872"/>
      <c r="I58" s="976"/>
      <c r="J58" s="976"/>
      <c r="K58" s="872"/>
      <c r="L58" s="976"/>
      <c r="M58" s="976"/>
      <c r="N58" s="979">
        <v>41</v>
      </c>
    </row>
    <row r="59" spans="1:14">
      <c r="A59" s="537">
        <v>42</v>
      </c>
      <c r="B59" s="875"/>
      <c r="C59" s="872"/>
      <c r="D59" s="976"/>
      <c r="E59" s="976"/>
      <c r="F59" s="516"/>
      <c r="G59" s="276"/>
      <c r="H59" s="872"/>
      <c r="I59" s="976"/>
      <c r="J59" s="976"/>
      <c r="K59" s="872"/>
      <c r="L59" s="976"/>
      <c r="M59" s="976"/>
      <c r="N59" s="979">
        <v>42</v>
      </c>
    </row>
    <row r="60" spans="1:14">
      <c r="A60" s="537">
        <v>43</v>
      </c>
      <c r="B60" s="875"/>
      <c r="C60" s="872"/>
      <c r="D60" s="976"/>
      <c r="E60" s="976"/>
      <c r="F60" s="516"/>
      <c r="G60" s="276"/>
      <c r="H60" s="872"/>
      <c r="I60" s="976"/>
      <c r="J60" s="976"/>
      <c r="K60" s="872"/>
      <c r="L60" s="976"/>
      <c r="M60" s="976"/>
      <c r="N60" s="979">
        <v>43</v>
      </c>
    </row>
    <row r="61" spans="1:14">
      <c r="A61" s="537">
        <v>44</v>
      </c>
      <c r="B61" s="875"/>
      <c r="C61" s="872"/>
      <c r="D61" s="976"/>
      <c r="E61" s="976"/>
      <c r="F61" s="516"/>
      <c r="G61" s="276"/>
      <c r="H61" s="872"/>
      <c r="I61" s="976"/>
      <c r="J61" s="976"/>
      <c r="K61" s="872"/>
      <c r="L61" s="976"/>
      <c r="M61" s="976"/>
      <c r="N61" s="979">
        <v>44</v>
      </c>
    </row>
    <row r="62" spans="1:14">
      <c r="A62" s="904">
        <v>45</v>
      </c>
      <c r="B62" s="875"/>
      <c r="C62" s="541"/>
      <c r="D62" s="542"/>
      <c r="E62" s="542"/>
      <c r="F62" s="543"/>
      <c r="G62" s="937"/>
      <c r="H62" s="872"/>
      <c r="I62" s="542"/>
      <c r="J62" s="542"/>
      <c r="K62" s="872"/>
      <c r="L62" s="542"/>
      <c r="M62" s="542"/>
      <c r="N62" s="979">
        <v>45</v>
      </c>
    </row>
    <row r="63" spans="1:14" ht="15.75" thickBot="1">
      <c r="A63" s="544">
        <v>46</v>
      </c>
      <c r="B63" s="545" t="s">
        <v>171</v>
      </c>
      <c r="C63" s="546">
        <f>SUM(C18:C62)</f>
        <v>7129320</v>
      </c>
      <c r="D63" s="546">
        <f>SUM(D18:D62)</f>
        <v>0</v>
      </c>
      <c r="E63" s="546">
        <f>SUM(E18:E62)</f>
        <v>7129320</v>
      </c>
      <c r="F63" s="547">
        <f>SUM(F18:F62)</f>
        <v>0</v>
      </c>
      <c r="G63" s="548"/>
      <c r="H63" s="549"/>
      <c r="I63" s="546">
        <f>SUM(I18:I62)</f>
        <v>7129320</v>
      </c>
      <c r="J63" s="546">
        <f>SUM(J18:J62)</f>
        <v>0</v>
      </c>
      <c r="K63" s="549"/>
      <c r="L63" s="546">
        <f>SUM(L18:L62)</f>
        <v>0</v>
      </c>
      <c r="M63" s="546">
        <f>SUM(M18:M62)</f>
        <v>0</v>
      </c>
      <c r="N63" s="980">
        <v>46</v>
      </c>
    </row>
    <row r="64" spans="1:14" ht="15.75">
      <c r="A64" s="110" t="s">
        <v>2097</v>
      </c>
      <c r="B64" s="875"/>
      <c r="C64" s="110"/>
      <c r="D64" s="875"/>
      <c r="E64" s="875"/>
      <c r="F64" s="875"/>
      <c r="G64" s="110" t="str">
        <f>A64</f>
        <v>FERC FORM NO. 1 (ED. 12-96) NYPSC Modified-96</v>
      </c>
      <c r="H64" s="875"/>
      <c r="I64" s="110"/>
      <c r="J64" s="110"/>
    </row>
    <row r="65" spans="1:14">
      <c r="A65" s="876" t="s">
        <v>2098</v>
      </c>
      <c r="B65" s="876"/>
      <c r="C65" s="876"/>
      <c r="D65" s="876"/>
      <c r="E65" s="876"/>
      <c r="F65" s="876"/>
      <c r="G65" s="876" t="s">
        <v>2099</v>
      </c>
      <c r="H65" s="876"/>
      <c r="I65" s="876"/>
      <c r="J65" s="876"/>
      <c r="K65" s="876"/>
      <c r="L65" s="876"/>
      <c r="M65" s="876"/>
      <c r="N65" s="876"/>
    </row>
  </sheetData>
  <customSheetViews>
    <customSheetView guid="{8BA73436-2F9B-4210-BD10-5C9B0EE18A6F}" colorId="22" fitToPage="1" topLeftCell="E1">
      <selection activeCell="L2" sqref="L2"/>
      <colBreaks count="1" manualBreakCount="1">
        <brk id="6" max="1048575" man="1"/>
      </colBreaks>
      <pageMargins left="0.25" right="0.25" top="0.25" bottom="0.25" header="0" footer="0"/>
      <printOptions horizontalCentered="1" verticalCentered="1"/>
      <pageSetup scale="78" fitToWidth="2" orientation="portrait" horizontalDpi="300" verticalDpi="300" r:id="rId1"/>
      <headerFooter alignWithMargins="0"/>
    </customSheetView>
    <customSheetView guid="{7923C648-7509-4E75-B568-BE9D1A032E56}" colorId="22" fitToPage="1" topLeftCell="E1">
      <selection activeCell="I26" sqref="I26"/>
      <colBreaks count="1" manualBreakCount="1">
        <brk id="6" max="1048575" man="1"/>
      </colBreaks>
      <pageMargins left="0.25" right="0.25" top="0.25" bottom="0.25" header="0" footer="0"/>
      <printOptions horizontalCentered="1" verticalCentered="1"/>
      <pageSetup scale="78" fitToWidth="2" orientation="portrait" horizontalDpi="300" verticalDpi="300" r:id="rId2"/>
      <headerFooter alignWithMargins="0"/>
    </customSheetView>
    <customSheetView guid="{393B765C-BB60-4CEF-9B1B-1517D80E77BC}" colorId="22" showPageBreaks="1" fitToPage="1" topLeftCell="E1">
      <selection activeCell="I26" sqref="I26"/>
      <colBreaks count="1" manualBreakCount="1">
        <brk id="6" max="1048575" man="1"/>
      </colBreaks>
      <pageMargins left="0.25" right="0.25" top="0.25" bottom="0.25" header="0" footer="0"/>
      <printOptions horizontalCentered="1" verticalCentered="1"/>
      <pageSetup scale="78" fitToWidth="2" orientation="portrait" horizontalDpi="300" verticalDpi="300" r:id="rId3"/>
      <headerFooter alignWithMargins="0"/>
    </customSheetView>
    <customSheetView guid="{63051384-6030-4837-BDE8-8D47319E9310}" colorId="22" fitToPage="1" topLeftCell="E1">
      <selection activeCell="L2" sqref="L2"/>
      <colBreaks count="1" manualBreakCount="1">
        <brk id="6" max="1048575" man="1"/>
      </colBreaks>
      <pageMargins left="0.25" right="0.25" top="0.25" bottom="0.25" header="0" footer="0"/>
      <printOptions horizontalCentered="1" verticalCentered="1"/>
      <pageSetup scale="76" fitToWidth="2" orientation="portrait" horizontalDpi="300" verticalDpi="300" r:id="rId4"/>
      <headerFooter alignWithMargins="0"/>
    </customSheetView>
    <customSheetView guid="{4E7170B9-0E13-4551-BA0F-F43020F5D14F}" colorId="22" fitToPage="1" topLeftCell="E1">
      <selection activeCell="L2" sqref="L2"/>
      <colBreaks count="1" manualBreakCount="1">
        <brk id="6" max="1048575" man="1"/>
      </colBreaks>
      <pageMargins left="0.25" right="0.25" top="0.25" bottom="0.25" header="0" footer="0"/>
      <printOptions horizontalCentered="1" verticalCentered="1"/>
      <pageSetup scale="78" fitToWidth="2" orientation="portrait" horizontalDpi="300" verticalDpi="300" r:id="rId5"/>
      <headerFooter alignWithMargins="0"/>
    </customSheetView>
    <customSheetView guid="{438078D9-73AC-4065-AD12-33C545097290}" colorId="22" fitToPage="1">
      <selection activeCell="A22" sqref="A22"/>
      <colBreaks count="1" manualBreakCount="1">
        <brk id="6" max="1048575" man="1"/>
      </colBreaks>
      <pageMargins left="0.25" right="0.25" top="0.25" bottom="0.25" header="0" footer="0"/>
      <printOptions horizontalCentered="1" verticalCentered="1"/>
      <pageSetup scale="76" fitToWidth="2" orientation="portrait" horizontalDpi="300" verticalDpi="300" r:id="rId6"/>
      <headerFooter alignWithMargins="0"/>
    </customSheetView>
    <customSheetView guid="{5CF51FF9-A1DC-465C-8702-577480B671DB}" colorId="22" fitToPage="1" topLeftCell="E1">
      <selection activeCell="L2" sqref="L2"/>
      <colBreaks count="1" manualBreakCount="1">
        <brk id="6" max="1048575" man="1"/>
      </colBreaks>
      <pageMargins left="0.25" right="0.25" top="0.25" bottom="0.25" header="0" footer="0"/>
      <printOptions horizontalCentered="1" verticalCentered="1"/>
      <pageSetup scale="76" fitToWidth="2" orientation="portrait" horizontalDpi="300" verticalDpi="300" r:id="rId7"/>
      <headerFooter alignWithMargins="0"/>
    </customSheetView>
    <customSheetView guid="{B94A4E40-0E04-4C7F-92F0-F173BDD19C5E}" colorId="22" fitToPage="1" topLeftCell="E1">
      <selection activeCell="L2" sqref="L2"/>
      <colBreaks count="1" manualBreakCount="1">
        <brk id="6" max="1048575" man="1"/>
      </colBreaks>
      <pageMargins left="0.25" right="0.25" top="0.25" bottom="0.25" header="0" footer="0"/>
      <printOptions horizontalCentered="1" verticalCentered="1"/>
      <pageSetup scale="10" fitToWidth="2" orientation="portrait" horizontalDpi="300" verticalDpi="300" r:id="rId8"/>
      <headerFooter alignWithMargins="0"/>
    </customSheetView>
    <customSheetView guid="{8C259C24-A4E4-4974-8C90-A0F5B4CE3394}" colorId="22" fitToPage="1" topLeftCell="E1">
      <selection activeCell="L2" sqref="L2"/>
      <colBreaks count="1" manualBreakCount="1">
        <brk id="6" max="1048575" man="1"/>
      </colBreaks>
      <pageMargins left="0.25" right="0.25" top="0.25" bottom="0.25" header="0" footer="0"/>
      <printOptions horizontalCentered="1" verticalCentered="1"/>
      <pageSetup scale="78" fitToWidth="2" orientation="portrait" horizontalDpi="300" verticalDpi="300" r:id="rId9"/>
      <headerFooter alignWithMargins="0"/>
    </customSheetView>
    <customSheetView guid="{FA103E5D-8B2E-472D-A37D-606A91A24206}" colorId="22" fitToPage="1" topLeftCell="E1">
      <selection activeCell="L2" sqref="L2"/>
      <colBreaks count="1" manualBreakCount="1">
        <brk id="6" max="1048575" man="1"/>
      </colBreaks>
      <pageMargins left="0.25" right="0.25" top="0.25" bottom="0.25" header="0" footer="0"/>
      <printOptions horizontalCentered="1" verticalCentered="1"/>
      <pageSetup scale="78" fitToWidth="2" orientation="portrait" horizontalDpi="300" verticalDpi="300" r:id="rId10"/>
      <headerFooter alignWithMargins="0"/>
    </customSheetView>
    <customSheetView guid="{FD677025-12D2-4A8C-898E-C8C7B61A1761}" colorId="22" fitToPage="1" topLeftCell="E1">
      <selection activeCell="L2" sqref="L2"/>
      <colBreaks count="1" manualBreakCount="1">
        <brk id="6" max="1048575" man="1"/>
      </colBreaks>
      <pageMargins left="0.25" right="0.25" top="0.25" bottom="0.25" header="0" footer="0"/>
      <printOptions horizontalCentered="1" verticalCentered="1"/>
      <pageSetup scale="10" fitToWidth="2" orientation="portrait" horizontalDpi="300" verticalDpi="300" r:id="rId11"/>
      <headerFooter alignWithMargins="0"/>
    </customSheetView>
    <customSheetView guid="{8A94D2EC-B2C5-4234-9443-0DC03802E12D}" colorId="22" fitToPage="1" topLeftCell="E1">
      <selection activeCell="L2" sqref="L2"/>
      <colBreaks count="1" manualBreakCount="1">
        <brk id="6" max="1048575" man="1"/>
      </colBreaks>
      <pageMargins left="0.25" right="0.25" top="0.25" bottom="0.25" header="0" footer="0"/>
      <printOptions horizontalCentered="1" verticalCentered="1"/>
      <pageSetup scale="10" fitToWidth="2" orientation="portrait" horizontalDpi="300" verticalDpi="300" r:id="rId12"/>
      <headerFooter alignWithMargins="0"/>
    </customSheetView>
    <customSheetView guid="{C7AF6775-1D27-4B5E-A593-2A35D0B4D89B}" colorId="22" fitToPage="1" topLeftCell="E1">
      <selection activeCell="L2" sqref="L2"/>
      <colBreaks count="1" manualBreakCount="1">
        <brk id="6" max="1048575" man="1"/>
      </colBreaks>
      <pageMargins left="0.25" right="0.25" top="0.25" bottom="0.25" header="0" footer="0"/>
      <printOptions horizontalCentered="1" verticalCentered="1"/>
      <pageSetup scale="78" fitToWidth="2" orientation="portrait" horizontalDpi="300" verticalDpi="300" r:id="rId13"/>
      <headerFooter alignWithMargins="0"/>
    </customSheetView>
    <customSheetView guid="{96E61F17-B7D0-43DF-A042-AB82DEADF71D}" colorId="22" showPageBreaks="1" fitToPage="1" topLeftCell="E1">
      <selection activeCell="L2" sqref="L2"/>
      <colBreaks count="1" manualBreakCount="1">
        <brk id="6" max="1048575" man="1"/>
      </colBreaks>
      <pageMargins left="0.25" right="0.25" top="0.25" bottom="0.25" header="0" footer="0"/>
      <printOptions horizontalCentered="1" verticalCentered="1"/>
      <pageSetup scale="10" fitToWidth="2" orientation="portrait" horizontalDpi="300" verticalDpi="300" r:id="rId14"/>
      <headerFooter alignWithMargins="0"/>
    </customSheetView>
    <customSheetView guid="{0F6F7749-E5E2-402C-A332-F358E9F52431}" colorId="22" fitToPage="1" topLeftCell="E1">
      <selection activeCell="L2" sqref="L2"/>
      <colBreaks count="1" manualBreakCount="1">
        <brk id="6" max="1048575" man="1"/>
      </colBreaks>
      <pageMargins left="0.25" right="0.25" top="0.25" bottom="0.25" header="0" footer="0"/>
      <printOptions horizontalCentered="1" verticalCentered="1"/>
      <pageSetup scale="78" fitToWidth="2" orientation="portrait" horizontalDpi="300" verticalDpi="300" r:id="rId15"/>
      <headerFooter alignWithMargins="0"/>
    </customSheetView>
    <customSheetView guid="{665C0630-746D-4A38-99D5-558A3A80C435}" colorId="22" fitToPage="1" topLeftCell="E1">
      <selection activeCell="L2" sqref="L2"/>
      <colBreaks count="1" manualBreakCount="1">
        <brk id="6" max="1048575" man="1"/>
      </colBreaks>
      <pageMargins left="0.25" right="0.25" top="0.25" bottom="0.25" header="0" footer="0"/>
      <printOptions horizontalCentered="1" verticalCentered="1"/>
      <pageSetup scale="76" fitToWidth="2" orientation="portrait" horizontalDpi="300" verticalDpi="300" r:id="rId16"/>
      <headerFooter alignWithMargins="0"/>
    </customSheetView>
    <customSheetView guid="{7BB49942-3332-4916-8C9A-7E0718D9BD15}" colorId="22" fitToPage="1" topLeftCell="E1">
      <selection activeCell="L2" sqref="L2"/>
      <colBreaks count="1" manualBreakCount="1">
        <brk id="6" max="1048575" man="1"/>
      </colBreaks>
      <pageMargins left="0.25" right="0.25" top="0.25" bottom="0.25" header="0" footer="0"/>
      <printOptions horizontalCentered="1" verticalCentered="1"/>
      <pageSetup scale="76" fitToWidth="2" orientation="portrait" horizontalDpi="300" verticalDpi="300" r:id="rId17"/>
      <headerFooter alignWithMargins="0"/>
    </customSheetView>
    <customSheetView guid="{84131046-9492-4BD4-95BF-1101D54B6750}" colorId="22" fitToPage="1" topLeftCell="E1">
      <selection activeCell="L2" sqref="L2"/>
      <colBreaks count="1" manualBreakCount="1">
        <brk id="6" max="1048575" man="1"/>
      </colBreaks>
      <pageMargins left="0.25" right="0.25" top="0.25" bottom="0.25" header="0" footer="0"/>
      <printOptions horizontalCentered="1" verticalCentered="1"/>
      <pageSetup scale="78" fitToWidth="2" orientation="portrait" horizontalDpi="300" verticalDpi="300" r:id="rId18"/>
      <headerFooter alignWithMargins="0"/>
    </customSheetView>
    <customSheetView guid="{CDDD69AD-D96A-45A7-95A3-6DE883419332}" colorId="22" fitToPage="1" topLeftCell="E1">
      <selection activeCell="L2" sqref="L2"/>
      <colBreaks count="1" manualBreakCount="1">
        <brk id="6" max="1048575" man="1"/>
      </colBreaks>
      <pageMargins left="0.25" right="0.25" top="0.25" bottom="0.25" header="0" footer="0"/>
      <printOptions horizontalCentered="1" verticalCentered="1"/>
      <pageSetup scale="76" fitToWidth="2" orientation="portrait" horizontalDpi="300" verticalDpi="300" r:id="rId19"/>
      <headerFooter alignWithMargins="0"/>
    </customSheetView>
    <customSheetView guid="{4AA2BC72-2A29-463C-9964-91A7BC9A705D}" colorId="22" fitToPage="1" topLeftCell="E1">
      <selection activeCell="L2" sqref="L2"/>
      <colBreaks count="1" manualBreakCount="1">
        <brk id="6" max="1048575" man="1"/>
      </colBreaks>
      <pageMargins left="0.25" right="0.25" top="0.25" bottom="0.25" header="0" footer="0"/>
      <printOptions horizontalCentered="1" verticalCentered="1"/>
      <pageSetup scale="76" fitToWidth="2" orientation="portrait" horizontalDpi="300" verticalDpi="300" r:id="rId20"/>
      <headerFooter alignWithMargins="0"/>
    </customSheetView>
  </customSheetViews>
  <printOptions horizontalCentered="1" verticalCentered="1"/>
  <pageMargins left="0.25" right="0.25" top="0.25" bottom="0.25" header="0" footer="0"/>
  <pageSetup scale="78" fitToWidth="2" orientation="portrait" horizontalDpi="300" verticalDpi="300" r:id="rId21"/>
  <headerFooter alignWithMargins="0"/>
  <colBreaks count="1" manualBreakCount="1">
    <brk id="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214"/>
  <sheetViews>
    <sheetView defaultGridColor="0" view="pageBreakPreview" topLeftCell="A8" colorId="22" zoomScale="80" zoomScaleNormal="80" zoomScaleSheetLayoutView="80" workbookViewId="0">
      <selection activeCell="D32" sqref="D32"/>
    </sheetView>
  </sheetViews>
  <sheetFormatPr defaultColWidth="9.6640625" defaultRowHeight="15"/>
  <cols>
    <col min="1" max="1" width="4.6640625" style="1560" customWidth="1"/>
    <col min="2" max="2" width="25.6640625" style="1560" customWidth="1"/>
    <col min="3" max="4" width="24.6640625" style="1560" customWidth="1"/>
    <col min="5" max="5" width="27.109375" style="1560" customWidth="1"/>
    <col min="6" max="6" width="1.6640625" style="1560" customWidth="1"/>
    <col min="7" max="7" width="27.88671875" style="1560" customWidth="1"/>
    <col min="8" max="8" width="26.44140625" style="1560" customWidth="1"/>
    <col min="9" max="9" width="9.6640625" style="1560"/>
    <col min="10" max="10" width="25.6640625" style="1560" customWidth="1"/>
    <col min="11" max="11" width="15.6640625" style="1560" customWidth="1"/>
    <col min="12" max="12" width="4.6640625" style="1560" customWidth="1"/>
    <col min="13" max="16384" width="9.6640625" style="1560"/>
  </cols>
  <sheetData>
    <row r="1" spans="1:12">
      <c r="A1" s="2886" t="s">
        <v>1800</v>
      </c>
      <c r="B1" s="2887"/>
      <c r="C1" s="3321" t="s">
        <v>1345</v>
      </c>
      <c r="D1" s="2390" t="s">
        <v>1802</v>
      </c>
      <c r="E1" s="2894" t="s">
        <v>1803</v>
      </c>
      <c r="F1" s="2886" t="s">
        <v>1800</v>
      </c>
      <c r="G1" s="2887"/>
      <c r="H1" s="2893" t="s">
        <v>1345</v>
      </c>
      <c r="I1" s="3323"/>
      <c r="J1" s="2390" t="s">
        <v>1802</v>
      </c>
      <c r="K1" s="2895" t="s">
        <v>1803</v>
      </c>
      <c r="L1" s="2896"/>
    </row>
    <row r="2" spans="1:12">
      <c r="A2" s="2877" t="s">
        <v>4746</v>
      </c>
      <c r="B2" s="2882"/>
      <c r="C2" s="987" t="s">
        <v>5046</v>
      </c>
      <c r="D2" s="1068" t="s">
        <v>1805</v>
      </c>
      <c r="E2" s="2897"/>
      <c r="F2" s="2877" t="s">
        <v>4746</v>
      </c>
      <c r="G2" s="2882"/>
      <c r="H2" s="2884" t="s">
        <v>5046</v>
      </c>
      <c r="I2" s="2889"/>
      <c r="J2" s="3322"/>
      <c r="K2" s="2884"/>
      <c r="L2" s="2889"/>
    </row>
    <row r="3" spans="1:12" ht="15" customHeight="1" thickBot="1">
      <c r="A3" s="2890"/>
      <c r="B3" s="2891"/>
      <c r="C3" s="2921" t="s">
        <v>1138</v>
      </c>
      <c r="D3" s="3320" t="str">
        <f>+'Data Sheet'!$C$40</f>
        <v>4/18/2018</v>
      </c>
      <c r="E3" s="2917" t="str">
        <f>+'Data Sheet'!$C$38</f>
        <v>12/31/2017</v>
      </c>
      <c r="F3" s="2890"/>
      <c r="G3" s="2891"/>
      <c r="H3" s="2890" t="s">
        <v>1138</v>
      </c>
      <c r="I3" s="2892"/>
      <c r="J3" s="3320" t="str">
        <f>+'Data Sheet'!$C$40</f>
        <v>4/18/2018</v>
      </c>
      <c r="K3" s="2898" t="str">
        <f>+E3</f>
        <v>12/31/2017</v>
      </c>
      <c r="L3" s="2888"/>
    </row>
    <row r="4" spans="1:12" ht="15" customHeight="1" thickBot="1">
      <c r="A4" s="2899" t="s">
        <v>2100</v>
      </c>
      <c r="B4" s="2900"/>
      <c r="C4" s="2901"/>
      <c r="D4" s="2901"/>
      <c r="E4" s="2902"/>
      <c r="F4" s="2899" t="s">
        <v>2101</v>
      </c>
      <c r="G4" s="2900"/>
      <c r="H4" s="2900"/>
      <c r="I4" s="2901"/>
      <c r="J4" s="2901"/>
      <c r="K4" s="2903"/>
      <c r="L4" s="2904"/>
    </row>
    <row r="5" spans="1:12" ht="15.75">
      <c r="A5" s="2879"/>
      <c r="B5" s="2880"/>
      <c r="C5" s="2883"/>
      <c r="D5" s="2883"/>
      <c r="E5" s="2888"/>
      <c r="F5" s="2879"/>
      <c r="G5" s="2880"/>
      <c r="H5" s="2880"/>
      <c r="I5" s="2883"/>
      <c r="J5" s="2883"/>
      <c r="K5" s="2883"/>
      <c r="L5" s="2889"/>
    </row>
    <row r="6" spans="1:12">
      <c r="A6" s="2884" t="s">
        <v>2102</v>
      </c>
      <c r="B6" s="2882"/>
      <c r="C6" s="2882"/>
      <c r="D6" s="2882" t="s">
        <v>2103</v>
      </c>
      <c r="E6" s="2889"/>
      <c r="F6" s="2884" t="s">
        <v>3812</v>
      </c>
      <c r="G6" s="2882"/>
      <c r="H6" s="2882"/>
      <c r="I6" s="2882" t="s">
        <v>2105</v>
      </c>
      <c r="J6" s="2882"/>
      <c r="K6" s="2882"/>
      <c r="L6" s="2889"/>
    </row>
    <row r="7" spans="1:12">
      <c r="A7" s="2884" t="s">
        <v>2106</v>
      </c>
      <c r="B7" s="2882"/>
      <c r="C7" s="2882"/>
      <c r="D7" s="2882" t="s">
        <v>2107</v>
      </c>
      <c r="E7" s="2889"/>
      <c r="F7" s="2884" t="s">
        <v>3814</v>
      </c>
      <c r="G7" s="2882"/>
      <c r="H7" s="2882"/>
      <c r="I7" s="2882" t="s">
        <v>2109</v>
      </c>
      <c r="J7" s="2882"/>
      <c r="K7" s="2882"/>
      <c r="L7" s="2889"/>
    </row>
    <row r="8" spans="1:12">
      <c r="A8" s="2884" t="s">
        <v>2110</v>
      </c>
      <c r="B8" s="2882"/>
      <c r="C8" s="2882"/>
      <c r="D8" s="2882" t="s">
        <v>2111</v>
      </c>
      <c r="E8" s="2889"/>
      <c r="F8" s="2884" t="s">
        <v>2104</v>
      </c>
      <c r="G8" s="2882"/>
      <c r="H8" s="2882"/>
      <c r="I8" s="2882" t="s">
        <v>2113</v>
      </c>
      <c r="J8" s="2882"/>
      <c r="K8" s="2882"/>
      <c r="L8" s="2889"/>
    </row>
    <row r="9" spans="1:12">
      <c r="A9" s="2884" t="s">
        <v>2114</v>
      </c>
      <c r="B9" s="2882"/>
      <c r="C9" s="2882"/>
      <c r="D9" s="2882" t="s">
        <v>2115</v>
      </c>
      <c r="E9" s="2889"/>
      <c r="F9" s="2884" t="s">
        <v>2108</v>
      </c>
      <c r="G9" s="2882"/>
      <c r="H9" s="2882"/>
      <c r="I9" s="2882" t="s">
        <v>2117</v>
      </c>
      <c r="J9" s="2882"/>
      <c r="K9" s="2882"/>
      <c r="L9" s="2889"/>
    </row>
    <row r="10" spans="1:12">
      <c r="A10" s="2884" t="s">
        <v>29</v>
      </c>
      <c r="B10" s="2882"/>
      <c r="C10" s="2882"/>
      <c r="D10" s="2882" t="s">
        <v>30</v>
      </c>
      <c r="E10" s="2889"/>
      <c r="F10" s="2884" t="s">
        <v>2112</v>
      </c>
      <c r="G10" s="2882"/>
      <c r="H10" s="2882"/>
      <c r="I10" s="2882" t="s">
        <v>32</v>
      </c>
      <c r="J10" s="2882"/>
      <c r="K10" s="2882"/>
      <c r="L10" s="2889"/>
    </row>
    <row r="11" spans="1:12">
      <c r="A11" s="2884" t="s">
        <v>33</v>
      </c>
      <c r="B11" s="2882"/>
      <c r="C11" s="2882"/>
      <c r="D11" s="2882" t="s">
        <v>34</v>
      </c>
      <c r="E11" s="2889"/>
      <c r="F11" s="2884" t="s">
        <v>2116</v>
      </c>
      <c r="G11" s="2882"/>
      <c r="H11" s="2882"/>
      <c r="I11" s="2882" t="s">
        <v>36</v>
      </c>
      <c r="J11" s="2882"/>
      <c r="K11" s="2882"/>
      <c r="L11" s="2889"/>
    </row>
    <row r="12" spans="1:12">
      <c r="A12" s="2884" t="s">
        <v>37</v>
      </c>
      <c r="B12" s="2882"/>
      <c r="C12" s="2882"/>
      <c r="D12" s="2882" t="s">
        <v>38</v>
      </c>
      <c r="E12" s="2889"/>
      <c r="F12" s="2884" t="s">
        <v>31</v>
      </c>
      <c r="G12" s="2882"/>
      <c r="H12" s="2882"/>
      <c r="I12" s="2882" t="s">
        <v>40</v>
      </c>
      <c r="J12" s="2882"/>
      <c r="K12" s="2882"/>
      <c r="L12" s="2889"/>
    </row>
    <row r="13" spans="1:12">
      <c r="A13" s="2884" t="s">
        <v>3848</v>
      </c>
      <c r="B13" s="2882"/>
      <c r="C13" s="2882"/>
      <c r="D13" s="2882" t="s">
        <v>3849</v>
      </c>
      <c r="E13" s="2889"/>
      <c r="F13" s="2884" t="s">
        <v>35</v>
      </c>
      <c r="G13" s="2882"/>
      <c r="H13" s="2882"/>
      <c r="I13" s="2882" t="s">
        <v>3851</v>
      </c>
      <c r="J13" s="2882"/>
      <c r="K13" s="2882"/>
      <c r="L13" s="2889"/>
    </row>
    <row r="14" spans="1:12">
      <c r="A14" s="2884" t="s">
        <v>3852</v>
      </c>
      <c r="B14" s="2882"/>
      <c r="C14" s="2882"/>
      <c r="D14" s="2882" t="s">
        <v>3853</v>
      </c>
      <c r="E14" s="2889"/>
      <c r="F14" s="2933" t="s">
        <v>39</v>
      </c>
      <c r="G14" s="2931"/>
      <c r="H14" s="2931"/>
      <c r="I14" s="2882" t="s">
        <v>3791</v>
      </c>
      <c r="J14" s="2882"/>
      <c r="K14" s="2882"/>
      <c r="L14" s="2889"/>
    </row>
    <row r="15" spans="1:12">
      <c r="A15" s="2884" t="s">
        <v>3792</v>
      </c>
      <c r="B15" s="2882"/>
      <c r="C15" s="2882"/>
      <c r="D15" s="2882" t="s">
        <v>3793</v>
      </c>
      <c r="E15" s="2889"/>
      <c r="F15" s="2933" t="s">
        <v>3850</v>
      </c>
      <c r="G15" s="2931"/>
      <c r="H15" s="2931"/>
      <c r="I15" s="2882" t="s">
        <v>3795</v>
      </c>
      <c r="J15" s="2882"/>
      <c r="K15" s="2882"/>
      <c r="L15" s="2889"/>
    </row>
    <row r="16" spans="1:12">
      <c r="A16" s="2884" t="s">
        <v>3796</v>
      </c>
      <c r="B16" s="2882"/>
      <c r="C16" s="2882"/>
      <c r="D16" s="2929" t="s">
        <v>4094</v>
      </c>
      <c r="E16" s="2930"/>
      <c r="F16" s="2928" t="s">
        <v>4632</v>
      </c>
      <c r="G16" s="2931"/>
      <c r="H16" s="2931"/>
      <c r="I16" s="2882" t="s">
        <v>3798</v>
      </c>
      <c r="J16" s="2882"/>
      <c r="K16" s="2882"/>
      <c r="L16" s="2889"/>
    </row>
    <row r="17" spans="1:12">
      <c r="A17" s="2884" t="s">
        <v>3799</v>
      </c>
      <c r="B17" s="2882"/>
      <c r="C17" s="2882"/>
      <c r="D17" s="2878" t="s">
        <v>4095</v>
      </c>
      <c r="E17" s="2889"/>
      <c r="F17" s="2933" t="s">
        <v>3794</v>
      </c>
      <c r="G17" s="2931"/>
      <c r="H17" s="2931"/>
      <c r="I17" s="2882" t="s">
        <v>3801</v>
      </c>
      <c r="J17" s="2882"/>
      <c r="K17" s="2882"/>
      <c r="L17" s="2889"/>
    </row>
    <row r="18" spans="1:12">
      <c r="A18" s="2884" t="s">
        <v>3802</v>
      </c>
      <c r="B18" s="2882"/>
      <c r="C18" s="2882"/>
      <c r="D18" s="2929" t="s">
        <v>4096</v>
      </c>
      <c r="E18" s="2932"/>
      <c r="F18" s="2933" t="s">
        <v>3797</v>
      </c>
      <c r="G18" s="2931"/>
      <c r="H18" s="2931"/>
      <c r="I18" s="2882" t="s">
        <v>3804</v>
      </c>
      <c r="J18" s="2882"/>
      <c r="K18" s="2882"/>
      <c r="L18" s="2889"/>
    </row>
    <row r="19" spans="1:12">
      <c r="A19" s="2884" t="s">
        <v>3805</v>
      </c>
      <c r="B19" s="2882"/>
      <c r="C19" s="2882"/>
      <c r="D19" s="2929" t="s">
        <v>4631</v>
      </c>
      <c r="E19" s="2932"/>
      <c r="F19" s="2933" t="s">
        <v>3800</v>
      </c>
      <c r="G19" s="2931"/>
      <c r="H19" s="2931"/>
      <c r="I19" s="2882" t="s">
        <v>3807</v>
      </c>
      <c r="J19" s="2882"/>
      <c r="K19" s="2882"/>
      <c r="L19" s="2889"/>
    </row>
    <row r="20" spans="1:12">
      <c r="A20" s="2884" t="s">
        <v>3808</v>
      </c>
      <c r="B20" s="2882"/>
      <c r="C20" s="2882"/>
      <c r="D20" s="2878" t="s">
        <v>4097</v>
      </c>
      <c r="E20" s="2889"/>
      <c r="F20" s="2933" t="s">
        <v>3803</v>
      </c>
      <c r="G20" s="2931"/>
      <c r="H20" s="2931"/>
      <c r="I20" s="2882"/>
      <c r="J20" s="2882"/>
      <c r="K20" s="2882"/>
      <c r="L20" s="2889"/>
    </row>
    <row r="21" spans="1:12">
      <c r="A21" s="2884" t="s">
        <v>3811</v>
      </c>
      <c r="B21" s="2882"/>
      <c r="C21" s="2882"/>
      <c r="D21" s="2882" t="s">
        <v>3809</v>
      </c>
      <c r="E21" s="2889"/>
      <c r="F21" s="2933" t="s">
        <v>3806</v>
      </c>
      <c r="G21" s="2931"/>
      <c r="H21" s="2931"/>
      <c r="I21" s="2882"/>
      <c r="J21" s="2882"/>
      <c r="K21" s="2882"/>
      <c r="L21" s="2889"/>
    </row>
    <row r="22" spans="1:12">
      <c r="A22" s="2884" t="s">
        <v>3813</v>
      </c>
      <c r="B22" s="2882"/>
      <c r="C22" s="2882"/>
      <c r="D22" s="2882" t="s">
        <v>3814</v>
      </c>
      <c r="E22" s="2889"/>
      <c r="F22" s="2933" t="s">
        <v>3810</v>
      </c>
      <c r="G22" s="2931"/>
      <c r="H22" s="2931"/>
      <c r="I22" s="2882"/>
      <c r="J22" s="2882"/>
      <c r="K22" s="2882"/>
      <c r="L22" s="2889"/>
    </row>
    <row r="23" spans="1:12" ht="15.75" thickBot="1">
      <c r="A23" s="2884"/>
      <c r="B23" s="2882"/>
      <c r="C23" s="2882"/>
      <c r="D23" s="2882"/>
      <c r="E23" s="2889"/>
      <c r="F23" s="2933"/>
      <c r="G23" s="2931"/>
      <c r="H23" s="2931"/>
      <c r="I23" s="2882"/>
      <c r="J23" s="2882"/>
      <c r="K23" s="2882"/>
      <c r="L23" s="2889"/>
    </row>
    <row r="24" spans="1:12" ht="15.75" thickBot="1">
      <c r="A24" s="2894"/>
      <c r="B24" s="2905"/>
      <c r="C24" s="2906"/>
      <c r="D24" s="2906"/>
      <c r="E24" s="2896"/>
      <c r="F24" s="2895" t="s">
        <v>3815</v>
      </c>
      <c r="G24" s="2896"/>
      <c r="H24" s="2907" t="s">
        <v>3816</v>
      </c>
      <c r="I24" s="2908" t="s">
        <v>3817</v>
      </c>
      <c r="J24" s="2902"/>
      <c r="K24" s="2896" t="s">
        <v>3818</v>
      </c>
      <c r="L24" s="2894"/>
    </row>
    <row r="25" spans="1:12">
      <c r="A25" s="2909" t="s">
        <v>1729</v>
      </c>
      <c r="B25" s="2910" t="s">
        <v>3601</v>
      </c>
      <c r="C25" s="2883" t="s">
        <v>1784</v>
      </c>
      <c r="D25" s="2883"/>
      <c r="E25" s="2888"/>
      <c r="F25" s="2911" t="s">
        <v>176</v>
      </c>
      <c r="G25" s="2888"/>
      <c r="H25" s="2912" t="s">
        <v>176</v>
      </c>
      <c r="I25" s="2888" t="s">
        <v>175</v>
      </c>
      <c r="J25" s="2888" t="s">
        <v>1839</v>
      </c>
      <c r="K25" s="2888" t="s">
        <v>3819</v>
      </c>
      <c r="L25" s="2909" t="s">
        <v>1729</v>
      </c>
    </row>
    <row r="26" spans="1:12" ht="15.75" thickBot="1">
      <c r="A26" s="2913" t="s">
        <v>1732</v>
      </c>
      <c r="B26" s="2914" t="s">
        <v>3020</v>
      </c>
      <c r="C26" s="2901" t="s">
        <v>3021</v>
      </c>
      <c r="D26" s="2901"/>
      <c r="E26" s="2915"/>
      <c r="F26" s="2916" t="s">
        <v>3022</v>
      </c>
      <c r="G26" s="2915"/>
      <c r="H26" s="2914" t="s">
        <v>3023</v>
      </c>
      <c r="I26" s="2913" t="s">
        <v>2346</v>
      </c>
      <c r="J26" s="2913" t="s">
        <v>2347</v>
      </c>
      <c r="K26" s="2913" t="s">
        <v>2348</v>
      </c>
      <c r="L26" s="2913" t="s">
        <v>1732</v>
      </c>
    </row>
    <row r="27" spans="1:12">
      <c r="A27" s="2917">
        <v>1</v>
      </c>
      <c r="B27" s="2889" t="s">
        <v>4872</v>
      </c>
      <c r="C27" s="2882"/>
      <c r="D27" s="2882"/>
      <c r="E27" s="2889"/>
      <c r="F27" s="2918"/>
      <c r="G27" s="2919"/>
      <c r="H27" s="2920"/>
      <c r="I27" s="2889"/>
      <c r="J27" s="2920"/>
      <c r="K27" s="2920"/>
      <c r="L27" s="2909">
        <v>1</v>
      </c>
    </row>
    <row r="28" spans="1:12">
      <c r="A28" s="2917">
        <v>2</v>
      </c>
      <c r="B28" s="2889" t="s">
        <v>4873</v>
      </c>
      <c r="C28" s="2882"/>
      <c r="D28" s="2882"/>
      <c r="E28" s="2889"/>
      <c r="F28" s="2918"/>
      <c r="G28" s="2919"/>
      <c r="H28" s="2920"/>
      <c r="I28" s="2889"/>
      <c r="J28" s="2920"/>
      <c r="K28" s="2920"/>
      <c r="L28" s="2909">
        <v>2</v>
      </c>
    </row>
    <row r="29" spans="1:12">
      <c r="A29" s="2917">
        <v>3</v>
      </c>
      <c r="B29" s="2889"/>
      <c r="C29" s="2882"/>
      <c r="D29" s="2882"/>
      <c r="E29" s="2889"/>
      <c r="F29" s="2918"/>
      <c r="G29" s="2919"/>
      <c r="H29" s="2920"/>
      <c r="I29" s="2889"/>
      <c r="J29" s="2920"/>
      <c r="K29" s="2920"/>
      <c r="L29" s="2909">
        <v>3</v>
      </c>
    </row>
    <row r="30" spans="1:12">
      <c r="A30" s="2917">
        <v>4</v>
      </c>
      <c r="B30" s="2889" t="s">
        <v>4874</v>
      </c>
      <c r="C30" s="2882"/>
      <c r="D30" s="2882"/>
      <c r="E30" s="2889"/>
      <c r="F30" s="2918"/>
      <c r="G30" s="2919"/>
      <c r="H30" s="2920"/>
      <c r="I30" s="2889"/>
      <c r="J30" s="2920"/>
      <c r="K30" s="2920"/>
      <c r="L30" s="2909">
        <v>4</v>
      </c>
    </row>
    <row r="31" spans="1:12">
      <c r="A31" s="2917">
        <v>5</v>
      </c>
      <c r="B31" s="2889"/>
      <c r="C31" s="2882" t="s">
        <v>4875</v>
      </c>
      <c r="D31" s="2882"/>
      <c r="E31" s="2889"/>
      <c r="F31" s="2918"/>
      <c r="G31" s="2919">
        <v>28209</v>
      </c>
      <c r="H31" s="2920"/>
      <c r="I31" s="2889">
        <v>920</v>
      </c>
      <c r="J31" s="2920">
        <f>+G31+H31</f>
        <v>28209</v>
      </c>
      <c r="K31" s="2920"/>
      <c r="L31" s="2909">
        <v>5</v>
      </c>
    </row>
    <row r="32" spans="1:12">
      <c r="A32" s="2917">
        <v>6</v>
      </c>
      <c r="B32" s="2889"/>
      <c r="C32" s="2882" t="s">
        <v>4876</v>
      </c>
      <c r="D32" s="2882"/>
      <c r="E32" s="2889"/>
      <c r="F32" s="2918"/>
      <c r="G32" s="2919">
        <v>3611</v>
      </c>
      <c r="H32" s="2920"/>
      <c r="I32" s="2889">
        <v>921</v>
      </c>
      <c r="J32" s="2920">
        <f>+G32+H32</f>
        <v>3611</v>
      </c>
      <c r="K32" s="2920"/>
      <c r="L32" s="2909">
        <v>6</v>
      </c>
    </row>
    <row r="33" spans="1:12">
      <c r="A33" s="2917">
        <v>7</v>
      </c>
      <c r="B33" s="2934"/>
      <c r="C33" s="2876"/>
      <c r="D33" s="2876"/>
      <c r="E33" s="2889"/>
      <c r="F33" s="2918"/>
      <c r="G33" s="2919"/>
      <c r="H33" s="2920"/>
      <c r="I33" s="2889"/>
      <c r="J33" s="2920"/>
      <c r="K33" s="2920"/>
      <c r="L33" s="2909">
        <v>7</v>
      </c>
    </row>
    <row r="34" spans="1:12">
      <c r="A34" s="2917">
        <v>8</v>
      </c>
      <c r="B34" s="2889" t="s">
        <v>4877</v>
      </c>
      <c r="C34" s="2882"/>
      <c r="D34" s="2882"/>
      <c r="E34" s="2889"/>
      <c r="F34" s="2918"/>
      <c r="G34" s="2919"/>
      <c r="H34" s="2920"/>
      <c r="I34" s="2889"/>
      <c r="J34" s="2920"/>
      <c r="K34" s="2920"/>
      <c r="L34" s="2909">
        <v>8</v>
      </c>
    </row>
    <row r="35" spans="1:12">
      <c r="A35" s="2917">
        <v>9</v>
      </c>
      <c r="B35" s="2889"/>
      <c r="C35" s="2882" t="s">
        <v>4878</v>
      </c>
      <c r="D35" s="2882"/>
      <c r="E35" s="2889"/>
      <c r="F35" s="2918"/>
      <c r="G35" s="2919">
        <v>1718</v>
      </c>
      <c r="H35" s="2920"/>
      <c r="I35" s="2889">
        <v>566</v>
      </c>
      <c r="J35" s="2920">
        <f t="shared" ref="J35:J37" si="0">+G35+H35</f>
        <v>1718</v>
      </c>
      <c r="K35" s="2920"/>
      <c r="L35" s="2909">
        <v>9</v>
      </c>
    </row>
    <row r="36" spans="1:12">
      <c r="A36" s="2917">
        <v>10</v>
      </c>
      <c r="B36" s="2889"/>
      <c r="C36" s="2882" t="s">
        <v>4879</v>
      </c>
      <c r="D36" s="2882"/>
      <c r="E36" s="2889"/>
      <c r="F36" s="2918"/>
      <c r="G36" s="2919">
        <v>1830</v>
      </c>
      <c r="H36" s="2920"/>
      <c r="I36" s="2889">
        <v>566</v>
      </c>
      <c r="J36" s="2920">
        <f t="shared" si="0"/>
        <v>1830</v>
      </c>
      <c r="K36" s="2920"/>
      <c r="L36" s="2909">
        <v>10</v>
      </c>
    </row>
    <row r="37" spans="1:12">
      <c r="A37" s="2917">
        <v>11</v>
      </c>
      <c r="B37" s="2889"/>
      <c r="C37" s="2882" t="s">
        <v>4880</v>
      </c>
      <c r="D37" s="2882"/>
      <c r="E37" s="2889"/>
      <c r="F37" s="2918"/>
      <c r="G37" s="2919">
        <v>6719</v>
      </c>
      <c r="H37" s="2920"/>
      <c r="I37" s="2889">
        <v>566</v>
      </c>
      <c r="J37" s="2920">
        <f t="shared" si="0"/>
        <v>6719</v>
      </c>
      <c r="K37" s="2920"/>
      <c r="L37" s="2909">
        <v>11</v>
      </c>
    </row>
    <row r="38" spans="1:12">
      <c r="A38" s="2897">
        <v>12</v>
      </c>
      <c r="B38" s="2934"/>
      <c r="C38" s="2876"/>
      <c r="D38" s="2876"/>
      <c r="E38" s="2889"/>
      <c r="F38" s="2884"/>
      <c r="G38" s="2920"/>
      <c r="H38" s="2920"/>
      <c r="I38" s="2889"/>
      <c r="J38" s="2920"/>
      <c r="K38" s="2920"/>
      <c r="L38" s="2909">
        <v>12</v>
      </c>
    </row>
    <row r="39" spans="1:12">
      <c r="A39" s="2897">
        <v>13</v>
      </c>
      <c r="B39" s="2889" t="s">
        <v>4881</v>
      </c>
      <c r="C39" s="2882"/>
      <c r="D39" s="2882"/>
      <c r="E39" s="2889"/>
      <c r="F39" s="2884"/>
      <c r="G39" s="2920"/>
      <c r="H39" s="2920"/>
      <c r="I39" s="2889"/>
      <c r="J39" s="2920"/>
      <c r="K39" s="2920"/>
      <c r="L39" s="2909">
        <v>13</v>
      </c>
    </row>
    <row r="40" spans="1:12">
      <c r="A40" s="2897">
        <v>14</v>
      </c>
      <c r="B40" s="2889"/>
      <c r="C40" s="2987" t="s">
        <v>5022</v>
      </c>
      <c r="D40" s="2882"/>
      <c r="E40" s="2889"/>
      <c r="F40" s="2884"/>
      <c r="G40" s="2920">
        <v>136180</v>
      </c>
      <c r="H40" s="2920"/>
      <c r="I40" s="2889">
        <v>588</v>
      </c>
      <c r="J40" s="2920">
        <f t="shared" ref="J40:J56" si="1">+G40+H40</f>
        <v>136180</v>
      </c>
      <c r="K40" s="2920"/>
      <c r="L40" s="2909">
        <v>14</v>
      </c>
    </row>
    <row r="41" spans="1:12">
      <c r="A41" s="2897">
        <v>15</v>
      </c>
      <c r="B41" s="2889"/>
      <c r="C41" s="2987" t="s">
        <v>5023</v>
      </c>
      <c r="D41" s="2882"/>
      <c r="E41" s="2889"/>
      <c r="F41" s="2884"/>
      <c r="G41" s="2920">
        <v>16914</v>
      </c>
      <c r="H41" s="2920"/>
      <c r="I41" s="2889">
        <v>588</v>
      </c>
      <c r="J41" s="2920">
        <f t="shared" si="1"/>
        <v>16914</v>
      </c>
      <c r="K41" s="2920"/>
      <c r="L41" s="2909">
        <v>15</v>
      </c>
    </row>
    <row r="42" spans="1:12">
      <c r="A42" s="2897">
        <v>16</v>
      </c>
      <c r="B42" s="2889"/>
      <c r="C42" s="2987" t="s">
        <v>5024</v>
      </c>
      <c r="D42" s="2882"/>
      <c r="E42" s="2889"/>
      <c r="F42" s="2884"/>
      <c r="G42" s="2920">
        <v>48403</v>
      </c>
      <c r="H42" s="2920"/>
      <c r="I42" s="2889">
        <v>588</v>
      </c>
      <c r="J42" s="2920">
        <f t="shared" si="1"/>
        <v>48403</v>
      </c>
      <c r="K42" s="2920"/>
      <c r="L42" s="2909">
        <v>16</v>
      </c>
    </row>
    <row r="43" spans="1:12">
      <c r="A43" s="2897">
        <v>17</v>
      </c>
      <c r="B43" s="2889"/>
      <c r="C43" s="2987" t="s">
        <v>4882</v>
      </c>
      <c r="D43" s="2882"/>
      <c r="E43" s="2889"/>
      <c r="F43" s="2884"/>
      <c r="G43" s="2920">
        <v>35838</v>
      </c>
      <c r="H43" s="2920"/>
      <c r="I43" s="2889">
        <v>588</v>
      </c>
      <c r="J43" s="2920">
        <f t="shared" si="1"/>
        <v>35838</v>
      </c>
      <c r="K43" s="2920"/>
      <c r="L43" s="2909">
        <v>17</v>
      </c>
    </row>
    <row r="44" spans="1:12">
      <c r="A44" s="2897">
        <v>18</v>
      </c>
      <c r="B44" s="2889"/>
      <c r="C44" s="2987" t="s">
        <v>5025</v>
      </c>
      <c r="D44" s="2882"/>
      <c r="E44" s="2889"/>
      <c r="F44" s="2884"/>
      <c r="G44" s="2920">
        <v>23070</v>
      </c>
      <c r="H44" s="2920"/>
      <c r="I44" s="2889">
        <v>588</v>
      </c>
      <c r="J44" s="2920">
        <f t="shared" si="1"/>
        <v>23070</v>
      </c>
      <c r="K44" s="2920"/>
      <c r="L44" s="2909">
        <v>18</v>
      </c>
    </row>
    <row r="45" spans="1:12">
      <c r="A45" s="2897">
        <v>19</v>
      </c>
      <c r="B45" s="2889"/>
      <c r="C45" s="2987" t="s">
        <v>5026</v>
      </c>
      <c r="D45" s="2882"/>
      <c r="E45" s="2889"/>
      <c r="F45" s="2884"/>
      <c r="G45" s="2920">
        <v>131901</v>
      </c>
      <c r="H45" s="2920"/>
      <c r="I45" s="2889">
        <v>588</v>
      </c>
      <c r="J45" s="2920">
        <f t="shared" si="1"/>
        <v>131901</v>
      </c>
      <c r="K45" s="2920"/>
      <c r="L45" s="2909">
        <v>19</v>
      </c>
    </row>
    <row r="46" spans="1:12">
      <c r="A46" s="2897">
        <v>20</v>
      </c>
      <c r="B46" s="2889"/>
      <c r="C46" s="2987" t="s">
        <v>5027</v>
      </c>
      <c r="D46" s="2882"/>
      <c r="E46" s="2889"/>
      <c r="F46" s="2884"/>
      <c r="G46" s="2920">
        <v>52100</v>
      </c>
      <c r="H46" s="2920"/>
      <c r="I46" s="2889">
        <v>588</v>
      </c>
      <c r="J46" s="2920">
        <f t="shared" si="1"/>
        <v>52100</v>
      </c>
      <c r="K46" s="2920"/>
      <c r="L46" s="2909">
        <v>20</v>
      </c>
    </row>
    <row r="47" spans="1:12">
      <c r="A47" s="2897">
        <v>21</v>
      </c>
      <c r="B47" s="2889"/>
      <c r="C47" s="2987" t="s">
        <v>5028</v>
      </c>
      <c r="D47" s="2882"/>
      <c r="E47" s="2889"/>
      <c r="F47" s="2884"/>
      <c r="G47" s="2920">
        <v>56937</v>
      </c>
      <c r="H47" s="2920"/>
      <c r="I47" s="2889">
        <v>588</v>
      </c>
      <c r="J47" s="2920">
        <f t="shared" si="1"/>
        <v>56937</v>
      </c>
      <c r="K47" s="2920"/>
      <c r="L47" s="2909">
        <v>21</v>
      </c>
    </row>
    <row r="48" spans="1:12">
      <c r="A48" s="2897">
        <v>22</v>
      </c>
      <c r="B48" s="2889"/>
      <c r="C48" s="9" t="s">
        <v>4883</v>
      </c>
      <c r="D48" s="2882"/>
      <c r="E48" s="2889"/>
      <c r="F48" s="2884"/>
      <c r="G48" s="2920">
        <v>72885</v>
      </c>
      <c r="H48" s="2920"/>
      <c r="I48" s="2889">
        <v>588</v>
      </c>
      <c r="J48" s="2920">
        <f t="shared" si="1"/>
        <v>72885</v>
      </c>
      <c r="K48" s="2920"/>
      <c r="L48" s="2909">
        <v>22</v>
      </c>
    </row>
    <row r="49" spans="1:12" s="2881" customFormat="1">
      <c r="A49" s="2897">
        <v>23</v>
      </c>
      <c r="B49" s="2889"/>
      <c r="C49" s="2987" t="s">
        <v>4884</v>
      </c>
      <c r="D49" s="2882"/>
      <c r="E49" s="2889"/>
      <c r="F49" s="2884"/>
      <c r="G49" s="2920">
        <v>93896</v>
      </c>
      <c r="H49" s="2920"/>
      <c r="I49" s="2889">
        <v>588</v>
      </c>
      <c r="J49" s="2920">
        <f t="shared" si="1"/>
        <v>93896</v>
      </c>
      <c r="K49" s="2920"/>
      <c r="L49" s="2909">
        <v>23</v>
      </c>
    </row>
    <row r="50" spans="1:12" s="2881" customFormat="1">
      <c r="A50" s="2897">
        <v>24</v>
      </c>
      <c r="B50" s="2889"/>
      <c r="C50" s="2987" t="s">
        <v>4885</v>
      </c>
      <c r="D50" s="2882"/>
      <c r="E50" s="2889"/>
      <c r="F50" s="2884"/>
      <c r="G50" s="2920">
        <v>5746</v>
      </c>
      <c r="H50" s="2920"/>
      <c r="I50" s="2889">
        <v>588</v>
      </c>
      <c r="J50" s="2920">
        <f t="shared" si="1"/>
        <v>5746</v>
      </c>
      <c r="K50" s="2920"/>
      <c r="L50" s="2909">
        <v>24</v>
      </c>
    </row>
    <row r="51" spans="1:12" s="2881" customFormat="1">
      <c r="A51" s="2897">
        <v>25</v>
      </c>
      <c r="B51" s="2889"/>
      <c r="C51" s="2987" t="s">
        <v>5029</v>
      </c>
      <c r="D51" s="2882"/>
      <c r="E51" s="2889"/>
      <c r="F51" s="2884"/>
      <c r="G51" s="2920">
        <v>5140</v>
      </c>
      <c r="H51" s="2920"/>
      <c r="I51" s="2889">
        <v>588</v>
      </c>
      <c r="J51" s="2920">
        <f t="shared" si="1"/>
        <v>5140</v>
      </c>
      <c r="K51" s="2920"/>
      <c r="L51" s="2909">
        <v>25</v>
      </c>
    </row>
    <row r="52" spans="1:12" s="2881" customFormat="1">
      <c r="A52" s="2897">
        <v>26</v>
      </c>
      <c r="B52" s="2889"/>
      <c r="C52" s="2987" t="s">
        <v>5030</v>
      </c>
      <c r="D52" s="2882"/>
      <c r="E52" s="2889"/>
      <c r="F52" s="2884"/>
      <c r="G52" s="2920">
        <v>12950</v>
      </c>
      <c r="H52" s="2920"/>
      <c r="I52" s="2889">
        <v>588</v>
      </c>
      <c r="J52" s="2920">
        <f t="shared" si="1"/>
        <v>12950</v>
      </c>
      <c r="K52" s="2920"/>
      <c r="L52" s="2909">
        <v>26</v>
      </c>
    </row>
    <row r="53" spans="1:12">
      <c r="A53" s="2897">
        <v>27</v>
      </c>
      <c r="B53" s="2889"/>
      <c r="C53" s="2987" t="s">
        <v>5031</v>
      </c>
      <c r="D53" s="2882"/>
      <c r="E53" s="2889"/>
      <c r="F53" s="2884"/>
      <c r="G53" s="2920">
        <v>11680</v>
      </c>
      <c r="H53" s="2920"/>
      <c r="I53" s="2889">
        <v>588</v>
      </c>
      <c r="J53" s="2920">
        <f t="shared" si="1"/>
        <v>11680</v>
      </c>
      <c r="K53" s="2920"/>
      <c r="L53" s="2909">
        <v>27</v>
      </c>
    </row>
    <row r="54" spans="1:12">
      <c r="A54" s="2897">
        <v>28</v>
      </c>
      <c r="B54" s="2889"/>
      <c r="C54" s="2987" t="s">
        <v>4886</v>
      </c>
      <c r="D54" s="2882"/>
      <c r="E54" s="2889"/>
      <c r="F54" s="2884"/>
      <c r="G54" s="2920">
        <v>26056</v>
      </c>
      <c r="H54" s="2920"/>
      <c r="I54" s="2889">
        <v>588</v>
      </c>
      <c r="J54" s="2920">
        <f t="shared" si="1"/>
        <v>26056</v>
      </c>
      <c r="K54" s="2920"/>
      <c r="L54" s="2909">
        <v>28</v>
      </c>
    </row>
    <row r="55" spans="1:12">
      <c r="A55" s="2897">
        <v>29</v>
      </c>
      <c r="B55" s="2889"/>
      <c r="C55" s="2987" t="s">
        <v>4887</v>
      </c>
      <c r="D55" s="2882"/>
      <c r="E55" s="2889"/>
      <c r="F55" s="2884"/>
      <c r="G55" s="2920">
        <v>2844</v>
      </c>
      <c r="H55" s="2920"/>
      <c r="I55" s="2889">
        <v>588</v>
      </c>
      <c r="J55" s="2920">
        <f t="shared" si="1"/>
        <v>2844</v>
      </c>
      <c r="K55" s="2920"/>
      <c r="L55" s="2909">
        <v>29</v>
      </c>
    </row>
    <row r="56" spans="1:12">
      <c r="A56" s="2897">
        <v>30</v>
      </c>
      <c r="B56" s="2889"/>
      <c r="C56" s="2987" t="s">
        <v>4888</v>
      </c>
      <c r="D56" s="2882"/>
      <c r="E56" s="2889"/>
      <c r="F56" s="2884"/>
      <c r="G56" s="2920">
        <v>1127</v>
      </c>
      <c r="H56" s="2920"/>
      <c r="I56" s="2889">
        <v>588</v>
      </c>
      <c r="J56" s="2920">
        <f t="shared" si="1"/>
        <v>1127</v>
      </c>
      <c r="K56" s="2920"/>
      <c r="L56" s="2909">
        <v>30</v>
      </c>
    </row>
    <row r="57" spans="1:12">
      <c r="A57" s="2897">
        <v>31</v>
      </c>
      <c r="B57" s="2934"/>
      <c r="C57" s="2876"/>
      <c r="D57" s="2876"/>
      <c r="E57" s="2889"/>
      <c r="F57" s="2884"/>
      <c r="G57" s="2920"/>
      <c r="H57" s="2920"/>
      <c r="I57" s="2889"/>
      <c r="J57" s="2920"/>
      <c r="K57" s="2920"/>
      <c r="L57" s="2909">
        <v>31</v>
      </c>
    </row>
    <row r="58" spans="1:12">
      <c r="A58" s="2897">
        <v>32</v>
      </c>
      <c r="B58" s="2889" t="s">
        <v>4889</v>
      </c>
      <c r="C58" s="2882"/>
      <c r="D58" s="2882"/>
      <c r="E58" s="2889"/>
      <c r="F58" s="2884"/>
      <c r="G58" s="2997"/>
      <c r="H58" s="2920"/>
      <c r="I58" s="2889"/>
      <c r="J58" s="2920"/>
      <c r="K58" s="2920"/>
      <c r="L58" s="2909">
        <v>32</v>
      </c>
    </row>
    <row r="59" spans="1:12" s="2881" customFormat="1">
      <c r="A59" s="2897">
        <v>33</v>
      </c>
      <c r="B59" s="2889"/>
      <c r="C59" s="2987" t="s">
        <v>5032</v>
      </c>
      <c r="D59" s="2882"/>
      <c r="E59" s="2889"/>
      <c r="F59" s="2884"/>
      <c r="G59" s="2920">
        <v>22875</v>
      </c>
      <c r="H59" s="2920"/>
      <c r="I59" s="2889">
        <v>910</v>
      </c>
      <c r="J59" s="2920">
        <f t="shared" ref="J59:J69" si="2">+G59+H59</f>
        <v>22875</v>
      </c>
      <c r="K59" s="2920"/>
      <c r="L59" s="2909">
        <v>33</v>
      </c>
    </row>
    <row r="60" spans="1:12">
      <c r="A60" s="2897">
        <v>34</v>
      </c>
      <c r="B60" s="2889"/>
      <c r="C60" s="2987" t="s">
        <v>5033</v>
      </c>
      <c r="D60" s="2882"/>
      <c r="E60" s="2889"/>
      <c r="F60" s="2884"/>
      <c r="G60" s="2920">
        <v>79272</v>
      </c>
      <c r="H60" s="2920"/>
      <c r="I60" s="2889">
        <v>910</v>
      </c>
      <c r="J60" s="2920">
        <f t="shared" si="2"/>
        <v>79272</v>
      </c>
      <c r="K60" s="2920"/>
      <c r="L60" s="2909">
        <v>34</v>
      </c>
    </row>
    <row r="61" spans="1:12">
      <c r="A61" s="2897">
        <v>35</v>
      </c>
      <c r="B61" s="2889"/>
      <c r="C61" s="2987" t="s">
        <v>4890</v>
      </c>
      <c r="D61" s="2882"/>
      <c r="E61" s="2889"/>
      <c r="F61" s="2884"/>
      <c r="G61" s="2920">
        <v>167810</v>
      </c>
      <c r="H61" s="2920"/>
      <c r="I61" s="2889">
        <v>910</v>
      </c>
      <c r="J61" s="2920">
        <f t="shared" si="2"/>
        <v>167810</v>
      </c>
      <c r="K61" s="2920"/>
      <c r="L61" s="2909">
        <v>35</v>
      </c>
    </row>
    <row r="62" spans="1:12">
      <c r="A62" s="2897">
        <v>36</v>
      </c>
      <c r="B62" s="2889"/>
      <c r="C62" s="9" t="s">
        <v>4891</v>
      </c>
      <c r="D62" s="2882"/>
      <c r="E62" s="2889"/>
      <c r="F62" s="2884"/>
      <c r="G62" s="2920">
        <v>6636</v>
      </c>
      <c r="H62" s="2920"/>
      <c r="I62" s="2889">
        <v>910</v>
      </c>
      <c r="J62" s="2920">
        <f t="shared" si="2"/>
        <v>6636</v>
      </c>
      <c r="K62" s="2920"/>
      <c r="L62" s="2909">
        <v>36</v>
      </c>
    </row>
    <row r="63" spans="1:12">
      <c r="A63" s="2897">
        <v>37</v>
      </c>
      <c r="B63" s="2889"/>
      <c r="C63" s="2987" t="s">
        <v>4892</v>
      </c>
      <c r="D63" s="2882"/>
      <c r="E63" s="2889"/>
      <c r="F63" s="2884"/>
      <c r="G63" s="2920">
        <v>37904</v>
      </c>
      <c r="H63" s="2920"/>
      <c r="I63" s="2889">
        <v>910</v>
      </c>
      <c r="J63" s="2920">
        <f t="shared" si="2"/>
        <v>37904</v>
      </c>
      <c r="K63" s="2920"/>
      <c r="L63" s="2909">
        <v>37</v>
      </c>
    </row>
    <row r="64" spans="1:12">
      <c r="A64" s="2897">
        <v>38</v>
      </c>
      <c r="B64" s="2934"/>
      <c r="C64" s="9" t="s">
        <v>4893</v>
      </c>
      <c r="D64" s="2876"/>
      <c r="E64" s="2889"/>
      <c r="F64" s="2884"/>
      <c r="G64" s="2920">
        <v>124</v>
      </c>
      <c r="H64" s="2920"/>
      <c r="I64" s="2889">
        <v>910</v>
      </c>
      <c r="J64" s="2920">
        <f t="shared" si="2"/>
        <v>124</v>
      </c>
      <c r="K64" s="2920"/>
      <c r="L64" s="2909">
        <v>38</v>
      </c>
    </row>
    <row r="65" spans="1:12">
      <c r="A65" s="2897">
        <v>39</v>
      </c>
      <c r="B65" s="2934"/>
      <c r="C65" s="2987" t="s">
        <v>5034</v>
      </c>
      <c r="D65" s="2876"/>
      <c r="E65" s="2889"/>
      <c r="F65" s="2884"/>
      <c r="G65" s="2920">
        <v>81619</v>
      </c>
      <c r="H65" s="2920"/>
      <c r="I65" s="2889">
        <v>910</v>
      </c>
      <c r="J65" s="2920">
        <f t="shared" si="2"/>
        <v>81619</v>
      </c>
      <c r="K65" s="2920"/>
      <c r="L65" s="2909">
        <v>39</v>
      </c>
    </row>
    <row r="66" spans="1:12">
      <c r="A66" s="2897">
        <v>40</v>
      </c>
      <c r="B66" s="2934"/>
      <c r="C66" s="2987" t="s">
        <v>5035</v>
      </c>
      <c r="D66" s="2876"/>
      <c r="E66" s="2889"/>
      <c r="F66" s="2884"/>
      <c r="G66" s="2920">
        <v>12174</v>
      </c>
      <c r="H66" s="2920"/>
      <c r="I66" s="2889">
        <v>910</v>
      </c>
      <c r="J66" s="2920">
        <f t="shared" si="2"/>
        <v>12174</v>
      </c>
      <c r="K66" s="2920"/>
      <c r="L66" s="2909">
        <v>40</v>
      </c>
    </row>
    <row r="67" spans="1:12">
      <c r="A67" s="2897">
        <v>41</v>
      </c>
      <c r="B67" s="2934"/>
      <c r="C67" s="2987" t="s">
        <v>5036</v>
      </c>
      <c r="D67" s="2876"/>
      <c r="E67" s="2889"/>
      <c r="F67" s="2884"/>
      <c r="G67" s="2920">
        <v>9516</v>
      </c>
      <c r="H67" s="2920"/>
      <c r="I67" s="2889">
        <v>910</v>
      </c>
      <c r="J67" s="2920">
        <f t="shared" si="2"/>
        <v>9516</v>
      </c>
      <c r="K67" s="2920"/>
      <c r="L67" s="2909">
        <v>41</v>
      </c>
    </row>
    <row r="68" spans="1:12">
      <c r="A68" s="2897">
        <v>42</v>
      </c>
      <c r="B68" s="2889"/>
      <c r="C68" s="2987" t="s">
        <v>4894</v>
      </c>
      <c r="D68" s="2882"/>
      <c r="E68" s="2889"/>
      <c r="F68" s="2884"/>
      <c r="G68" s="2920">
        <v>67250</v>
      </c>
      <c r="H68" s="2920"/>
      <c r="I68" s="2889">
        <v>910</v>
      </c>
      <c r="J68" s="2920">
        <f t="shared" si="2"/>
        <v>67250</v>
      </c>
      <c r="K68" s="2920"/>
      <c r="L68" s="2909">
        <v>42</v>
      </c>
    </row>
    <row r="69" spans="1:12">
      <c r="A69" s="2897">
        <v>43</v>
      </c>
      <c r="B69" s="2889"/>
      <c r="C69" s="2987" t="s">
        <v>4895</v>
      </c>
      <c r="D69" s="2882"/>
      <c r="E69" s="2889"/>
      <c r="F69" s="2884"/>
      <c r="G69" s="2920">
        <v>173280</v>
      </c>
      <c r="H69" s="2920"/>
      <c r="I69" s="2889">
        <v>910</v>
      </c>
      <c r="J69" s="2920">
        <f t="shared" si="2"/>
        <v>173280</v>
      </c>
      <c r="K69" s="2920"/>
      <c r="L69" s="2909">
        <v>43</v>
      </c>
    </row>
    <row r="70" spans="1:12">
      <c r="A70" s="2897">
        <v>44</v>
      </c>
      <c r="B70" s="2889"/>
      <c r="C70" s="2882"/>
      <c r="D70" s="2882"/>
      <c r="E70" s="2889"/>
      <c r="F70" s="2884"/>
      <c r="G70" s="2920"/>
      <c r="H70" s="2920"/>
      <c r="I70" s="2889"/>
      <c r="J70" s="2920"/>
      <c r="K70" s="2920"/>
      <c r="L70" s="2909">
        <v>44</v>
      </c>
    </row>
    <row r="71" spans="1:12" ht="15.75" thickBot="1">
      <c r="A71" s="2921">
        <v>45</v>
      </c>
      <c r="B71" s="2914" t="s">
        <v>1191</v>
      </c>
      <c r="C71" s="2891"/>
      <c r="D71" s="2891"/>
      <c r="E71" s="2892"/>
      <c r="F71" s="2922"/>
      <c r="G71" s="2923">
        <f>SUM(G28:G70)</f>
        <v>1434214</v>
      </c>
      <c r="H71" s="2923">
        <f>SUM(H28:H70)</f>
        <v>0</v>
      </c>
      <c r="I71" s="2892"/>
      <c r="J71" s="2923">
        <f>SUM(J28:J70)</f>
        <v>1434214</v>
      </c>
      <c r="K71" s="2923">
        <v>0</v>
      </c>
      <c r="L71" s="2913">
        <v>45</v>
      </c>
    </row>
    <row r="72" spans="1:12">
      <c r="A72" s="2929" t="s">
        <v>4674</v>
      </c>
      <c r="B72" s="2929"/>
      <c r="C72" s="2882"/>
      <c r="D72" s="2882"/>
      <c r="E72" s="2882"/>
      <c r="F72" s="2929" t="s">
        <v>4674</v>
      </c>
      <c r="G72" s="2929"/>
      <c r="H72" s="2883"/>
      <c r="I72" s="2876"/>
      <c r="J72" s="2876"/>
      <c r="K72" s="2876"/>
      <c r="L72" s="2876"/>
    </row>
    <row r="73" spans="1:12">
      <c r="A73" s="2883" t="s">
        <v>3821</v>
      </c>
      <c r="B73" s="2883"/>
      <c r="C73" s="2883"/>
      <c r="D73" s="2883"/>
      <c r="E73" s="2883"/>
      <c r="F73" s="2883" t="s">
        <v>3822</v>
      </c>
      <c r="G73" s="2883"/>
      <c r="H73" s="2883"/>
      <c r="I73" s="2883"/>
      <c r="J73" s="2883"/>
      <c r="K73" s="2883"/>
      <c r="L73" s="2883"/>
    </row>
    <row r="74" spans="1:12" ht="16.5" thickBot="1">
      <c r="A74" s="2880" t="s">
        <v>418</v>
      </c>
      <c r="B74" s="2883"/>
      <c r="C74" s="2883"/>
      <c r="D74" s="2883"/>
      <c r="E74" s="2883"/>
      <c r="F74" s="2876"/>
      <c r="G74" s="2876"/>
      <c r="H74" s="2876"/>
      <c r="I74" s="2876"/>
      <c r="J74" s="2876"/>
      <c r="K74" s="2876"/>
      <c r="L74" s="2876"/>
    </row>
    <row r="75" spans="1:12" ht="15.75">
      <c r="A75" s="2266"/>
      <c r="B75" s="2381"/>
      <c r="C75" s="2381"/>
      <c r="D75" s="2374"/>
      <c r="E75" s="2365"/>
      <c r="F75" s="2364"/>
      <c r="G75" s="2381"/>
      <c r="H75" s="2381"/>
      <c r="I75" s="2381"/>
      <c r="J75" s="2374"/>
      <c r="K75" s="2374"/>
      <c r="L75" s="2365"/>
    </row>
    <row r="76" spans="1:12" ht="16.5" thickBot="1">
      <c r="A76" s="2885" t="s">
        <v>4746</v>
      </c>
      <c r="B76" s="2882"/>
      <c r="C76" s="2882"/>
      <c r="D76" s="2924" t="str">
        <f>+$D$3</f>
        <v>4/18/2018</v>
      </c>
      <c r="E76" s="2924" t="str">
        <f>+$E$3</f>
        <v>12/31/2017</v>
      </c>
      <c r="F76" s="2885" t="s">
        <v>4746</v>
      </c>
      <c r="G76" s="2882"/>
      <c r="H76" s="2882"/>
      <c r="I76" s="2882"/>
      <c r="J76" s="2924" t="str">
        <f>+$J$3</f>
        <v>4/18/2018</v>
      </c>
      <c r="K76" s="2924" t="str">
        <f>+$K$3</f>
        <v>12/31/2017</v>
      </c>
      <c r="L76" s="2876"/>
    </row>
    <row r="77" spans="1:12" ht="15.75">
      <c r="A77" s="2886"/>
      <c r="B77" s="2925" t="s">
        <v>3861</v>
      </c>
      <c r="C77" s="2925"/>
      <c r="D77" s="2906"/>
      <c r="E77" s="2896"/>
      <c r="F77" s="2895"/>
      <c r="G77" s="2925" t="s">
        <v>2101</v>
      </c>
      <c r="H77" s="2925"/>
      <c r="I77" s="2925"/>
      <c r="J77" s="2906"/>
      <c r="K77" s="2906"/>
      <c r="L77" s="2896"/>
    </row>
    <row r="78" spans="1:12" ht="15.75" thickBot="1">
      <c r="A78" s="2890"/>
      <c r="B78" s="2891"/>
      <c r="C78" s="2891"/>
      <c r="D78" s="2926"/>
      <c r="E78" s="2892"/>
      <c r="F78" s="2890"/>
      <c r="G78" s="2891"/>
      <c r="H78" s="2891"/>
      <c r="I78" s="2891"/>
      <c r="J78" s="2891"/>
      <c r="K78" s="2891"/>
      <c r="L78" s="2892"/>
    </row>
    <row r="79" spans="1:12" ht="15.75" thickBot="1">
      <c r="A79" s="2894"/>
      <c r="B79" s="2905" t="s">
        <v>3601</v>
      </c>
      <c r="C79" s="2906" t="s">
        <v>1784</v>
      </c>
      <c r="D79" s="2906"/>
      <c r="E79" s="2896"/>
      <c r="F79" s="2895" t="s">
        <v>3815</v>
      </c>
      <c r="G79" s="2896"/>
      <c r="H79" s="2907" t="s">
        <v>3816</v>
      </c>
      <c r="I79" s="2908" t="s">
        <v>3817</v>
      </c>
      <c r="J79" s="2927"/>
      <c r="K79" s="2896" t="s">
        <v>3818</v>
      </c>
      <c r="L79" s="2894"/>
    </row>
    <row r="80" spans="1:12">
      <c r="A80" s="2909" t="s">
        <v>1729</v>
      </c>
      <c r="B80" s="2889"/>
      <c r="C80" s="2882"/>
      <c r="D80" s="2882"/>
      <c r="E80" s="2889"/>
      <c r="F80" s="2911" t="s">
        <v>176</v>
      </c>
      <c r="G80" s="2888"/>
      <c r="H80" s="2912" t="s">
        <v>176</v>
      </c>
      <c r="I80" s="2888" t="s">
        <v>175</v>
      </c>
      <c r="J80" s="2888" t="s">
        <v>1839</v>
      </c>
      <c r="K80" s="2888" t="s">
        <v>3819</v>
      </c>
      <c r="L80" s="2909" t="s">
        <v>1729</v>
      </c>
    </row>
    <row r="81" spans="1:12" ht="15.75" thickBot="1">
      <c r="A81" s="2913" t="s">
        <v>1732</v>
      </c>
      <c r="B81" s="2914" t="s">
        <v>3020</v>
      </c>
      <c r="C81" s="2901" t="s">
        <v>3021</v>
      </c>
      <c r="D81" s="2901"/>
      <c r="E81" s="2915"/>
      <c r="F81" s="2916" t="s">
        <v>3022</v>
      </c>
      <c r="G81" s="2915"/>
      <c r="H81" s="2914" t="s">
        <v>3023</v>
      </c>
      <c r="I81" s="2913" t="s">
        <v>2346</v>
      </c>
      <c r="J81" s="2913" t="s">
        <v>2347</v>
      </c>
      <c r="K81" s="2913" t="s">
        <v>2348</v>
      </c>
      <c r="L81" s="2913" t="s">
        <v>1732</v>
      </c>
    </row>
    <row r="82" spans="1:12">
      <c r="A82" s="2917">
        <v>1</v>
      </c>
      <c r="B82" s="2889" t="s">
        <v>4896</v>
      </c>
      <c r="C82" s="2882"/>
      <c r="D82" s="2882"/>
      <c r="E82" s="2889"/>
      <c r="F82" s="2918"/>
      <c r="G82" s="2919"/>
      <c r="H82" s="2920"/>
      <c r="I82" s="2889"/>
      <c r="J82" s="2920"/>
      <c r="K82" s="2920"/>
      <c r="L82" s="2917">
        <v>1</v>
      </c>
    </row>
    <row r="83" spans="1:12">
      <c r="A83" s="2917">
        <v>2</v>
      </c>
      <c r="B83" s="2889" t="s">
        <v>4897</v>
      </c>
      <c r="C83" s="2882"/>
      <c r="D83" s="2882"/>
      <c r="E83" s="2889"/>
      <c r="F83" s="2918"/>
      <c r="G83" s="2919"/>
      <c r="H83" s="2920"/>
      <c r="I83" s="2889"/>
      <c r="J83" s="2920"/>
      <c r="K83" s="2920"/>
      <c r="L83" s="2917">
        <v>2</v>
      </c>
    </row>
    <row r="84" spans="1:12">
      <c r="A84" s="2917">
        <v>3</v>
      </c>
      <c r="B84" s="2934"/>
      <c r="C84" s="2882"/>
      <c r="D84" s="2882"/>
      <c r="E84" s="2889"/>
      <c r="F84" s="2918"/>
      <c r="G84" s="2919"/>
      <c r="H84" s="2920"/>
      <c r="I84" s="2889"/>
      <c r="J84" s="2920"/>
      <c r="K84" s="2920"/>
      <c r="L84" s="2917">
        <v>3</v>
      </c>
    </row>
    <row r="85" spans="1:12">
      <c r="A85" s="2917">
        <v>4</v>
      </c>
      <c r="B85" s="2889" t="s">
        <v>4898</v>
      </c>
      <c r="C85" s="2882"/>
      <c r="D85" s="2882"/>
      <c r="E85" s="2889"/>
      <c r="F85" s="2918"/>
      <c r="G85" s="2919"/>
      <c r="H85" s="2920">
        <v>1084405</v>
      </c>
      <c r="I85" s="2889">
        <v>930</v>
      </c>
      <c r="J85" s="2920">
        <f t="shared" ref="J85:J86" si="3">+G85+H85</f>
        <v>1084405</v>
      </c>
      <c r="K85" s="2920"/>
      <c r="L85" s="2917">
        <v>4</v>
      </c>
    </row>
    <row r="86" spans="1:12">
      <c r="A86" s="2917">
        <v>5</v>
      </c>
      <c r="B86" s="2889"/>
      <c r="C86" s="2882" t="s">
        <v>4899</v>
      </c>
      <c r="D86" s="2882"/>
      <c r="E86" s="2889"/>
      <c r="F86" s="2918"/>
      <c r="G86" s="2919">
        <v>27901</v>
      </c>
      <c r="H86" s="2920"/>
      <c r="I86" s="2889">
        <v>921</v>
      </c>
      <c r="J86" s="2920">
        <f t="shared" si="3"/>
        <v>27901</v>
      </c>
      <c r="K86" s="2920"/>
      <c r="L86" s="2917">
        <v>5</v>
      </c>
    </row>
    <row r="87" spans="1:12">
      <c r="A87" s="2917">
        <v>6</v>
      </c>
      <c r="B87" s="2934"/>
      <c r="C87" s="2876"/>
      <c r="D87" s="2876"/>
      <c r="E87" s="2889"/>
      <c r="F87" s="2918"/>
      <c r="G87" s="2919"/>
      <c r="H87" s="2920"/>
      <c r="I87" s="2889"/>
      <c r="J87" s="2920"/>
      <c r="K87" s="2920"/>
      <c r="L87" s="2917">
        <v>6</v>
      </c>
    </row>
    <row r="88" spans="1:12">
      <c r="A88" s="2917">
        <v>7</v>
      </c>
      <c r="B88" s="2889" t="s">
        <v>4900</v>
      </c>
      <c r="C88" s="2882"/>
      <c r="D88" s="2882"/>
      <c r="E88" s="2889"/>
      <c r="F88" s="2918"/>
      <c r="G88" s="2919"/>
      <c r="H88" s="2920"/>
      <c r="I88" s="2889"/>
      <c r="J88" s="2920"/>
      <c r="K88" s="2920"/>
      <c r="L88" s="2917">
        <v>7</v>
      </c>
    </row>
    <row r="89" spans="1:12">
      <c r="A89" s="2917">
        <v>8</v>
      </c>
      <c r="B89" s="2889"/>
      <c r="C89" s="2882" t="s">
        <v>4901</v>
      </c>
      <c r="D89" s="2882"/>
      <c r="E89" s="2889"/>
      <c r="F89" s="2918"/>
      <c r="G89" s="2919">
        <v>48101</v>
      </c>
      <c r="H89" s="2920"/>
      <c r="I89" s="2889">
        <v>920</v>
      </c>
      <c r="J89" s="2920">
        <f t="shared" ref="J89:J91" si="4">+G89+H89</f>
        <v>48101</v>
      </c>
      <c r="K89" s="2920"/>
      <c r="L89" s="2917">
        <v>8</v>
      </c>
    </row>
    <row r="90" spans="1:12">
      <c r="A90" s="2917">
        <v>9</v>
      </c>
      <c r="B90" s="2889"/>
      <c r="C90" s="2882" t="s">
        <v>4902</v>
      </c>
      <c r="D90" s="2882"/>
      <c r="E90" s="2889"/>
      <c r="F90" s="2918"/>
      <c r="G90" s="2919"/>
      <c r="H90" s="2920">
        <v>255650</v>
      </c>
      <c r="I90" s="2889">
        <v>930</v>
      </c>
      <c r="J90" s="2920">
        <f t="shared" si="4"/>
        <v>255650</v>
      </c>
      <c r="K90" s="2920"/>
      <c r="L90" s="2917">
        <v>9</v>
      </c>
    </row>
    <row r="91" spans="1:12">
      <c r="A91" s="2917">
        <v>10</v>
      </c>
      <c r="B91" s="2889"/>
      <c r="C91" s="2882" t="s">
        <v>4903</v>
      </c>
      <c r="D91" s="2882"/>
      <c r="E91" s="2889"/>
      <c r="F91" s="2918"/>
      <c r="G91" s="2919"/>
      <c r="H91" s="2920">
        <v>5000</v>
      </c>
      <c r="I91" s="2889">
        <v>930</v>
      </c>
      <c r="J91" s="2920">
        <f t="shared" si="4"/>
        <v>5000</v>
      </c>
      <c r="K91" s="2920"/>
      <c r="L91" s="2917">
        <v>10</v>
      </c>
    </row>
    <row r="92" spans="1:12">
      <c r="A92" s="2917">
        <v>11</v>
      </c>
      <c r="B92" s="2889"/>
      <c r="C92" s="2876"/>
      <c r="D92" s="2882"/>
      <c r="E92" s="2889"/>
      <c r="F92" s="2918"/>
      <c r="G92" s="2919"/>
      <c r="H92" s="2920"/>
      <c r="I92" s="2889"/>
      <c r="J92" s="2920"/>
      <c r="K92" s="2920"/>
      <c r="L92" s="2917">
        <v>11</v>
      </c>
    </row>
    <row r="93" spans="1:12">
      <c r="A93" s="2897">
        <v>12</v>
      </c>
      <c r="B93" s="2889"/>
      <c r="C93" s="2882" t="s">
        <v>4904</v>
      </c>
      <c r="D93" s="2882"/>
      <c r="E93" s="2889"/>
      <c r="F93" s="2884"/>
      <c r="G93" s="2920"/>
      <c r="H93" s="2920"/>
      <c r="I93" s="2889">
        <v>188</v>
      </c>
      <c r="J93" s="2936">
        <v>7501</v>
      </c>
      <c r="K93" s="2935">
        <v>826850</v>
      </c>
      <c r="L93" s="2897">
        <v>12</v>
      </c>
    </row>
    <row r="94" spans="1:12">
      <c r="A94" s="2897">
        <v>13</v>
      </c>
      <c r="B94" s="2889"/>
      <c r="C94" s="2882"/>
      <c r="D94" s="2882"/>
      <c r="E94" s="2889"/>
      <c r="F94" s="2884"/>
      <c r="G94" s="2920"/>
      <c r="H94" s="2920"/>
      <c r="I94" s="2889"/>
      <c r="J94" s="2920"/>
      <c r="K94" s="2920"/>
      <c r="L94" s="2897">
        <v>13</v>
      </c>
    </row>
    <row r="95" spans="1:12">
      <c r="A95" s="2897">
        <v>14</v>
      </c>
      <c r="B95" s="2889"/>
      <c r="C95" s="2882"/>
      <c r="D95" s="2882"/>
      <c r="E95" s="2889"/>
      <c r="F95" s="2884"/>
      <c r="G95" s="2920"/>
      <c r="H95" s="2920"/>
      <c r="I95" s="2889"/>
      <c r="J95" s="2920"/>
      <c r="K95" s="2920"/>
      <c r="L95" s="2897">
        <v>14</v>
      </c>
    </row>
    <row r="96" spans="1:12">
      <c r="A96" s="2897">
        <v>15</v>
      </c>
      <c r="B96" s="2889"/>
      <c r="C96" s="2882"/>
      <c r="D96" s="2882"/>
      <c r="E96" s="2889"/>
      <c r="F96" s="2884"/>
      <c r="G96" s="2920"/>
      <c r="H96" s="2920"/>
      <c r="I96" s="2889"/>
      <c r="J96" s="2920"/>
      <c r="K96" s="2920"/>
      <c r="L96" s="2897">
        <v>15</v>
      </c>
    </row>
    <row r="97" spans="1:12">
      <c r="A97" s="2897">
        <v>16</v>
      </c>
      <c r="B97" s="2889"/>
      <c r="C97" s="2882"/>
      <c r="D97" s="2882"/>
      <c r="E97" s="2889"/>
      <c r="F97" s="2884"/>
      <c r="G97" s="2920"/>
      <c r="H97" s="2920"/>
      <c r="I97" s="2889"/>
      <c r="J97" s="2920"/>
      <c r="K97" s="2920"/>
      <c r="L97" s="2897">
        <v>16</v>
      </c>
    </row>
    <row r="98" spans="1:12">
      <c r="A98" s="2897">
        <v>17</v>
      </c>
      <c r="B98" s="2889"/>
      <c r="C98" s="2882"/>
      <c r="D98" s="2882"/>
      <c r="E98" s="2889"/>
      <c r="F98" s="2884"/>
      <c r="G98" s="2920"/>
      <c r="H98" s="2920"/>
      <c r="I98" s="2889"/>
      <c r="J98" s="2920"/>
      <c r="K98" s="2920"/>
      <c r="L98" s="2897">
        <v>17</v>
      </c>
    </row>
    <row r="99" spans="1:12">
      <c r="A99" s="2897">
        <v>18</v>
      </c>
      <c r="B99" s="2889"/>
      <c r="C99" s="2882"/>
      <c r="D99" s="2882"/>
      <c r="E99" s="2889"/>
      <c r="F99" s="2884"/>
      <c r="G99" s="2920"/>
      <c r="H99" s="2920"/>
      <c r="I99" s="2889"/>
      <c r="J99" s="2920"/>
      <c r="K99" s="2920"/>
      <c r="L99" s="2897">
        <v>18</v>
      </c>
    </row>
    <row r="100" spans="1:12">
      <c r="A100" s="2897">
        <v>19</v>
      </c>
      <c r="B100" s="2889"/>
      <c r="C100" s="2882"/>
      <c r="D100" s="2882"/>
      <c r="E100" s="2889"/>
      <c r="F100" s="2884"/>
      <c r="G100" s="2920"/>
      <c r="H100" s="2920"/>
      <c r="I100" s="2889"/>
      <c r="J100" s="2920"/>
      <c r="K100" s="2920"/>
      <c r="L100" s="2897">
        <v>19</v>
      </c>
    </row>
    <row r="101" spans="1:12">
      <c r="A101" s="2897">
        <v>20</v>
      </c>
      <c r="B101" s="2889"/>
      <c r="C101" s="2882"/>
      <c r="D101" s="2882"/>
      <c r="E101" s="2889"/>
      <c r="F101" s="2884"/>
      <c r="G101" s="2920"/>
      <c r="H101" s="2920"/>
      <c r="I101" s="2889"/>
      <c r="J101" s="2920"/>
      <c r="K101" s="2920"/>
      <c r="L101" s="2897">
        <v>20</v>
      </c>
    </row>
    <row r="102" spans="1:12">
      <c r="A102" s="2897">
        <v>21</v>
      </c>
      <c r="B102" s="2889"/>
      <c r="C102" s="2882"/>
      <c r="D102" s="2882"/>
      <c r="E102" s="2889"/>
      <c r="F102" s="2884"/>
      <c r="G102" s="2920"/>
      <c r="H102" s="2920"/>
      <c r="I102" s="2889"/>
      <c r="J102" s="2920"/>
      <c r="K102" s="2920"/>
      <c r="L102" s="2897">
        <v>21</v>
      </c>
    </row>
    <row r="103" spans="1:12">
      <c r="A103" s="2897">
        <v>22</v>
      </c>
      <c r="B103" s="2889"/>
      <c r="C103" s="2882"/>
      <c r="D103" s="2882"/>
      <c r="E103" s="2889"/>
      <c r="F103" s="2884"/>
      <c r="G103" s="2920"/>
      <c r="H103" s="2920"/>
      <c r="I103" s="2889"/>
      <c r="J103" s="2920"/>
      <c r="K103" s="2920"/>
      <c r="L103" s="2897">
        <v>22</v>
      </c>
    </row>
    <row r="104" spans="1:12">
      <c r="A104" s="2897">
        <v>23</v>
      </c>
      <c r="B104" s="2889"/>
      <c r="C104" s="2882"/>
      <c r="D104" s="2882"/>
      <c r="E104" s="2889"/>
      <c r="F104" s="2884"/>
      <c r="G104" s="2920"/>
      <c r="H104" s="2920"/>
      <c r="I104" s="2889"/>
      <c r="J104" s="2920"/>
      <c r="K104" s="2920"/>
      <c r="L104" s="2897">
        <v>23</v>
      </c>
    </row>
    <row r="105" spans="1:12">
      <c r="A105" s="2897">
        <v>24</v>
      </c>
      <c r="B105" s="2889"/>
      <c r="C105" s="2882"/>
      <c r="D105" s="2882"/>
      <c r="E105" s="2889"/>
      <c r="F105" s="2884"/>
      <c r="G105" s="2920"/>
      <c r="H105" s="2920"/>
      <c r="I105" s="2889"/>
      <c r="J105" s="2920"/>
      <c r="K105" s="2920"/>
      <c r="L105" s="2897">
        <v>24</v>
      </c>
    </row>
    <row r="106" spans="1:12">
      <c r="A106" s="2897">
        <v>25</v>
      </c>
      <c r="B106" s="2889"/>
      <c r="C106" s="2882"/>
      <c r="D106" s="2882"/>
      <c r="E106" s="2889"/>
      <c r="F106" s="2884"/>
      <c r="G106" s="2920"/>
      <c r="H106" s="2920"/>
      <c r="I106" s="2889"/>
      <c r="J106" s="2920"/>
      <c r="K106" s="2920"/>
      <c r="L106" s="2897">
        <v>25</v>
      </c>
    </row>
    <row r="107" spans="1:12">
      <c r="A107" s="2897">
        <v>26</v>
      </c>
      <c r="B107" s="2889"/>
      <c r="C107" s="2882"/>
      <c r="D107" s="2882"/>
      <c r="E107" s="2889"/>
      <c r="F107" s="2884"/>
      <c r="G107" s="2920"/>
      <c r="H107" s="2920"/>
      <c r="I107" s="2889"/>
      <c r="J107" s="2920"/>
      <c r="K107" s="2920"/>
      <c r="L107" s="2897">
        <v>26</v>
      </c>
    </row>
    <row r="108" spans="1:12">
      <c r="A108" s="2897">
        <v>27</v>
      </c>
      <c r="B108" s="2889"/>
      <c r="C108" s="2882"/>
      <c r="D108" s="2882"/>
      <c r="E108" s="2889"/>
      <c r="F108" s="2884"/>
      <c r="G108" s="2920"/>
      <c r="H108" s="2920"/>
      <c r="I108" s="2889"/>
      <c r="J108" s="2920"/>
      <c r="K108" s="2920"/>
      <c r="L108" s="2897">
        <v>27</v>
      </c>
    </row>
    <row r="109" spans="1:12">
      <c r="A109" s="2897">
        <v>28</v>
      </c>
      <c r="B109" s="2889"/>
      <c r="C109" s="2882"/>
      <c r="D109" s="2882"/>
      <c r="E109" s="2889"/>
      <c r="F109" s="2884"/>
      <c r="G109" s="2920"/>
      <c r="H109" s="2920"/>
      <c r="I109" s="2889"/>
      <c r="J109" s="2920"/>
      <c r="K109" s="2920"/>
      <c r="L109" s="2897">
        <v>28</v>
      </c>
    </row>
    <row r="110" spans="1:12">
      <c r="A110" s="2897">
        <v>29</v>
      </c>
      <c r="B110" s="2889"/>
      <c r="C110" s="2882"/>
      <c r="D110" s="2882"/>
      <c r="E110" s="2889"/>
      <c r="F110" s="2884"/>
      <c r="G110" s="2920"/>
      <c r="H110" s="2920"/>
      <c r="I110" s="2889"/>
      <c r="J110" s="2920"/>
      <c r="K110" s="2920"/>
      <c r="L110" s="2897">
        <v>29</v>
      </c>
    </row>
    <row r="111" spans="1:12">
      <c r="A111" s="2897">
        <v>30</v>
      </c>
      <c r="B111" s="2889"/>
      <c r="C111" s="2882"/>
      <c r="D111" s="2882"/>
      <c r="E111" s="2889"/>
      <c r="F111" s="2884"/>
      <c r="G111" s="2920"/>
      <c r="H111" s="2920"/>
      <c r="I111" s="2889"/>
      <c r="J111" s="2920"/>
      <c r="K111" s="2920"/>
      <c r="L111" s="2897">
        <v>30</v>
      </c>
    </row>
    <row r="112" spans="1:12">
      <c r="A112" s="2897">
        <v>31</v>
      </c>
      <c r="B112" s="2889"/>
      <c r="C112" s="2882"/>
      <c r="D112" s="2882"/>
      <c r="E112" s="2889"/>
      <c r="F112" s="2884"/>
      <c r="G112" s="2920"/>
      <c r="H112" s="2920"/>
      <c r="I112" s="2889"/>
      <c r="J112" s="2920"/>
      <c r="K112" s="2920"/>
      <c r="L112" s="2897">
        <v>31</v>
      </c>
    </row>
    <row r="113" spans="1:12">
      <c r="A113" s="2897">
        <v>32</v>
      </c>
      <c r="B113" s="2889"/>
      <c r="C113" s="2882"/>
      <c r="D113" s="2882"/>
      <c r="E113" s="2889"/>
      <c r="F113" s="2884"/>
      <c r="G113" s="2920"/>
      <c r="H113" s="2920"/>
      <c r="I113" s="2889"/>
      <c r="J113" s="2920"/>
      <c r="K113" s="2920"/>
      <c r="L113" s="2897">
        <v>32</v>
      </c>
    </row>
    <row r="114" spans="1:12">
      <c r="A114" s="2897">
        <v>33</v>
      </c>
      <c r="B114" s="2889"/>
      <c r="C114" s="2882"/>
      <c r="D114" s="2882"/>
      <c r="E114" s="2889"/>
      <c r="F114" s="2884"/>
      <c r="G114" s="2920"/>
      <c r="H114" s="2920"/>
      <c r="I114" s="2889"/>
      <c r="J114" s="2920"/>
      <c r="K114" s="2920"/>
      <c r="L114" s="2897">
        <v>33</v>
      </c>
    </row>
    <row r="115" spans="1:12">
      <c r="A115" s="2897">
        <v>34</v>
      </c>
      <c r="B115" s="2889"/>
      <c r="C115" s="2882"/>
      <c r="D115" s="2882"/>
      <c r="E115" s="2889"/>
      <c r="F115" s="2884"/>
      <c r="G115" s="2920"/>
      <c r="H115" s="2920"/>
      <c r="I115" s="2889"/>
      <c r="J115" s="2920"/>
      <c r="K115" s="2920"/>
      <c r="L115" s="2897">
        <v>34</v>
      </c>
    </row>
    <row r="116" spans="1:12">
      <c r="A116" s="2897">
        <v>35</v>
      </c>
      <c r="B116" s="2889"/>
      <c r="C116" s="2882"/>
      <c r="D116" s="2882"/>
      <c r="E116" s="2889"/>
      <c r="F116" s="2884"/>
      <c r="G116" s="2920"/>
      <c r="H116" s="2920"/>
      <c r="I116" s="2889"/>
      <c r="J116" s="2920"/>
      <c r="K116" s="2920"/>
      <c r="L116" s="2897">
        <v>35</v>
      </c>
    </row>
    <row r="117" spans="1:12">
      <c r="A117" s="2897">
        <v>36</v>
      </c>
      <c r="B117" s="2889"/>
      <c r="C117" s="2882"/>
      <c r="D117" s="2882"/>
      <c r="E117" s="2889"/>
      <c r="F117" s="2884"/>
      <c r="G117" s="2920"/>
      <c r="H117" s="2920"/>
      <c r="I117" s="2889"/>
      <c r="J117" s="2920"/>
      <c r="K117" s="2920"/>
      <c r="L117" s="2897">
        <v>36</v>
      </c>
    </row>
    <row r="118" spans="1:12">
      <c r="A118" s="2897">
        <v>37</v>
      </c>
      <c r="B118" s="2889"/>
      <c r="C118" s="2882"/>
      <c r="D118" s="2882"/>
      <c r="E118" s="2889"/>
      <c r="F118" s="2884"/>
      <c r="G118" s="2920"/>
      <c r="H118" s="2920"/>
      <c r="I118" s="2889"/>
      <c r="J118" s="2920"/>
      <c r="K118" s="2920"/>
      <c r="L118" s="2897">
        <v>37</v>
      </c>
    </row>
    <row r="119" spans="1:12">
      <c r="A119" s="2897">
        <v>38</v>
      </c>
      <c r="B119" s="2889"/>
      <c r="C119" s="2882"/>
      <c r="D119" s="2882"/>
      <c r="E119" s="2889"/>
      <c r="F119" s="2884"/>
      <c r="G119" s="2920"/>
      <c r="H119" s="2920"/>
      <c r="I119" s="2889"/>
      <c r="J119" s="2920"/>
      <c r="K119" s="2920"/>
      <c r="L119" s="2897">
        <v>38</v>
      </c>
    </row>
    <row r="120" spans="1:12">
      <c r="A120" s="2897">
        <v>39</v>
      </c>
      <c r="B120" s="2889"/>
      <c r="C120" s="2882"/>
      <c r="D120" s="2882"/>
      <c r="E120" s="2889"/>
      <c r="F120" s="2884"/>
      <c r="G120" s="2920"/>
      <c r="H120" s="2920"/>
      <c r="I120" s="2889"/>
      <c r="J120" s="2920"/>
      <c r="K120" s="2920"/>
      <c r="L120" s="2897">
        <v>39</v>
      </c>
    </row>
    <row r="121" spans="1:12">
      <c r="A121" s="2897">
        <v>40</v>
      </c>
      <c r="B121" s="2889"/>
      <c r="C121" s="2882"/>
      <c r="D121" s="2882"/>
      <c r="E121" s="2889"/>
      <c r="F121" s="2884"/>
      <c r="G121" s="2920"/>
      <c r="H121" s="2920"/>
      <c r="I121" s="2889"/>
      <c r="J121" s="2920"/>
      <c r="K121" s="2920"/>
      <c r="L121" s="2897">
        <v>40</v>
      </c>
    </row>
    <row r="122" spans="1:12">
      <c r="A122" s="2897">
        <v>41</v>
      </c>
      <c r="B122" s="2889"/>
      <c r="C122" s="2882"/>
      <c r="D122" s="2882"/>
      <c r="E122" s="2889"/>
      <c r="F122" s="2884"/>
      <c r="G122" s="2920"/>
      <c r="H122" s="2920"/>
      <c r="I122" s="2889"/>
      <c r="J122" s="2920"/>
      <c r="K122" s="2920"/>
      <c r="L122" s="2897">
        <v>41</v>
      </c>
    </row>
    <row r="123" spans="1:12">
      <c r="A123" s="2897">
        <v>42</v>
      </c>
      <c r="B123" s="2889"/>
      <c r="C123" s="2882"/>
      <c r="D123" s="2882"/>
      <c r="E123" s="2889"/>
      <c r="F123" s="2884"/>
      <c r="G123" s="2920"/>
      <c r="H123" s="2920"/>
      <c r="I123" s="2889"/>
      <c r="J123" s="2920"/>
      <c r="K123" s="2920"/>
      <c r="L123" s="2897">
        <v>42</v>
      </c>
    </row>
    <row r="124" spans="1:12">
      <c r="A124" s="2897">
        <v>43</v>
      </c>
      <c r="B124" s="2889"/>
      <c r="C124" s="2882"/>
      <c r="D124" s="2882"/>
      <c r="E124" s="2889"/>
      <c r="F124" s="2884"/>
      <c r="G124" s="2920"/>
      <c r="H124" s="2920"/>
      <c r="I124" s="2889"/>
      <c r="J124" s="2920"/>
      <c r="K124" s="2920"/>
      <c r="L124" s="2897">
        <v>43</v>
      </c>
    </row>
    <row r="125" spans="1:12">
      <c r="A125" s="2897">
        <v>44</v>
      </c>
      <c r="B125" s="2889"/>
      <c r="C125" s="2882"/>
      <c r="D125" s="2882"/>
      <c r="E125" s="2889"/>
      <c r="F125" s="2884"/>
      <c r="G125" s="2920"/>
      <c r="H125" s="2920"/>
      <c r="I125" s="2889"/>
      <c r="J125" s="2920"/>
      <c r="K125" s="2920"/>
      <c r="L125" s="2897">
        <v>44</v>
      </c>
    </row>
    <row r="126" spans="1:12">
      <c r="A126" s="2897">
        <v>45</v>
      </c>
      <c r="B126" s="2889"/>
      <c r="C126" s="2882"/>
      <c r="D126" s="2882"/>
      <c r="E126" s="2889"/>
      <c r="F126" s="2884"/>
      <c r="G126" s="2920"/>
      <c r="H126" s="2920"/>
      <c r="I126" s="2889"/>
      <c r="J126" s="2920"/>
      <c r="K126" s="2920"/>
      <c r="L126" s="2897">
        <v>45</v>
      </c>
    </row>
    <row r="127" spans="1:12">
      <c r="A127" s="2897">
        <v>46</v>
      </c>
      <c r="B127" s="2889"/>
      <c r="C127" s="2882"/>
      <c r="D127" s="2882"/>
      <c r="E127" s="2889"/>
      <c r="F127" s="2884"/>
      <c r="G127" s="2920"/>
      <c r="H127" s="2920"/>
      <c r="I127" s="2889"/>
      <c r="J127" s="2920"/>
      <c r="K127" s="2920"/>
      <c r="L127" s="2897">
        <v>46</v>
      </c>
    </row>
    <row r="128" spans="1:12">
      <c r="A128" s="2897">
        <v>47</v>
      </c>
      <c r="B128" s="2889"/>
      <c r="C128" s="2882"/>
      <c r="D128" s="2882"/>
      <c r="E128" s="2889"/>
      <c r="F128" s="2884"/>
      <c r="G128" s="2920"/>
      <c r="H128" s="2920"/>
      <c r="I128" s="2889"/>
      <c r="J128" s="2920"/>
      <c r="K128" s="2920"/>
      <c r="L128" s="2897">
        <v>47</v>
      </c>
    </row>
    <row r="129" spans="1:12">
      <c r="A129" s="2897">
        <v>48</v>
      </c>
      <c r="B129" s="2889"/>
      <c r="C129" s="2882"/>
      <c r="D129" s="2882"/>
      <c r="E129" s="2889"/>
      <c r="F129" s="2884"/>
      <c r="G129" s="2920"/>
      <c r="H129" s="2920"/>
      <c r="I129" s="2889"/>
      <c r="J129" s="2920"/>
      <c r="K129" s="2920"/>
      <c r="L129" s="2897">
        <v>48</v>
      </c>
    </row>
    <row r="130" spans="1:12">
      <c r="A130" s="2897">
        <v>49</v>
      </c>
      <c r="B130" s="2889"/>
      <c r="C130" s="2882"/>
      <c r="D130" s="2882"/>
      <c r="E130" s="2889"/>
      <c r="F130" s="2884"/>
      <c r="G130" s="2920"/>
      <c r="H130" s="2920"/>
      <c r="I130" s="2889"/>
      <c r="J130" s="2920"/>
      <c r="K130" s="2920"/>
      <c r="L130" s="2897">
        <v>49</v>
      </c>
    </row>
    <row r="131" spans="1:12">
      <c r="A131" s="2897">
        <v>50</v>
      </c>
      <c r="B131" s="2889"/>
      <c r="C131" s="2882"/>
      <c r="D131" s="2882"/>
      <c r="E131" s="2889"/>
      <c r="F131" s="2884"/>
      <c r="G131" s="2920"/>
      <c r="H131" s="2920"/>
      <c r="I131" s="2889"/>
      <c r="J131" s="2920"/>
      <c r="K131" s="2920"/>
      <c r="L131" s="2897">
        <v>50</v>
      </c>
    </row>
    <row r="132" spans="1:12">
      <c r="A132" s="2897">
        <v>51</v>
      </c>
      <c r="B132" s="2889"/>
      <c r="C132" s="2882"/>
      <c r="D132" s="2882"/>
      <c r="E132" s="2889"/>
      <c r="F132" s="2884"/>
      <c r="G132" s="2920"/>
      <c r="H132" s="2920"/>
      <c r="I132" s="2889"/>
      <c r="J132" s="2920"/>
      <c r="K132" s="2920"/>
      <c r="L132" s="2897">
        <v>51</v>
      </c>
    </row>
    <row r="133" spans="1:12">
      <c r="A133" s="2897">
        <v>52</v>
      </c>
      <c r="B133" s="2889"/>
      <c r="C133" s="2882"/>
      <c r="D133" s="2882"/>
      <c r="E133" s="2889"/>
      <c r="F133" s="2884"/>
      <c r="G133" s="2920"/>
      <c r="H133" s="2920"/>
      <c r="I133" s="2889"/>
      <c r="J133" s="2920"/>
      <c r="K133" s="2920"/>
      <c r="L133" s="2897">
        <v>52</v>
      </c>
    </row>
    <row r="134" spans="1:12">
      <c r="A134" s="2897">
        <v>53</v>
      </c>
      <c r="B134" s="2889"/>
      <c r="C134" s="2882"/>
      <c r="D134" s="2882"/>
      <c r="E134" s="2889"/>
      <c r="F134" s="2884"/>
      <c r="G134" s="2920"/>
      <c r="H134" s="2920"/>
      <c r="I134" s="2889"/>
      <c r="J134" s="2920"/>
      <c r="K134" s="2920"/>
      <c r="L134" s="2897">
        <v>53</v>
      </c>
    </row>
    <row r="135" spans="1:12">
      <c r="A135" s="2897">
        <v>54</v>
      </c>
      <c r="B135" s="2889"/>
      <c r="C135" s="2882"/>
      <c r="D135" s="2882"/>
      <c r="E135" s="2889"/>
      <c r="F135" s="2884"/>
      <c r="G135" s="2920"/>
      <c r="H135" s="2920"/>
      <c r="I135" s="2889"/>
      <c r="J135" s="2920"/>
      <c r="K135" s="2920"/>
      <c r="L135" s="2897">
        <v>54</v>
      </c>
    </row>
    <row r="136" spans="1:12" ht="15.75" thickBot="1">
      <c r="A136" s="2921">
        <v>55</v>
      </c>
      <c r="B136" s="2914" t="s">
        <v>2331</v>
      </c>
      <c r="C136" s="2891" t="s">
        <v>4905</v>
      </c>
      <c r="D136" s="2891"/>
      <c r="E136" s="2892"/>
      <c r="F136" s="2922"/>
      <c r="G136" s="2923">
        <f>(SUM(G82:G135))+G71</f>
        <v>1510216</v>
      </c>
      <c r="H136" s="2923">
        <f>(SUM(H82:H135))+H71</f>
        <v>1345055</v>
      </c>
      <c r="I136" s="2892"/>
      <c r="J136" s="2923">
        <f>(SUM(J82:J135))+J71</f>
        <v>2862772</v>
      </c>
      <c r="K136" s="2923">
        <f>(SUM(K82:K135))+K71</f>
        <v>826850</v>
      </c>
      <c r="L136" s="2921">
        <v>55</v>
      </c>
    </row>
    <row r="137" spans="1:12">
      <c r="A137" s="2929" t="s">
        <v>4674</v>
      </c>
      <c r="B137" s="2929"/>
      <c r="C137" s="2882"/>
      <c r="D137" s="2882"/>
      <c r="E137" s="2882"/>
      <c r="F137" s="2929" t="s">
        <v>4674</v>
      </c>
      <c r="G137" s="2929"/>
      <c r="H137" s="2883"/>
      <c r="I137" s="2876"/>
      <c r="J137" s="2876"/>
      <c r="K137" s="2876"/>
      <c r="L137" s="2876"/>
    </row>
    <row r="138" spans="1:12">
      <c r="A138" s="2883" t="s">
        <v>3862</v>
      </c>
      <c r="B138" s="2883"/>
      <c r="C138" s="2883"/>
      <c r="D138" s="2883"/>
      <c r="E138" s="2883"/>
      <c r="F138" s="2883" t="s">
        <v>3863</v>
      </c>
      <c r="G138" s="2883"/>
      <c r="H138" s="2883"/>
      <c r="I138" s="2883"/>
      <c r="J138" s="2883"/>
      <c r="K138" s="2883"/>
      <c r="L138" s="2883"/>
    </row>
    <row r="139" spans="1:12" ht="16.5" thickBot="1">
      <c r="A139" s="2885" t="s">
        <v>4746</v>
      </c>
      <c r="B139" s="2882"/>
      <c r="C139" s="2882"/>
      <c r="D139" s="2924" t="str">
        <f>+$D$3</f>
        <v>4/18/2018</v>
      </c>
      <c r="E139" s="2924" t="str">
        <f>+$E$3</f>
        <v>12/31/2017</v>
      </c>
      <c r="F139" s="2885" t="s">
        <v>4746</v>
      </c>
      <c r="G139" s="2882"/>
      <c r="H139" s="2882"/>
      <c r="I139" s="2882"/>
      <c r="J139" s="2924" t="str">
        <f>+$J$3</f>
        <v>4/18/2018</v>
      </c>
      <c r="K139" s="2924" t="str">
        <f>+$K$3</f>
        <v>12/31/2017</v>
      </c>
      <c r="L139" s="2876"/>
    </row>
    <row r="140" spans="1:12" ht="15.75">
      <c r="A140" s="2886"/>
      <c r="B140" s="2925" t="s">
        <v>3861</v>
      </c>
      <c r="C140" s="2925"/>
      <c r="D140" s="2906"/>
      <c r="E140" s="2896"/>
      <c r="F140" s="2895"/>
      <c r="G140" s="2925" t="s">
        <v>2101</v>
      </c>
      <c r="H140" s="2925"/>
      <c r="I140" s="2925"/>
      <c r="J140" s="2906"/>
      <c r="K140" s="2906"/>
      <c r="L140" s="2896"/>
    </row>
    <row r="141" spans="1:12" ht="15.75" thickBot="1">
      <c r="A141" s="2890"/>
      <c r="B141" s="2891"/>
      <c r="C141" s="2891"/>
      <c r="D141" s="2926"/>
      <c r="E141" s="2892"/>
      <c r="F141" s="2890"/>
      <c r="G141" s="2891"/>
      <c r="H141" s="2891"/>
      <c r="I141" s="2891"/>
      <c r="J141" s="2891"/>
      <c r="K141" s="2891"/>
      <c r="L141" s="2892"/>
    </row>
    <row r="142" spans="1:12" ht="15.75" thickBot="1">
      <c r="A142" s="2894"/>
      <c r="B142" s="2905" t="s">
        <v>3601</v>
      </c>
      <c r="C142" s="2906" t="s">
        <v>1784</v>
      </c>
      <c r="D142" s="2906"/>
      <c r="E142" s="2896"/>
      <c r="F142" s="2895" t="s">
        <v>3815</v>
      </c>
      <c r="G142" s="2896"/>
      <c r="H142" s="2907" t="s">
        <v>3816</v>
      </c>
      <c r="I142" s="2908" t="s">
        <v>3817</v>
      </c>
      <c r="J142" s="2927"/>
      <c r="K142" s="2896" t="s">
        <v>3818</v>
      </c>
      <c r="L142" s="2894"/>
    </row>
    <row r="143" spans="1:12">
      <c r="A143" s="2909" t="s">
        <v>1729</v>
      </c>
      <c r="B143" s="2889"/>
      <c r="C143" s="2882"/>
      <c r="D143" s="2882"/>
      <c r="E143" s="2889"/>
      <c r="F143" s="2911" t="s">
        <v>176</v>
      </c>
      <c r="G143" s="2888"/>
      <c r="H143" s="2912" t="s">
        <v>176</v>
      </c>
      <c r="I143" s="2888" t="s">
        <v>175</v>
      </c>
      <c r="J143" s="2888" t="s">
        <v>1839</v>
      </c>
      <c r="K143" s="2888" t="s">
        <v>3819</v>
      </c>
      <c r="L143" s="2909" t="s">
        <v>1729</v>
      </c>
    </row>
    <row r="144" spans="1:12" ht="15.75" thickBot="1">
      <c r="A144" s="2913" t="s">
        <v>1732</v>
      </c>
      <c r="B144" s="2914" t="s">
        <v>3020</v>
      </c>
      <c r="C144" s="2901" t="s">
        <v>3021</v>
      </c>
      <c r="D144" s="2901"/>
      <c r="E144" s="2915"/>
      <c r="F144" s="2916" t="s">
        <v>3022</v>
      </c>
      <c r="G144" s="2915"/>
      <c r="H144" s="2914" t="s">
        <v>3023</v>
      </c>
      <c r="I144" s="2913" t="s">
        <v>2346</v>
      </c>
      <c r="J144" s="2913" t="s">
        <v>2347</v>
      </c>
      <c r="K144" s="2913" t="s">
        <v>2348</v>
      </c>
      <c r="L144" s="2913" t="s">
        <v>1732</v>
      </c>
    </row>
    <row r="145" spans="1:12">
      <c r="A145" s="2917">
        <v>1</v>
      </c>
      <c r="B145" s="2889" t="s">
        <v>4906</v>
      </c>
      <c r="C145" s="2882"/>
      <c r="D145" s="2882"/>
      <c r="E145" s="2889"/>
      <c r="F145" s="2918"/>
      <c r="G145" s="2919"/>
      <c r="H145" s="2920"/>
      <c r="I145" s="2889"/>
      <c r="J145" s="2920"/>
      <c r="K145" s="2920"/>
      <c r="L145" s="2917">
        <v>1</v>
      </c>
    </row>
    <row r="146" spans="1:12">
      <c r="A146" s="2917">
        <v>2</v>
      </c>
      <c r="B146" s="2889" t="s">
        <v>4873</v>
      </c>
      <c r="C146" s="2882"/>
      <c r="D146" s="2882"/>
      <c r="E146" s="2889"/>
      <c r="F146" s="2918"/>
      <c r="G146" s="2919"/>
      <c r="H146" s="2920"/>
      <c r="I146" s="2889"/>
      <c r="J146" s="2920"/>
      <c r="K146" s="2920"/>
      <c r="L146" s="2917">
        <v>2</v>
      </c>
    </row>
    <row r="147" spans="1:12">
      <c r="A147" s="2917">
        <v>3</v>
      </c>
      <c r="B147" s="2934"/>
      <c r="C147" s="2882"/>
      <c r="D147" s="2882"/>
      <c r="E147" s="2889"/>
      <c r="F147" s="2918"/>
      <c r="G147" s="2919"/>
      <c r="H147" s="2920"/>
      <c r="I147" s="2889"/>
      <c r="J147" s="2920"/>
      <c r="K147" s="2920"/>
      <c r="L147" s="2917">
        <v>3</v>
      </c>
    </row>
    <row r="148" spans="1:12">
      <c r="A148" s="2917">
        <v>4</v>
      </c>
      <c r="B148" s="2889" t="s">
        <v>4907</v>
      </c>
      <c r="C148" s="2876"/>
      <c r="D148" s="2882"/>
      <c r="E148" s="2889"/>
      <c r="F148" s="2918"/>
      <c r="G148" s="2919"/>
      <c r="H148" s="2920"/>
      <c r="I148" s="2889"/>
      <c r="J148" s="2920"/>
      <c r="K148" s="2920"/>
      <c r="L148" s="2917">
        <v>4</v>
      </c>
    </row>
    <row r="149" spans="1:12">
      <c r="A149" s="2917">
        <v>5</v>
      </c>
      <c r="B149" s="2889"/>
      <c r="C149" s="2882" t="s">
        <v>4875</v>
      </c>
      <c r="D149" s="2882"/>
      <c r="E149" s="2889"/>
      <c r="F149" s="2918"/>
      <c r="G149" s="2919">
        <v>3191</v>
      </c>
      <c r="H149" s="2920"/>
      <c r="I149" s="2889">
        <v>920</v>
      </c>
      <c r="J149" s="2920">
        <f t="shared" ref="J149:J150" si="5">+G149+H149</f>
        <v>3191</v>
      </c>
      <c r="K149" s="2920"/>
      <c r="L149" s="2917">
        <v>5</v>
      </c>
    </row>
    <row r="150" spans="1:12">
      <c r="A150" s="2917">
        <v>6</v>
      </c>
      <c r="B150" s="2889"/>
      <c r="C150" s="2882" t="s">
        <v>4908</v>
      </c>
      <c r="D150" s="2882"/>
      <c r="E150" s="2889"/>
      <c r="F150" s="2918"/>
      <c r="G150" s="2919">
        <v>42</v>
      </c>
      <c r="H150" s="2920">
        <v>4944</v>
      </c>
      <c r="I150" s="2889">
        <v>921</v>
      </c>
      <c r="J150" s="2920">
        <f t="shared" si="5"/>
        <v>4986</v>
      </c>
      <c r="K150" s="2920"/>
      <c r="L150" s="2917">
        <v>6</v>
      </c>
    </row>
    <row r="151" spans="1:12">
      <c r="A151" s="2917">
        <v>7</v>
      </c>
      <c r="B151" s="2889"/>
      <c r="C151" s="2882"/>
      <c r="D151" s="2882"/>
      <c r="E151" s="2889"/>
      <c r="F151" s="2918"/>
      <c r="G151" s="2919"/>
      <c r="H151" s="2920"/>
      <c r="I151" s="2889"/>
      <c r="J151" s="2920"/>
      <c r="K151" s="2920"/>
      <c r="L151" s="2917">
        <v>7</v>
      </c>
    </row>
    <row r="152" spans="1:12">
      <c r="A152" s="2917">
        <v>8</v>
      </c>
      <c r="B152" s="2934"/>
      <c r="C152" s="2876"/>
      <c r="D152" s="2876"/>
      <c r="E152" s="2889"/>
      <c r="F152" s="2918"/>
      <c r="G152" s="2919"/>
      <c r="H152" s="2920"/>
      <c r="I152" s="2889"/>
      <c r="J152" s="2920"/>
      <c r="K152" s="2920"/>
      <c r="L152" s="2917">
        <v>8</v>
      </c>
    </row>
    <row r="153" spans="1:12">
      <c r="A153" s="2917">
        <v>9</v>
      </c>
      <c r="B153" s="2889" t="s">
        <v>4909</v>
      </c>
      <c r="C153" s="2882"/>
      <c r="D153" s="2882"/>
      <c r="E153" s="2889"/>
      <c r="F153" s="2918"/>
      <c r="G153" s="2919"/>
      <c r="H153" s="2920"/>
      <c r="I153" s="2889"/>
      <c r="J153" s="2920"/>
      <c r="K153" s="2920"/>
      <c r="L153" s="2917">
        <v>9</v>
      </c>
    </row>
    <row r="154" spans="1:12" s="2881" customFormat="1">
      <c r="A154" s="2917">
        <v>10</v>
      </c>
      <c r="B154" s="2889"/>
      <c r="C154" s="2987" t="s">
        <v>5037</v>
      </c>
      <c r="D154" s="2882"/>
      <c r="E154" s="2889"/>
      <c r="F154" s="2918"/>
      <c r="G154" s="2919">
        <v>52320</v>
      </c>
      <c r="H154" s="2920"/>
      <c r="I154" s="2889">
        <v>859</v>
      </c>
      <c r="J154" s="2920">
        <f t="shared" ref="J154:J160" si="6">+G154+H154</f>
        <v>52320</v>
      </c>
      <c r="K154" s="2920"/>
      <c r="L154" s="2917">
        <v>10</v>
      </c>
    </row>
    <row r="155" spans="1:12" s="2881" customFormat="1">
      <c r="A155" s="2917">
        <v>11</v>
      </c>
      <c r="B155" s="2889"/>
      <c r="C155" s="2987" t="s">
        <v>5038</v>
      </c>
      <c r="D155" s="2882"/>
      <c r="E155" s="2889"/>
      <c r="F155" s="2918"/>
      <c r="G155" s="2919">
        <v>30450</v>
      </c>
      <c r="H155" s="2920"/>
      <c r="I155" s="2889">
        <v>859</v>
      </c>
      <c r="J155" s="2920">
        <f t="shared" si="6"/>
        <v>30450</v>
      </c>
      <c r="K155" s="2920"/>
      <c r="L155" s="2917">
        <v>11</v>
      </c>
    </row>
    <row r="156" spans="1:12" s="2881" customFormat="1">
      <c r="A156" s="2917">
        <v>12</v>
      </c>
      <c r="B156" s="2889"/>
      <c r="C156" s="2987" t="s">
        <v>5039</v>
      </c>
      <c r="D156" s="2882"/>
      <c r="E156" s="2889"/>
      <c r="F156" s="2918"/>
      <c r="G156" s="2919">
        <v>58390</v>
      </c>
      <c r="H156" s="2920"/>
      <c r="I156" s="2889">
        <v>859</v>
      </c>
      <c r="J156" s="2920">
        <f t="shared" si="6"/>
        <v>58390</v>
      </c>
      <c r="K156" s="2920"/>
      <c r="L156" s="2917">
        <v>12</v>
      </c>
    </row>
    <row r="157" spans="1:12" s="2881" customFormat="1">
      <c r="A157" s="2917">
        <v>13</v>
      </c>
      <c r="B157" s="2889"/>
      <c r="C157" s="9" t="s">
        <v>4910</v>
      </c>
      <c r="D157" s="2882"/>
      <c r="E157" s="2889"/>
      <c r="F157" s="2918"/>
      <c r="G157" s="2919">
        <v>14111</v>
      </c>
      <c r="H157" s="2920"/>
      <c r="I157" s="2889">
        <v>859</v>
      </c>
      <c r="J157" s="2920">
        <f t="shared" si="6"/>
        <v>14111</v>
      </c>
      <c r="K157" s="2920"/>
      <c r="L157" s="2917">
        <v>13</v>
      </c>
    </row>
    <row r="158" spans="1:12">
      <c r="A158" s="2917">
        <v>14</v>
      </c>
      <c r="B158" s="2889"/>
      <c r="C158" s="9" t="s">
        <v>5044</v>
      </c>
      <c r="D158" s="2882"/>
      <c r="E158" s="2889"/>
      <c r="F158" s="2918"/>
      <c r="G158" s="2919">
        <v>123846</v>
      </c>
      <c r="H158" s="2920"/>
      <c r="I158" s="2889">
        <v>859</v>
      </c>
      <c r="J158" s="2920">
        <f t="shared" si="6"/>
        <v>123846</v>
      </c>
      <c r="K158" s="2920"/>
      <c r="L158" s="2917">
        <v>14</v>
      </c>
    </row>
    <row r="159" spans="1:12">
      <c r="A159" s="2917">
        <v>15</v>
      </c>
      <c r="B159" s="2889"/>
      <c r="C159" s="2987" t="s">
        <v>5040</v>
      </c>
      <c r="D159" s="2882"/>
      <c r="E159" s="2889"/>
      <c r="F159" s="2918"/>
      <c r="G159" s="2919">
        <v>5386</v>
      </c>
      <c r="H159" s="2920"/>
      <c r="I159" s="2889">
        <v>859</v>
      </c>
      <c r="J159" s="2920">
        <f t="shared" si="6"/>
        <v>5386</v>
      </c>
      <c r="K159" s="2920"/>
      <c r="L159" s="2917">
        <v>15</v>
      </c>
    </row>
    <row r="160" spans="1:12">
      <c r="A160" s="2897">
        <v>16</v>
      </c>
      <c r="B160" s="2889"/>
      <c r="C160" s="2987" t="s">
        <v>4911</v>
      </c>
      <c r="D160" s="2882"/>
      <c r="E160" s="2889"/>
      <c r="F160" s="2884"/>
      <c r="G160" s="2920">
        <v>4884</v>
      </c>
      <c r="H160" s="2920"/>
      <c r="I160" s="2889">
        <v>859</v>
      </c>
      <c r="J160" s="2920">
        <f t="shared" si="6"/>
        <v>4884</v>
      </c>
      <c r="K160" s="2920"/>
      <c r="L160" s="2897">
        <v>16</v>
      </c>
    </row>
    <row r="161" spans="1:12" s="2881" customFormat="1">
      <c r="A161" s="2897">
        <v>17</v>
      </c>
      <c r="B161" s="2889"/>
      <c r="C161" s="2987"/>
      <c r="D161" s="2882"/>
      <c r="E161" s="2889"/>
      <c r="F161" s="2884"/>
      <c r="G161" s="2920"/>
      <c r="H161" s="2920"/>
      <c r="I161" s="2889"/>
      <c r="J161" s="2920"/>
      <c r="K161" s="2920"/>
      <c r="L161" s="2897">
        <v>17</v>
      </c>
    </row>
    <row r="162" spans="1:12">
      <c r="A162" s="2897">
        <v>18</v>
      </c>
      <c r="B162" s="2889" t="s">
        <v>4881</v>
      </c>
      <c r="C162" s="2882"/>
      <c r="D162" s="2882"/>
      <c r="E162" s="2889"/>
      <c r="F162" s="2884"/>
      <c r="G162" s="2920"/>
      <c r="H162" s="2920"/>
      <c r="I162" s="2889"/>
      <c r="J162" s="2920"/>
      <c r="K162" s="2920"/>
      <c r="L162" s="2897">
        <v>18</v>
      </c>
    </row>
    <row r="163" spans="1:12">
      <c r="A163" s="2897">
        <v>19</v>
      </c>
      <c r="B163" s="2934"/>
      <c r="C163" s="2987" t="s">
        <v>5041</v>
      </c>
      <c r="D163" s="2876"/>
      <c r="E163" s="2889"/>
      <c r="F163" s="2884"/>
      <c r="G163" s="2920">
        <v>2069</v>
      </c>
      <c r="H163" s="2920"/>
      <c r="I163" s="2889">
        <v>880</v>
      </c>
      <c r="J163" s="2920">
        <f t="shared" ref="J163:J166" si="7">+G163+H163</f>
        <v>2069</v>
      </c>
      <c r="K163" s="2920"/>
      <c r="L163" s="2897">
        <v>19</v>
      </c>
    </row>
    <row r="164" spans="1:12">
      <c r="A164" s="2897">
        <v>20</v>
      </c>
      <c r="B164" s="2934"/>
      <c r="C164" s="2987" t="s">
        <v>5042</v>
      </c>
      <c r="D164" s="2876"/>
      <c r="E164" s="2889"/>
      <c r="F164" s="2884"/>
      <c r="G164" s="2920">
        <v>5976</v>
      </c>
      <c r="H164" s="2920"/>
      <c r="I164" s="2889">
        <v>880</v>
      </c>
      <c r="J164" s="2920">
        <f t="shared" si="7"/>
        <v>5976</v>
      </c>
      <c r="K164" s="2920"/>
      <c r="L164" s="2897">
        <v>20</v>
      </c>
    </row>
    <row r="165" spans="1:12">
      <c r="A165" s="2897">
        <v>21</v>
      </c>
      <c r="B165" s="2934"/>
      <c r="C165" s="2987" t="s">
        <v>4912</v>
      </c>
      <c r="D165" s="2876"/>
      <c r="E165" s="2889"/>
      <c r="F165" s="2884"/>
      <c r="G165" s="2920">
        <v>6500</v>
      </c>
      <c r="H165" s="2920"/>
      <c r="I165" s="2889">
        <v>880</v>
      </c>
      <c r="J165" s="2920">
        <f t="shared" si="7"/>
        <v>6500</v>
      </c>
      <c r="K165" s="2920"/>
      <c r="L165" s="2897">
        <v>21</v>
      </c>
    </row>
    <row r="166" spans="1:12">
      <c r="A166" s="2897">
        <v>22</v>
      </c>
      <c r="B166" s="2934"/>
      <c r="C166" s="2987" t="s">
        <v>5043</v>
      </c>
      <c r="D166" s="2876"/>
      <c r="E166" s="2889"/>
      <c r="F166" s="2884"/>
      <c r="G166" s="2920">
        <v>1462</v>
      </c>
      <c r="H166" s="2920"/>
      <c r="I166" s="2889">
        <v>880</v>
      </c>
      <c r="J166" s="2920">
        <f t="shared" si="7"/>
        <v>1462</v>
      </c>
      <c r="K166" s="2920"/>
      <c r="L166" s="2897">
        <v>22</v>
      </c>
    </row>
    <row r="167" spans="1:12">
      <c r="A167" s="2897">
        <v>23</v>
      </c>
      <c r="B167" s="2934"/>
      <c r="C167" s="2876"/>
      <c r="D167" s="2876"/>
      <c r="E167" s="2889"/>
      <c r="F167" s="2884"/>
      <c r="G167" s="2920"/>
      <c r="H167" s="2920"/>
      <c r="I167" s="2889"/>
      <c r="J167" s="2920"/>
      <c r="K167" s="2920"/>
      <c r="L167" s="2897">
        <v>23</v>
      </c>
    </row>
    <row r="168" spans="1:12">
      <c r="A168" s="2897">
        <v>24</v>
      </c>
      <c r="B168" s="2889" t="s">
        <v>4889</v>
      </c>
      <c r="C168" s="2882"/>
      <c r="D168" s="2882"/>
      <c r="E168" s="2889"/>
      <c r="F168" s="2884"/>
      <c r="G168" s="2920"/>
      <c r="H168" s="2920"/>
      <c r="I168" s="2889"/>
      <c r="J168" s="2920"/>
      <c r="K168" s="2920"/>
      <c r="L168" s="2897">
        <v>24</v>
      </c>
    </row>
    <row r="169" spans="1:12">
      <c r="A169" s="2897">
        <v>25</v>
      </c>
      <c r="B169" s="2889"/>
      <c r="C169" s="9" t="s">
        <v>5045</v>
      </c>
      <c r="D169" s="2882"/>
      <c r="E169" s="2889"/>
      <c r="F169" s="2884"/>
      <c r="G169" s="2920">
        <v>86105</v>
      </c>
      <c r="H169" s="2920"/>
      <c r="I169" s="2889">
        <v>910</v>
      </c>
      <c r="J169" s="2920">
        <f t="shared" ref="J169:J174" si="8">+G169+H169</f>
        <v>86105</v>
      </c>
      <c r="K169" s="2920"/>
      <c r="L169" s="2897">
        <v>25</v>
      </c>
    </row>
    <row r="170" spans="1:12">
      <c r="A170" s="2897">
        <v>26</v>
      </c>
      <c r="B170" s="2889"/>
      <c r="C170" s="2987" t="s">
        <v>5034</v>
      </c>
      <c r="D170" s="2882"/>
      <c r="E170" s="2889"/>
      <c r="F170" s="2884"/>
      <c r="G170" s="2920">
        <v>11</v>
      </c>
      <c r="H170" s="2920"/>
      <c r="I170" s="2889">
        <v>910</v>
      </c>
      <c r="J170" s="2920">
        <f t="shared" si="8"/>
        <v>11</v>
      </c>
      <c r="K170" s="2920"/>
      <c r="L170" s="2897">
        <v>26</v>
      </c>
    </row>
    <row r="171" spans="1:12">
      <c r="A171" s="2897">
        <v>27</v>
      </c>
      <c r="B171" s="2889"/>
      <c r="C171" s="2987" t="s">
        <v>5035</v>
      </c>
      <c r="D171" s="2882"/>
      <c r="E171" s="2889"/>
      <c r="F171" s="2884"/>
      <c r="G171" s="2920">
        <v>3043</v>
      </c>
      <c r="H171" s="2920"/>
      <c r="I171" s="2889">
        <v>910</v>
      </c>
      <c r="J171" s="2920">
        <f t="shared" si="8"/>
        <v>3043</v>
      </c>
      <c r="K171" s="2920"/>
      <c r="L171" s="2897">
        <v>27</v>
      </c>
    </row>
    <row r="172" spans="1:12">
      <c r="A172" s="2897">
        <v>28</v>
      </c>
      <c r="B172" s="2934"/>
      <c r="C172" s="2987" t="s">
        <v>5036</v>
      </c>
      <c r="D172" s="2876"/>
      <c r="E172" s="2889"/>
      <c r="F172" s="2884"/>
      <c r="G172" s="2920">
        <v>2379</v>
      </c>
      <c r="H172" s="2920"/>
      <c r="I172" s="2889">
        <v>910</v>
      </c>
      <c r="J172" s="2920">
        <f t="shared" si="8"/>
        <v>2379</v>
      </c>
      <c r="K172" s="2920"/>
      <c r="L172" s="2897">
        <v>28</v>
      </c>
    </row>
    <row r="173" spans="1:12">
      <c r="A173" s="2897">
        <v>29</v>
      </c>
      <c r="B173" s="2934"/>
      <c r="C173" s="2987" t="s">
        <v>4894</v>
      </c>
      <c r="D173" s="2876"/>
      <c r="E173" s="2889"/>
      <c r="F173" s="2884"/>
      <c r="G173" s="2920">
        <v>16811</v>
      </c>
      <c r="H173" s="2920"/>
      <c r="I173" s="2889">
        <v>910</v>
      </c>
      <c r="J173" s="2920">
        <f t="shared" si="8"/>
        <v>16811</v>
      </c>
      <c r="K173" s="2920"/>
      <c r="L173" s="2897">
        <v>29</v>
      </c>
    </row>
    <row r="174" spans="1:12">
      <c r="A174" s="2897">
        <v>30</v>
      </c>
      <c r="B174" s="2934"/>
      <c r="C174" s="2987" t="s">
        <v>4895</v>
      </c>
      <c r="D174" s="2876"/>
      <c r="E174" s="2889"/>
      <c r="F174" s="2884"/>
      <c r="G174" s="2920">
        <v>43320</v>
      </c>
      <c r="H174" s="2920"/>
      <c r="I174" s="2889">
        <v>910</v>
      </c>
      <c r="J174" s="2920">
        <f t="shared" si="8"/>
        <v>43320</v>
      </c>
      <c r="K174" s="2920"/>
      <c r="L174" s="2897">
        <v>30</v>
      </c>
    </row>
    <row r="175" spans="1:12">
      <c r="A175" s="2897">
        <v>31</v>
      </c>
      <c r="B175" s="2889"/>
      <c r="C175" s="2882"/>
      <c r="D175" s="2882"/>
      <c r="E175" s="2889"/>
      <c r="F175" s="2884"/>
      <c r="G175" s="2920"/>
      <c r="H175" s="2920"/>
      <c r="I175" s="2889"/>
      <c r="J175" s="2920"/>
      <c r="K175" s="2920"/>
      <c r="L175" s="2897">
        <v>31</v>
      </c>
    </row>
    <row r="176" spans="1:12">
      <c r="A176" s="2897">
        <v>32</v>
      </c>
      <c r="B176" s="2889" t="s">
        <v>4913</v>
      </c>
      <c r="C176" s="2882" t="s">
        <v>4914</v>
      </c>
      <c r="D176" s="2882"/>
      <c r="E176" s="2889"/>
      <c r="F176" s="2884"/>
      <c r="G176" s="2920">
        <f>SUM(G145:G175)</f>
        <v>460296</v>
      </c>
      <c r="H176" s="2920"/>
      <c r="I176" s="2889"/>
      <c r="J176" s="2920"/>
      <c r="K176" s="2920">
        <f>SUM(K145:K175)</f>
        <v>0</v>
      </c>
      <c r="L176" s="2897">
        <v>32</v>
      </c>
    </row>
    <row r="177" spans="1:12">
      <c r="A177" s="2897">
        <v>33</v>
      </c>
      <c r="B177" s="2934"/>
      <c r="C177" s="2876"/>
      <c r="D177" s="2882"/>
      <c r="E177" s="2889"/>
      <c r="F177" s="2884"/>
      <c r="G177" s="2920"/>
      <c r="H177" s="2920"/>
      <c r="I177" s="2889"/>
      <c r="J177" s="2920"/>
      <c r="K177" s="2920"/>
      <c r="L177" s="2897">
        <v>33</v>
      </c>
    </row>
    <row r="178" spans="1:12">
      <c r="A178" s="2897">
        <v>34</v>
      </c>
      <c r="B178" s="2889" t="s">
        <v>4897</v>
      </c>
      <c r="C178" s="2882"/>
      <c r="D178" s="2882"/>
      <c r="E178" s="2889"/>
      <c r="F178" s="2884"/>
      <c r="G178" s="2920"/>
      <c r="H178" s="2920"/>
      <c r="I178" s="2889"/>
      <c r="J178" s="2920"/>
      <c r="K178" s="2920"/>
      <c r="L178" s="2897">
        <v>34</v>
      </c>
    </row>
    <row r="179" spans="1:12">
      <c r="A179" s="2897">
        <v>35</v>
      </c>
      <c r="B179" s="2889" t="s">
        <v>4915</v>
      </c>
      <c r="C179" s="2882"/>
      <c r="D179" s="2882"/>
      <c r="E179" s="2889"/>
      <c r="F179" s="2884"/>
      <c r="G179" s="2920"/>
      <c r="H179" s="2920"/>
      <c r="I179" s="2889"/>
      <c r="J179" s="2920"/>
      <c r="K179" s="2920"/>
      <c r="L179" s="2897">
        <v>35</v>
      </c>
    </row>
    <row r="180" spans="1:12">
      <c r="A180" s="2897">
        <v>36</v>
      </c>
      <c r="B180" s="2934"/>
      <c r="C180" s="2881" t="s">
        <v>4916</v>
      </c>
      <c r="D180" s="2876"/>
      <c r="E180" s="2889"/>
      <c r="F180" s="2884"/>
      <c r="G180" s="2920"/>
      <c r="H180" s="2920">
        <v>3712</v>
      </c>
      <c r="I180" s="2889">
        <v>930</v>
      </c>
      <c r="J180" s="2920">
        <f t="shared" ref="J180:J183" si="9">+G180+H180</f>
        <v>3712</v>
      </c>
      <c r="K180" s="2920"/>
      <c r="L180" s="2897">
        <v>36</v>
      </c>
    </row>
    <row r="181" spans="1:12">
      <c r="A181" s="2897">
        <v>37</v>
      </c>
      <c r="B181" s="2934"/>
      <c r="C181" s="2882" t="s">
        <v>4917</v>
      </c>
      <c r="D181" s="2876"/>
      <c r="E181" s="2889"/>
      <c r="F181" s="2884"/>
      <c r="G181" s="2920"/>
      <c r="H181" s="2920">
        <v>192674</v>
      </c>
      <c r="I181" s="2889">
        <v>930</v>
      </c>
      <c r="J181" s="2920">
        <f t="shared" si="9"/>
        <v>192674</v>
      </c>
      <c r="K181" s="2920"/>
      <c r="L181" s="2897">
        <v>37</v>
      </c>
    </row>
    <row r="182" spans="1:12">
      <c r="A182" s="2897">
        <v>38</v>
      </c>
      <c r="B182" s="2889"/>
      <c r="C182" s="2882" t="s">
        <v>4918</v>
      </c>
      <c r="D182" s="2882"/>
      <c r="E182" s="2889"/>
      <c r="F182" s="2884"/>
      <c r="G182" s="2920"/>
      <c r="H182" s="2920">
        <v>28269</v>
      </c>
      <c r="I182" s="2889">
        <v>930</v>
      </c>
      <c r="J182" s="2920">
        <f t="shared" si="9"/>
        <v>28269</v>
      </c>
      <c r="K182" s="2920"/>
      <c r="L182" s="2897">
        <v>38</v>
      </c>
    </row>
    <row r="183" spans="1:12">
      <c r="A183" s="2897">
        <v>39</v>
      </c>
      <c r="B183" s="2889"/>
      <c r="C183" s="2882" t="s">
        <v>4919</v>
      </c>
      <c r="D183" s="2882"/>
      <c r="E183" s="2889"/>
      <c r="F183" s="2884"/>
      <c r="G183" s="2920"/>
      <c r="H183" s="2920">
        <v>82334</v>
      </c>
      <c r="I183" s="2889">
        <v>930</v>
      </c>
      <c r="J183" s="2920">
        <f t="shared" si="9"/>
        <v>82334</v>
      </c>
      <c r="K183" s="2920"/>
      <c r="L183" s="2897">
        <v>39</v>
      </c>
    </row>
    <row r="184" spans="1:12">
      <c r="A184" s="2897">
        <v>40</v>
      </c>
      <c r="B184" s="2889"/>
      <c r="C184" s="2876"/>
      <c r="D184" s="2882"/>
      <c r="E184" s="2889"/>
      <c r="F184" s="2884"/>
      <c r="G184" s="2920"/>
      <c r="H184" s="2920"/>
      <c r="I184" s="2889"/>
      <c r="J184" s="2920"/>
      <c r="K184" s="2920"/>
      <c r="L184" s="2897">
        <v>40</v>
      </c>
    </row>
    <row r="185" spans="1:12">
      <c r="A185" s="2897">
        <v>41</v>
      </c>
      <c r="B185" s="2889"/>
      <c r="C185" s="2882"/>
      <c r="D185" s="2882"/>
      <c r="E185" s="2889"/>
      <c r="F185" s="2884"/>
      <c r="G185" s="2920"/>
      <c r="H185" s="2920"/>
      <c r="I185" s="2889"/>
      <c r="J185" s="2920"/>
      <c r="K185" s="2920"/>
      <c r="L185" s="2897">
        <v>41</v>
      </c>
    </row>
    <row r="186" spans="1:12">
      <c r="A186" s="2897">
        <v>42</v>
      </c>
      <c r="B186" s="2889"/>
      <c r="C186" s="2882"/>
      <c r="D186" s="2882"/>
      <c r="E186" s="2889"/>
      <c r="F186" s="2884"/>
      <c r="G186" s="2920"/>
      <c r="H186" s="2920"/>
      <c r="I186" s="2889"/>
      <c r="J186" s="2920"/>
      <c r="K186" s="2920"/>
      <c r="L186" s="2897">
        <v>42</v>
      </c>
    </row>
    <row r="187" spans="1:12">
      <c r="A187" s="2897">
        <v>43</v>
      </c>
      <c r="B187" s="2889" t="s">
        <v>4913</v>
      </c>
      <c r="C187" s="2882" t="s">
        <v>4920</v>
      </c>
      <c r="D187" s="2882"/>
      <c r="E187" s="2889"/>
      <c r="F187" s="2884"/>
      <c r="G187" s="2920"/>
      <c r="H187" s="2920">
        <f>SUM(H149:H183)</f>
        <v>311933</v>
      </c>
      <c r="I187" s="2889"/>
      <c r="J187" s="2920"/>
      <c r="K187" s="2920"/>
      <c r="L187" s="2897">
        <v>43</v>
      </c>
    </row>
    <row r="188" spans="1:12">
      <c r="A188" s="2897">
        <v>44</v>
      </c>
      <c r="B188" s="2889"/>
      <c r="C188" s="2882" t="s">
        <v>4904</v>
      </c>
      <c r="D188" s="2882"/>
      <c r="E188" s="2889"/>
      <c r="F188" s="2884"/>
      <c r="G188" s="2920"/>
      <c r="H188" s="2920"/>
      <c r="I188" s="2889">
        <v>188</v>
      </c>
      <c r="J188" s="2920">
        <v>-123230</v>
      </c>
      <c r="K188" s="2920">
        <v>-161607</v>
      </c>
      <c r="L188" s="2897">
        <v>44</v>
      </c>
    </row>
    <row r="189" spans="1:12">
      <c r="A189" s="2897">
        <v>45</v>
      </c>
      <c r="B189" s="2889"/>
      <c r="C189" s="2882"/>
      <c r="D189" s="2882"/>
      <c r="E189" s="2889"/>
      <c r="F189" s="2884"/>
      <c r="G189" s="2920"/>
      <c r="H189" s="2920"/>
      <c r="I189" s="2889"/>
      <c r="J189" s="2920"/>
      <c r="K189" s="2920"/>
      <c r="L189" s="2897">
        <v>45</v>
      </c>
    </row>
    <row r="190" spans="1:12">
      <c r="A190" s="2897">
        <v>46</v>
      </c>
      <c r="B190" s="2889"/>
      <c r="C190" s="2882"/>
      <c r="D190" s="2882"/>
      <c r="E190" s="2889"/>
      <c r="F190" s="2884"/>
      <c r="G190" s="2920"/>
      <c r="H190" s="2920"/>
      <c r="I190" s="2889"/>
      <c r="J190" s="2920"/>
      <c r="K190" s="2920"/>
      <c r="L190" s="2897">
        <v>46</v>
      </c>
    </row>
    <row r="191" spans="1:12">
      <c r="A191" s="2897">
        <v>47</v>
      </c>
      <c r="B191" s="2889"/>
      <c r="C191" s="2882"/>
      <c r="D191" s="2882"/>
      <c r="E191" s="2889"/>
      <c r="F191" s="2884"/>
      <c r="G191" s="2920"/>
      <c r="H191" s="2920"/>
      <c r="I191" s="2889"/>
      <c r="J191" s="2920"/>
      <c r="K191" s="2920"/>
      <c r="L191" s="2897">
        <v>47</v>
      </c>
    </row>
    <row r="192" spans="1:12">
      <c r="A192" s="2897">
        <v>48</v>
      </c>
      <c r="B192" s="2889"/>
      <c r="C192" s="2882"/>
      <c r="D192" s="2882"/>
      <c r="E192" s="2889"/>
      <c r="F192" s="2884"/>
      <c r="G192" s="2920"/>
      <c r="H192" s="2920"/>
      <c r="I192" s="2889"/>
      <c r="J192" s="2920"/>
      <c r="K192" s="2920"/>
      <c r="L192" s="2897">
        <v>48</v>
      </c>
    </row>
    <row r="193" spans="1:12">
      <c r="A193" s="2897">
        <v>49</v>
      </c>
      <c r="B193" s="2889"/>
      <c r="C193" s="2882"/>
      <c r="D193" s="2882"/>
      <c r="E193" s="2889"/>
      <c r="F193" s="2884"/>
      <c r="G193" s="2920"/>
      <c r="H193" s="2920"/>
      <c r="I193" s="2889"/>
      <c r="J193" s="2920"/>
      <c r="K193" s="2920"/>
      <c r="L193" s="2897">
        <v>49</v>
      </c>
    </row>
    <row r="194" spans="1:12">
      <c r="A194" s="2897">
        <v>50</v>
      </c>
      <c r="B194" s="2889"/>
      <c r="C194" s="2882"/>
      <c r="D194" s="2882"/>
      <c r="E194" s="2889"/>
      <c r="F194" s="2884"/>
      <c r="G194" s="2920"/>
      <c r="H194" s="2920"/>
      <c r="I194" s="2889"/>
      <c r="J194" s="2920"/>
      <c r="K194" s="2920"/>
      <c r="L194" s="2897">
        <v>50</v>
      </c>
    </row>
    <row r="195" spans="1:12">
      <c r="A195" s="2897">
        <v>51</v>
      </c>
      <c r="B195" s="2889"/>
      <c r="C195" s="2882"/>
      <c r="D195" s="2882"/>
      <c r="E195" s="2889"/>
      <c r="F195" s="2884"/>
      <c r="G195" s="2920"/>
      <c r="H195" s="2920"/>
      <c r="I195" s="2889"/>
      <c r="J195" s="2920"/>
      <c r="K195" s="2920"/>
      <c r="L195" s="2897">
        <v>51</v>
      </c>
    </row>
    <row r="196" spans="1:12">
      <c r="A196" s="2897">
        <v>52</v>
      </c>
      <c r="B196" s="2889"/>
      <c r="C196" s="2882"/>
      <c r="D196" s="2882"/>
      <c r="E196" s="2889"/>
      <c r="F196" s="2884"/>
      <c r="G196" s="2920"/>
      <c r="H196" s="2920"/>
      <c r="I196" s="2889"/>
      <c r="J196" s="2920"/>
      <c r="K196" s="2920"/>
      <c r="L196" s="2897">
        <v>52</v>
      </c>
    </row>
    <row r="197" spans="1:12">
      <c r="A197" s="2897">
        <v>53</v>
      </c>
      <c r="B197" s="2889"/>
      <c r="C197" s="2882"/>
      <c r="D197" s="2882"/>
      <c r="E197" s="2889"/>
      <c r="F197" s="2884"/>
      <c r="G197" s="2920"/>
      <c r="H197" s="2920"/>
      <c r="I197" s="2889"/>
      <c r="J197" s="2920"/>
      <c r="K197" s="2920"/>
      <c r="L197" s="2897">
        <v>53</v>
      </c>
    </row>
    <row r="198" spans="1:12">
      <c r="A198" s="2897">
        <v>54</v>
      </c>
      <c r="B198" s="2889"/>
      <c r="C198" s="2882"/>
      <c r="D198" s="2882"/>
      <c r="E198" s="2889"/>
      <c r="F198" s="2884"/>
      <c r="G198" s="2920"/>
      <c r="H198" s="2920"/>
      <c r="I198" s="2889"/>
      <c r="J198" s="2920"/>
      <c r="K198" s="2920"/>
      <c r="L198" s="2897">
        <v>54</v>
      </c>
    </row>
    <row r="199" spans="1:12">
      <c r="A199" s="2897">
        <v>55</v>
      </c>
      <c r="B199" s="2889"/>
      <c r="C199" s="2882"/>
      <c r="D199" s="2882"/>
      <c r="E199" s="2889"/>
      <c r="F199" s="2884"/>
      <c r="G199" s="2920"/>
      <c r="H199" s="2920"/>
      <c r="I199" s="2889"/>
      <c r="J199" s="2920"/>
      <c r="K199" s="2920"/>
      <c r="L199" s="2897">
        <v>55</v>
      </c>
    </row>
    <row r="200" spans="1:12">
      <c r="A200" s="2897">
        <v>56</v>
      </c>
      <c r="B200" s="2889"/>
      <c r="C200" s="2882"/>
      <c r="D200" s="2882"/>
      <c r="E200" s="2889"/>
      <c r="F200" s="2884"/>
      <c r="G200" s="2920"/>
      <c r="H200" s="2920"/>
      <c r="I200" s="2889"/>
      <c r="J200" s="2920"/>
      <c r="K200" s="2920"/>
      <c r="L200" s="2897">
        <v>56</v>
      </c>
    </row>
    <row r="201" spans="1:12">
      <c r="A201" s="2897">
        <v>57</v>
      </c>
      <c r="B201" s="2889"/>
      <c r="C201" s="2882"/>
      <c r="D201" s="2882"/>
      <c r="E201" s="2889"/>
      <c r="F201" s="2884"/>
      <c r="G201" s="2920"/>
      <c r="H201" s="2920"/>
      <c r="I201" s="2889"/>
      <c r="J201" s="2920"/>
      <c r="K201" s="2920"/>
      <c r="L201" s="2897">
        <v>57</v>
      </c>
    </row>
    <row r="202" spans="1:12" ht="15.75" thickBot="1">
      <c r="A202" s="2921">
        <v>58</v>
      </c>
      <c r="B202" s="2914" t="s">
        <v>2331</v>
      </c>
      <c r="C202" s="2891"/>
      <c r="D202" s="2891"/>
      <c r="E202" s="2892"/>
      <c r="F202" s="2922"/>
      <c r="G202" s="2923">
        <f>+G176</f>
        <v>460296</v>
      </c>
      <c r="H202" s="2923">
        <f>H187</f>
        <v>311933</v>
      </c>
      <c r="I202" s="2892"/>
      <c r="J202" s="2923">
        <f>SUM(J149:J188)</f>
        <v>648999</v>
      </c>
      <c r="K202" s="2923">
        <f>+K176+(SUM(K178:K200))</f>
        <v>-161607</v>
      </c>
      <c r="L202" s="2921">
        <v>58</v>
      </c>
    </row>
    <row r="203" spans="1:12">
      <c r="A203" s="2929" t="s">
        <v>4674</v>
      </c>
      <c r="B203" s="2929"/>
      <c r="C203" s="2882"/>
      <c r="D203" s="2882"/>
      <c r="E203" s="2882"/>
      <c r="F203" s="2929" t="s">
        <v>4674</v>
      </c>
      <c r="G203" s="2929"/>
      <c r="H203" s="2883"/>
      <c r="I203" s="2876"/>
      <c r="J203" s="2876"/>
      <c r="K203" s="2876"/>
      <c r="L203" s="2876"/>
    </row>
    <row r="204" spans="1:12">
      <c r="A204" s="2883" t="s">
        <v>3864</v>
      </c>
      <c r="B204" s="2883"/>
      <c r="C204" s="2883"/>
      <c r="D204" s="2883"/>
      <c r="E204" s="2883"/>
      <c r="F204" s="2883" t="s">
        <v>3865</v>
      </c>
      <c r="G204" s="2883"/>
      <c r="H204" s="2883"/>
      <c r="I204" s="2883"/>
      <c r="J204" s="2883"/>
      <c r="K204" s="2883"/>
      <c r="L204" s="2883"/>
    </row>
    <row r="214" spans="7:7">
      <c r="G214" s="2998"/>
    </row>
  </sheetData>
  <customSheetViews>
    <customSheetView guid="{8BA73436-2F9B-4210-BD10-5C9B0EE18A6F}" scale="80" colorId="22" showPageBreaks="1" printArea="1" view="pageBreakPreview">
      <selection activeCell="D32" sqref="D32"/>
      <rowBreaks count="2" manualBreakCount="2">
        <brk id="74" max="11" man="1"/>
        <brk id="139" max="11" man="1"/>
      </rowBreaks>
      <colBreaks count="1" manualBreakCount="1">
        <brk id="5" max="1048575" man="1"/>
      </colBreaks>
      <pageMargins left="0.25" right="0.25" top="0.25" bottom="0.25" header="0" footer="0"/>
      <printOptions horizontalCentered="1" verticalCentered="1"/>
      <pageSetup scale="67" fitToWidth="2" fitToHeight="3" pageOrder="overThenDown" orientation="portrait" horizontalDpi="300" verticalDpi="300" r:id="rId1"/>
      <headerFooter alignWithMargins="0"/>
    </customSheetView>
    <customSheetView guid="{7923C648-7509-4E75-B568-BE9D1A032E56}" scale="80" colorId="22" showPageBreaks="1" printArea="1" view="pageBreakPreview" topLeftCell="A8">
      <selection activeCell="D32" sqref="D32"/>
      <rowBreaks count="2" manualBreakCount="2">
        <brk id="74" max="11" man="1"/>
        <brk id="138" max="11" man="1"/>
      </rowBreaks>
      <colBreaks count="1" manualBreakCount="1">
        <brk id="5" max="1048575" man="1"/>
      </colBreaks>
      <pageMargins left="0.25" right="0.25" top="0.25" bottom="0.25" header="0" footer="0"/>
      <printOptions horizontalCentered="1" verticalCentered="1"/>
      <pageSetup scale="68" fitToWidth="2" fitToHeight="3" pageOrder="overThenDown" orientation="portrait" horizontalDpi="300" verticalDpi="300" r:id="rId2"/>
      <headerFooter alignWithMargins="0"/>
    </customSheetView>
    <customSheetView guid="{393B765C-BB60-4CEF-9B1B-1517D80E77BC}" scale="80" colorId="22" showPageBreaks="1" printArea="1" view="pageBreakPreview" topLeftCell="A8">
      <selection activeCell="D32" sqref="D32"/>
      <rowBreaks count="2" manualBreakCount="2">
        <brk id="74" max="11" man="1"/>
        <brk id="138" max="11" man="1"/>
      </rowBreaks>
      <colBreaks count="1" manualBreakCount="1">
        <brk id="5" max="1048575" man="1"/>
      </colBreaks>
      <pageMargins left="0.25" right="0.25" top="0.25" bottom="0.25" header="0" footer="0"/>
      <printOptions horizontalCentered="1" verticalCentered="1"/>
      <pageSetup scale="68" fitToWidth="2" fitToHeight="3" pageOrder="overThenDown" orientation="portrait" horizontalDpi="300" verticalDpi="300" r:id="rId3"/>
      <headerFooter alignWithMargins="0"/>
    </customSheetView>
    <customSheetView guid="{63051384-6030-4837-BDE8-8D47319E9310}" scale="80" colorId="22" showPageBreaks="1" printArea="1">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4"/>
      <headerFooter alignWithMargins="0"/>
    </customSheetView>
    <customSheetView guid="{4E7170B9-0E13-4551-BA0F-F43020F5D14F}" scale="61" colorId="22" showPageBreaks="1" printArea="1">
      <selection activeCell="E31" sqref="E3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5"/>
      <headerFooter alignWithMargins="0"/>
    </customSheetView>
    <customSheetView guid="{438078D9-73AC-4065-AD12-33C545097290}" scale="80" colorId="22">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6"/>
      <headerFooter alignWithMargins="0"/>
    </customSheetView>
    <customSheetView guid="{5CF51FF9-A1DC-465C-8702-577480B671DB}" scale="80" colorId="22">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7"/>
      <headerFooter alignWithMargins="0"/>
    </customSheetView>
    <customSheetView guid="{B94A4E40-0E04-4C7F-92F0-F173BDD19C5E}" scale="61" colorId="22" printArea="1" topLeftCell="D23">
      <selection activeCell="H112" sqref="H112"/>
      <rowBreaks count="1" manualBreakCount="1">
        <brk id="136"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8"/>
      <headerFooter alignWithMargins="0"/>
    </customSheetView>
    <customSheetView guid="{8C259C24-A4E4-4974-8C90-A0F5B4CE3394}" scale="80" colorId="22" showPageBreaks="1" printArea="1">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9"/>
      <headerFooter alignWithMargins="0"/>
    </customSheetView>
    <customSheetView guid="{FA103E5D-8B2E-472D-A37D-606A91A24206}" scale="80" colorId="22">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0"/>
      <headerFooter alignWithMargins="0"/>
    </customSheetView>
    <customSheetView guid="{FD677025-12D2-4A8C-898E-C8C7B61A1761}" scale="80" colorId="22" showPageBreaks="1" printArea="1">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1"/>
      <headerFooter alignWithMargins="0"/>
    </customSheetView>
    <customSheetView guid="{8A94D2EC-B2C5-4234-9443-0DC03802E12D}" scale="80" colorId="22" showPageBreaks="1" printArea="1">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2"/>
      <headerFooter alignWithMargins="0"/>
    </customSheetView>
    <customSheetView guid="{C7AF6775-1D27-4B5E-A593-2A35D0B4D89B}" scale="80" colorId="22">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3"/>
      <headerFooter alignWithMargins="0"/>
    </customSheetView>
    <customSheetView guid="{96E61F17-B7D0-43DF-A042-AB82DEADF71D}" scale="80" colorId="22" showPageBreaks="1" printArea="1">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4"/>
      <headerFooter alignWithMargins="0"/>
    </customSheetView>
    <customSheetView guid="{0F6F7749-E5E2-402C-A332-F358E9F52431}" scale="80" colorId="22" showPageBreaks="1" printArea="1">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5"/>
      <headerFooter alignWithMargins="0"/>
    </customSheetView>
    <customSheetView guid="{665C0630-746D-4A38-99D5-558A3A80C435}" scale="80" colorId="22" showPageBreaks="1" printArea="1">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6"/>
      <headerFooter alignWithMargins="0"/>
    </customSheetView>
    <customSheetView guid="{7BB49942-3332-4916-8C9A-7E0718D9BD15}" scale="80" colorId="22" showPageBreaks="1" printArea="1">
      <selection activeCell="A21" sqref="A2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7"/>
      <headerFooter alignWithMargins="0"/>
    </customSheetView>
    <customSheetView guid="{84131046-9492-4BD4-95BF-1101D54B6750}" scale="61" colorId="22" showPageBreaks="1" printArea="1">
      <selection activeCell="E31" sqref="E31"/>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8"/>
      <headerFooter alignWithMargins="0"/>
    </customSheetView>
    <customSheetView guid="{CDDD69AD-D96A-45A7-95A3-6DE883419332}" scale="80" colorId="22" showPageBreaks="1" printArea="1">
      <selection activeCell="K194" sqref="K194"/>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9"/>
      <headerFooter alignWithMargins="0"/>
    </customSheetView>
    <customSheetView guid="{4AA2BC72-2A29-463C-9964-91A7BC9A705D}" scale="80" colorId="22" showPageBreaks="1" printArea="1">
      <selection activeCell="K194" sqref="K194"/>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20"/>
      <headerFooter alignWithMargins="0"/>
    </customSheetView>
  </customSheetViews>
  <printOptions horizontalCentered="1" verticalCentered="1"/>
  <pageMargins left="0.25" right="0.25" top="0.25" bottom="0.25" header="0" footer="0"/>
  <pageSetup scale="68" fitToWidth="2" fitToHeight="3" pageOrder="overThenDown" orientation="portrait" horizontalDpi="300" verticalDpi="300" r:id="rId21"/>
  <headerFooter alignWithMargins="0"/>
  <rowBreaks count="2" manualBreakCount="2">
    <brk id="74" max="11" man="1"/>
    <brk id="138" max="11" man="1"/>
  </rowBreaks>
  <colBreaks count="1" manualBreakCount="1">
    <brk id="5"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28"/>
  <sheetViews>
    <sheetView defaultGridColor="0" colorId="22" zoomScale="80" zoomScaleNormal="80" zoomScaleSheetLayoutView="80" workbookViewId="0">
      <selection activeCell="E3" sqref="E3"/>
    </sheetView>
  </sheetViews>
  <sheetFormatPr defaultColWidth="9.6640625" defaultRowHeight="15"/>
  <cols>
    <col min="1" max="1" width="4.6640625" style="1560" customWidth="1"/>
    <col min="2" max="2" width="49" style="1560" customWidth="1"/>
    <col min="3" max="3" width="4.6640625" style="1560" customWidth="1"/>
    <col min="4" max="4" width="21.33203125" style="1560" customWidth="1"/>
    <col min="5" max="6" width="16.6640625" style="1560" customWidth="1"/>
    <col min="7" max="16384" width="9.6640625" style="1560"/>
  </cols>
  <sheetData>
    <row r="1" spans="1:6">
      <c r="A1" s="2266" t="s">
        <v>1800</v>
      </c>
      <c r="B1" s="2267"/>
      <c r="C1" s="2893" t="s">
        <v>1345</v>
      </c>
      <c r="D1" s="3323"/>
      <c r="E1" s="2362" t="s">
        <v>1802</v>
      </c>
      <c r="F1" s="2363" t="s">
        <v>1803</v>
      </c>
    </row>
    <row r="2" spans="1:6">
      <c r="A2" s="1516" t="str">
        <f>'Data Sheet'!$C$25</f>
        <v>CENTRAL HUDSON GAS &amp; ELECTRIC CORPORATION</v>
      </c>
      <c r="B2" s="2382"/>
      <c r="C2" s="2884" t="s">
        <v>5046</v>
      </c>
      <c r="D2" s="2889"/>
      <c r="E2" s="2366" t="s">
        <v>1805</v>
      </c>
      <c r="F2" s="2383"/>
    </row>
    <row r="3" spans="1:6" ht="15" customHeight="1" thickBot="1">
      <c r="A3" s="2384"/>
      <c r="B3" s="2385"/>
      <c r="C3" s="2890" t="s">
        <v>1138</v>
      </c>
      <c r="D3" s="2892"/>
      <c r="E3" s="2368" t="str">
        <f>'Data Sheet'!$C$40</f>
        <v>4/18/2018</v>
      </c>
      <c r="F3" s="2189" t="str">
        <f>'Data Sheet'!$C$38</f>
        <v>12/31/2017</v>
      </c>
    </row>
    <row r="4" spans="1:6" ht="15" customHeight="1" thickBot="1">
      <c r="A4" s="2386" t="s">
        <v>3866</v>
      </c>
      <c r="B4" s="2387"/>
      <c r="C4" s="2371"/>
      <c r="D4" s="2371"/>
      <c r="E4" s="2371"/>
      <c r="F4" s="2372"/>
    </row>
    <row r="5" spans="1:6" ht="15.75">
      <c r="A5" s="2388"/>
      <c r="B5" s="2389"/>
      <c r="C5" s="2227"/>
      <c r="D5" s="2227"/>
      <c r="E5" s="2227"/>
      <c r="F5" s="2365"/>
    </row>
    <row r="6" spans="1:6">
      <c r="A6" s="2244" t="s">
        <v>3867</v>
      </c>
      <c r="B6" s="2226"/>
      <c r="C6" s="2226"/>
      <c r="D6" s="2226" t="s">
        <v>2715</v>
      </c>
      <c r="E6" s="2226"/>
      <c r="F6" s="2353"/>
    </row>
    <row r="7" spans="1:6">
      <c r="A7" s="2244" t="s">
        <v>2716</v>
      </c>
      <c r="B7" s="2226"/>
      <c r="C7" s="2226"/>
      <c r="D7" s="2226" t="s">
        <v>2717</v>
      </c>
      <c r="E7" s="2226"/>
      <c r="F7" s="2353"/>
    </row>
    <row r="8" spans="1:6">
      <c r="A8" s="2244" t="s">
        <v>2718</v>
      </c>
      <c r="B8" s="2226"/>
      <c r="C8" s="2226"/>
      <c r="D8" s="2226" t="s">
        <v>2719</v>
      </c>
      <c r="E8" s="2226"/>
      <c r="F8" s="2353"/>
    </row>
    <row r="9" spans="1:6">
      <c r="A9" s="2244" t="s">
        <v>2720</v>
      </c>
      <c r="B9" s="2226"/>
      <c r="C9" s="2226"/>
      <c r="D9" s="2226" t="s">
        <v>2721</v>
      </c>
      <c r="E9" s="2226"/>
      <c r="F9" s="2353"/>
    </row>
    <row r="10" spans="1:6" ht="15.75" thickBot="1">
      <c r="A10" s="2244"/>
      <c r="B10" s="2226"/>
      <c r="C10" s="2226"/>
      <c r="D10" s="2226"/>
      <c r="E10" s="2226"/>
      <c r="F10" s="2353"/>
    </row>
    <row r="11" spans="1:6">
      <c r="A11" s="2363"/>
      <c r="B11" s="2390"/>
      <c r="C11" s="2373"/>
      <c r="D11" s="2373"/>
      <c r="E11" s="2373" t="s">
        <v>2722</v>
      </c>
      <c r="F11" s="2373"/>
    </row>
    <row r="12" spans="1:6">
      <c r="A12" s="2375" t="s">
        <v>1729</v>
      </c>
      <c r="B12" s="2227" t="s">
        <v>3601</v>
      </c>
      <c r="C12" s="2324"/>
      <c r="D12" s="2376" t="s">
        <v>2723</v>
      </c>
      <c r="E12" s="2376" t="s">
        <v>2767</v>
      </c>
      <c r="F12" s="2376" t="s">
        <v>2331</v>
      </c>
    </row>
    <row r="13" spans="1:6">
      <c r="A13" s="2375" t="s">
        <v>1732</v>
      </c>
      <c r="B13" s="2391"/>
      <c r="C13" s="2353"/>
      <c r="D13" s="2376" t="s">
        <v>1374</v>
      </c>
      <c r="E13" s="2376" t="s">
        <v>2768</v>
      </c>
      <c r="F13" s="2376"/>
    </row>
    <row r="14" spans="1:6" ht="15.75" thickBot="1">
      <c r="A14" s="2377"/>
      <c r="B14" s="2371" t="s">
        <v>3020</v>
      </c>
      <c r="C14" s="2379"/>
      <c r="D14" s="2378" t="s">
        <v>3021</v>
      </c>
      <c r="E14" s="2378" t="s">
        <v>3022</v>
      </c>
      <c r="F14" s="2378" t="s">
        <v>3023</v>
      </c>
    </row>
    <row r="15" spans="1:6">
      <c r="A15" s="2392">
        <v>1</v>
      </c>
      <c r="B15" s="2393" t="s">
        <v>2997</v>
      </c>
      <c r="C15" s="2270"/>
      <c r="D15" s="2394"/>
      <c r="E15" s="2395"/>
      <c r="F15" s="2396"/>
    </row>
    <row r="16" spans="1:6" ht="15.75" thickBot="1">
      <c r="A16" s="2392">
        <v>2</v>
      </c>
      <c r="B16" s="2238" t="s">
        <v>3630</v>
      </c>
      <c r="C16" s="2270"/>
      <c r="D16" s="2397"/>
      <c r="E16" s="2398"/>
      <c r="F16" s="2399"/>
    </row>
    <row r="17" spans="1:7">
      <c r="A17" s="2392">
        <v>3</v>
      </c>
      <c r="B17" s="2238" t="s">
        <v>2769</v>
      </c>
      <c r="C17" s="2270"/>
      <c r="D17" s="2400">
        <v>172179</v>
      </c>
      <c r="E17" s="2394"/>
      <c r="F17" s="2399"/>
    </row>
    <row r="18" spans="1:7">
      <c r="A18" s="2392">
        <v>4</v>
      </c>
      <c r="B18" s="2238" t="s">
        <v>2770</v>
      </c>
      <c r="C18" s="2270"/>
      <c r="D18" s="2400">
        <v>2034869</v>
      </c>
      <c r="E18" s="2394"/>
      <c r="F18" s="2399"/>
    </row>
    <row r="19" spans="1:7">
      <c r="A19" s="2701">
        <v>5</v>
      </c>
      <c r="B19" s="2453" t="s">
        <v>4416</v>
      </c>
      <c r="C19" s="2473"/>
      <c r="D19" s="2702"/>
      <c r="E19" s="2394"/>
      <c r="F19" s="2399"/>
      <c r="G19" s="1515"/>
    </row>
    <row r="20" spans="1:7">
      <c r="A20" s="2392">
        <v>6</v>
      </c>
      <c r="B20" s="2238" t="s">
        <v>2771</v>
      </c>
      <c r="C20" s="2270"/>
      <c r="D20" s="2400">
        <v>12671108</v>
      </c>
      <c r="E20" s="2394"/>
      <c r="F20" s="2399"/>
    </row>
    <row r="21" spans="1:7">
      <c r="A21" s="2392">
        <v>7</v>
      </c>
      <c r="B21" s="2238" t="s">
        <v>2772</v>
      </c>
      <c r="C21" s="2270"/>
      <c r="D21" s="2400">
        <v>7889749</v>
      </c>
      <c r="E21" s="2394"/>
      <c r="F21" s="2399"/>
    </row>
    <row r="22" spans="1:7">
      <c r="A22" s="2392">
        <v>8</v>
      </c>
      <c r="B22" s="2238" t="s">
        <v>2773</v>
      </c>
      <c r="C22" s="2270"/>
      <c r="D22" s="2400">
        <v>832347</v>
      </c>
      <c r="E22" s="2394"/>
      <c r="F22" s="2399"/>
    </row>
    <row r="23" spans="1:7">
      <c r="A23" s="2392">
        <v>9</v>
      </c>
      <c r="B23" s="2238" t="s">
        <v>2774</v>
      </c>
      <c r="C23" s="2270"/>
      <c r="D23" s="2400"/>
      <c r="E23" s="2394"/>
      <c r="F23" s="2399"/>
    </row>
    <row r="24" spans="1:7">
      <c r="A24" s="2392">
        <v>10</v>
      </c>
      <c r="B24" s="2238" t="s">
        <v>3633</v>
      </c>
      <c r="C24" s="2270"/>
      <c r="D24" s="2400">
        <f>22593595+12970</f>
        <v>22606565</v>
      </c>
      <c r="E24" s="2394"/>
      <c r="F24" s="2399"/>
    </row>
    <row r="25" spans="1:7" ht="15.75" thickBot="1">
      <c r="A25" s="2392">
        <v>11</v>
      </c>
      <c r="B25" s="2238" t="s">
        <v>1041</v>
      </c>
      <c r="C25" s="2270"/>
      <c r="D25" s="2401">
        <f>SUM(D17:D24)</f>
        <v>46206817</v>
      </c>
      <c r="E25" s="2394"/>
      <c r="F25" s="2399"/>
    </row>
    <row r="26" spans="1:7" ht="15.75" thickBot="1">
      <c r="A26" s="2392">
        <v>12</v>
      </c>
      <c r="B26" s="2238" t="s">
        <v>3622</v>
      </c>
      <c r="C26" s="2270"/>
      <c r="D26" s="2402"/>
      <c r="E26" s="2398"/>
      <c r="F26" s="2399"/>
    </row>
    <row r="27" spans="1:7">
      <c r="A27" s="2392">
        <v>13</v>
      </c>
      <c r="B27" s="2238" t="s">
        <v>2769</v>
      </c>
      <c r="C27" s="2270"/>
      <c r="D27" s="2400">
        <v>2927686</v>
      </c>
      <c r="E27" s="2394"/>
      <c r="F27" s="2399"/>
    </row>
    <row r="28" spans="1:7">
      <c r="A28" s="2392">
        <v>14</v>
      </c>
      <c r="B28" s="2238" t="s">
        <v>2770</v>
      </c>
      <c r="C28" s="2270"/>
      <c r="D28" s="2400">
        <v>1202206</v>
      </c>
      <c r="E28" s="2394"/>
      <c r="F28" s="2399"/>
    </row>
    <row r="29" spans="1:7">
      <c r="A29" s="2701">
        <v>15</v>
      </c>
      <c r="B29" s="2453" t="s">
        <v>4416</v>
      </c>
      <c r="C29" s="2473"/>
      <c r="D29" s="2702"/>
      <c r="E29" s="2394"/>
      <c r="F29" s="2399"/>
      <c r="G29" s="1515"/>
    </row>
    <row r="30" spans="1:7">
      <c r="A30" s="2392">
        <v>16</v>
      </c>
      <c r="B30" s="2238" t="s">
        <v>2771</v>
      </c>
      <c r="C30" s="2270"/>
      <c r="D30" s="2400">
        <v>8521306</v>
      </c>
      <c r="E30" s="2394"/>
      <c r="F30" s="2399"/>
    </row>
    <row r="31" spans="1:7">
      <c r="A31" s="2392">
        <v>17</v>
      </c>
      <c r="B31" s="2238" t="s">
        <v>3633</v>
      </c>
      <c r="C31" s="2270"/>
      <c r="D31" s="2400">
        <v>614289</v>
      </c>
      <c r="E31" s="2394"/>
      <c r="F31" s="2399"/>
    </row>
    <row r="32" spans="1:7" ht="15.75" thickBot="1">
      <c r="A32" s="2392">
        <v>18</v>
      </c>
      <c r="B32" s="2238" t="s">
        <v>1042</v>
      </c>
      <c r="C32" s="2270"/>
      <c r="D32" s="2401">
        <f>SUM(D27:D31)</f>
        <v>13265487</v>
      </c>
      <c r="E32" s="2394"/>
      <c r="F32" s="2399"/>
    </row>
    <row r="33" spans="1:6" ht="15.75" thickBot="1">
      <c r="A33" s="2392">
        <v>19</v>
      </c>
      <c r="B33" s="2238" t="s">
        <v>1043</v>
      </c>
      <c r="C33" s="2270"/>
      <c r="D33" s="2402"/>
      <c r="E33" s="2398"/>
      <c r="F33" s="2399"/>
    </row>
    <row r="34" spans="1:6">
      <c r="A34" s="2392">
        <v>20</v>
      </c>
      <c r="B34" s="2238" t="s">
        <v>1044</v>
      </c>
      <c r="C34" s="2270"/>
      <c r="D34" s="2401">
        <f>D17+D27</f>
        <v>3099865</v>
      </c>
      <c r="E34" s="2394"/>
      <c r="F34" s="2399"/>
    </row>
    <row r="35" spans="1:6">
      <c r="A35" s="2392">
        <v>21</v>
      </c>
      <c r="B35" s="1683" t="s">
        <v>4098</v>
      </c>
      <c r="C35" s="2270"/>
      <c r="D35" s="2401">
        <f>D18+D28</f>
        <v>3237075</v>
      </c>
      <c r="E35" s="2394"/>
      <c r="F35" s="2399"/>
    </row>
    <row r="36" spans="1:6">
      <c r="A36" s="2701">
        <v>22</v>
      </c>
      <c r="B36" s="2453" t="s">
        <v>4417</v>
      </c>
      <c r="C36" s="2473"/>
      <c r="D36" s="2657">
        <f>D19+D29</f>
        <v>0</v>
      </c>
      <c r="E36" s="2394"/>
      <c r="F36" s="2399"/>
    </row>
    <row r="37" spans="1:6">
      <c r="A37" s="2392">
        <v>23</v>
      </c>
      <c r="B37" s="1683" t="s">
        <v>4099</v>
      </c>
      <c r="C37" s="2270"/>
      <c r="D37" s="2401">
        <f>D20+D30</f>
        <v>21192414</v>
      </c>
      <c r="E37" s="2394"/>
      <c r="F37" s="2399"/>
    </row>
    <row r="38" spans="1:6">
      <c r="A38" s="2392">
        <v>24</v>
      </c>
      <c r="B38" s="1683" t="s">
        <v>4100</v>
      </c>
      <c r="C38" s="2270"/>
      <c r="D38" s="2401">
        <f>D21</f>
        <v>7889749</v>
      </c>
      <c r="E38" s="2394"/>
      <c r="F38" s="2399"/>
    </row>
    <row r="39" spans="1:6">
      <c r="A39" s="2392">
        <v>25</v>
      </c>
      <c r="B39" s="1683" t="s">
        <v>4101</v>
      </c>
      <c r="C39" s="2270"/>
      <c r="D39" s="2401">
        <f>D22</f>
        <v>832347</v>
      </c>
      <c r="E39" s="2394"/>
      <c r="F39" s="2399"/>
    </row>
    <row r="40" spans="1:6">
      <c r="A40" s="2392">
        <v>26</v>
      </c>
      <c r="B40" s="1683" t="s">
        <v>4102</v>
      </c>
      <c r="C40" s="2270"/>
      <c r="D40" s="2401">
        <f>D23</f>
        <v>0</v>
      </c>
      <c r="E40" s="2394"/>
      <c r="F40" s="2399"/>
    </row>
    <row r="41" spans="1:6" ht="15.75" thickBot="1">
      <c r="A41" s="2392">
        <v>27</v>
      </c>
      <c r="B41" s="1683" t="s">
        <v>4103</v>
      </c>
      <c r="C41" s="2270"/>
      <c r="D41" s="2401">
        <f>D24+D31</f>
        <v>23220854</v>
      </c>
      <c r="E41" s="2397"/>
      <c r="F41" s="2403"/>
    </row>
    <row r="42" spans="1:6" ht="15.75" thickBot="1">
      <c r="A42" s="2392">
        <v>28</v>
      </c>
      <c r="B42" s="1683" t="s">
        <v>4104</v>
      </c>
      <c r="C42" s="2270"/>
      <c r="D42" s="2401">
        <f>SUM(D34:D41)</f>
        <v>59472304</v>
      </c>
      <c r="E42" s="2400">
        <v>2652163</v>
      </c>
      <c r="F42" s="2401">
        <f>D42+E42</f>
        <v>62124467</v>
      </c>
    </row>
    <row r="43" spans="1:6">
      <c r="A43" s="2392">
        <v>29</v>
      </c>
      <c r="B43" s="2393" t="s">
        <v>2998</v>
      </c>
      <c r="C43" s="2270"/>
      <c r="D43" s="2395"/>
      <c r="E43" s="2404"/>
      <c r="F43" s="2405"/>
    </row>
    <row r="44" spans="1:6" ht="15.75" thickBot="1">
      <c r="A44" s="2392">
        <v>30</v>
      </c>
      <c r="B44" s="2238" t="s">
        <v>3630</v>
      </c>
      <c r="C44" s="2270"/>
      <c r="D44" s="2406"/>
      <c r="E44" s="2398"/>
      <c r="F44" s="2399"/>
    </row>
    <row r="45" spans="1:6">
      <c r="A45" s="2392">
        <v>31</v>
      </c>
      <c r="B45" s="2238" t="s">
        <v>2183</v>
      </c>
      <c r="C45" s="2270"/>
      <c r="D45" s="2400"/>
      <c r="E45" s="2394"/>
      <c r="F45" s="2399"/>
    </row>
    <row r="46" spans="1:6">
      <c r="A46" s="2392">
        <v>32</v>
      </c>
      <c r="B46" s="2238" t="s">
        <v>2184</v>
      </c>
      <c r="C46" s="2270"/>
      <c r="D46" s="2400"/>
      <c r="E46" s="2394"/>
      <c r="F46" s="2399"/>
    </row>
    <row r="47" spans="1:6">
      <c r="A47" s="2392">
        <v>33</v>
      </c>
      <c r="B47" s="2238" t="s">
        <v>2185</v>
      </c>
      <c r="C47" s="2270"/>
      <c r="D47" s="2400">
        <v>290999</v>
      </c>
      <c r="E47" s="2394"/>
      <c r="F47" s="2399"/>
    </row>
    <row r="48" spans="1:6">
      <c r="A48" s="2392">
        <v>34</v>
      </c>
      <c r="B48" s="2238" t="s">
        <v>2186</v>
      </c>
      <c r="C48" s="2270"/>
      <c r="D48" s="2400"/>
      <c r="E48" s="2394"/>
      <c r="F48" s="2399"/>
    </row>
    <row r="49" spans="1:6">
      <c r="A49" s="2392">
        <v>35</v>
      </c>
      <c r="B49" s="2238" t="s">
        <v>2770</v>
      </c>
      <c r="C49" s="2270"/>
      <c r="D49" s="2400">
        <v>1177106</v>
      </c>
      <c r="E49" s="2394"/>
      <c r="F49" s="2399"/>
    </row>
    <row r="50" spans="1:6">
      <c r="A50" s="2392">
        <v>36</v>
      </c>
      <c r="B50" s="2238" t="s">
        <v>2771</v>
      </c>
      <c r="C50" s="2270"/>
      <c r="D50" s="2400">
        <v>4680836</v>
      </c>
      <c r="E50" s="2394"/>
      <c r="F50" s="2399"/>
    </row>
    <row r="51" spans="1:6">
      <c r="A51" s="2392">
        <v>37</v>
      </c>
      <c r="B51" s="2238" t="s">
        <v>2772</v>
      </c>
      <c r="C51" s="2270"/>
      <c r="D51" s="2400">
        <v>1922385</v>
      </c>
      <c r="E51" s="2394"/>
      <c r="F51" s="2399"/>
    </row>
    <row r="52" spans="1:6">
      <c r="A52" s="2392">
        <v>38</v>
      </c>
      <c r="B52" s="2238" t="s">
        <v>2773</v>
      </c>
      <c r="C52" s="2270"/>
      <c r="D52" s="2400">
        <v>707903</v>
      </c>
      <c r="E52" s="2394"/>
      <c r="F52" s="2399"/>
    </row>
    <row r="53" spans="1:6">
      <c r="A53" s="2392">
        <v>39</v>
      </c>
      <c r="B53" s="2238" t="s">
        <v>2774</v>
      </c>
      <c r="C53" s="2270"/>
      <c r="D53" s="2400"/>
      <c r="E53" s="2394"/>
      <c r="F53" s="2399"/>
    </row>
    <row r="54" spans="1:6">
      <c r="A54" s="2392">
        <v>40</v>
      </c>
      <c r="B54" s="2238" t="s">
        <v>3633</v>
      </c>
      <c r="C54" s="2270"/>
      <c r="D54" s="2400">
        <f>5874873-6572</f>
        <v>5868301</v>
      </c>
      <c r="E54" s="2394"/>
      <c r="F54" s="2399"/>
    </row>
    <row r="55" spans="1:6" ht="15.75" thickBot="1">
      <c r="A55" s="2392">
        <v>41</v>
      </c>
      <c r="B55" s="2238" t="s">
        <v>2187</v>
      </c>
      <c r="C55" s="2270"/>
      <c r="D55" s="2401">
        <f>SUM(D45:D54)</f>
        <v>14647530</v>
      </c>
      <c r="E55" s="2394"/>
      <c r="F55" s="2399"/>
    </row>
    <row r="56" spans="1:6" ht="15.75" thickBot="1">
      <c r="A56" s="2392">
        <v>42</v>
      </c>
      <c r="B56" s="2238" t="s">
        <v>3622</v>
      </c>
      <c r="C56" s="2270"/>
      <c r="D56" s="2402"/>
      <c r="E56" s="2398"/>
      <c r="F56" s="2399"/>
    </row>
    <row r="57" spans="1:6">
      <c r="A57" s="2392">
        <v>43</v>
      </c>
      <c r="B57" s="2238" t="s">
        <v>2183</v>
      </c>
      <c r="C57" s="2270"/>
      <c r="D57" s="2400"/>
      <c r="E57" s="2394"/>
      <c r="F57" s="2399"/>
    </row>
    <row r="58" spans="1:6">
      <c r="A58" s="2392">
        <v>44</v>
      </c>
      <c r="B58" s="2238" t="s">
        <v>2188</v>
      </c>
      <c r="C58" s="2270"/>
      <c r="D58" s="2400"/>
      <c r="E58" s="2394"/>
      <c r="F58" s="2399"/>
    </row>
    <row r="59" spans="1:6">
      <c r="A59" s="2392">
        <v>45</v>
      </c>
      <c r="B59" s="2238" t="s">
        <v>2185</v>
      </c>
      <c r="C59" s="2270"/>
      <c r="D59" s="2400"/>
      <c r="E59" s="2394"/>
      <c r="F59" s="2399"/>
    </row>
    <row r="60" spans="1:6">
      <c r="A60" s="2392">
        <v>46</v>
      </c>
      <c r="B60" s="2238" t="s">
        <v>2186</v>
      </c>
      <c r="C60" s="2270"/>
      <c r="D60" s="2400"/>
      <c r="E60" s="2394"/>
      <c r="F60" s="2399"/>
    </row>
    <row r="61" spans="1:6">
      <c r="A61" s="2392">
        <v>47</v>
      </c>
      <c r="B61" s="2238" t="s">
        <v>2770</v>
      </c>
      <c r="C61" s="2270"/>
      <c r="D61" s="2400">
        <v>280438</v>
      </c>
      <c r="E61" s="2394"/>
      <c r="F61" s="2399"/>
    </row>
    <row r="62" spans="1:6">
      <c r="A62" s="2392">
        <v>48</v>
      </c>
      <c r="B62" s="2238" t="s">
        <v>2771</v>
      </c>
      <c r="C62" s="2270"/>
      <c r="D62" s="2400">
        <v>2969921</v>
      </c>
      <c r="E62" s="2394"/>
      <c r="F62" s="2399"/>
    </row>
    <row r="63" spans="1:6">
      <c r="A63" s="2392">
        <v>49</v>
      </c>
      <c r="B63" s="2238" t="s">
        <v>3633</v>
      </c>
      <c r="C63" s="2270"/>
      <c r="D63" s="2400">
        <v>125984</v>
      </c>
      <c r="E63" s="2394"/>
      <c r="F63" s="2399"/>
    </row>
    <row r="64" spans="1:6" ht="15.75" thickBot="1">
      <c r="A64" s="2377">
        <v>50</v>
      </c>
      <c r="B64" s="2355" t="s">
        <v>2176</v>
      </c>
      <c r="C64" s="2356"/>
      <c r="D64" s="2407">
        <f>SUM(D57:D63)</f>
        <v>3376343</v>
      </c>
      <c r="E64" s="2397"/>
      <c r="F64" s="2403"/>
    </row>
    <row r="65" spans="1:6">
      <c r="A65" s="2547" t="s">
        <v>4674</v>
      </c>
      <c r="B65" s="1930"/>
    </row>
    <row r="66" spans="1:6" ht="15.75" thickBot="1">
      <c r="A66" s="2227" t="s">
        <v>2177</v>
      </c>
      <c r="B66" s="2227"/>
      <c r="C66" s="2227"/>
      <c r="D66" s="2227"/>
      <c r="E66" s="2227"/>
      <c r="F66" s="2227"/>
    </row>
    <row r="67" spans="1:6">
      <c r="A67" s="2266" t="s">
        <v>1800</v>
      </c>
      <c r="B67" s="2267"/>
      <c r="C67" s="2361" t="s">
        <v>1345</v>
      </c>
      <c r="D67" s="2267"/>
      <c r="E67" s="2362" t="s">
        <v>1802</v>
      </c>
      <c r="F67" s="2363" t="s">
        <v>1803</v>
      </c>
    </row>
    <row r="68" spans="1:6">
      <c r="A68" s="1516" t="str">
        <f>'Data Sheet'!$C$25</f>
        <v>CENTRAL HUDSON GAS &amp; ELECTRIC CORPORATION</v>
      </c>
      <c r="B68" s="2226"/>
      <c r="C68" s="2244" t="s">
        <v>1137</v>
      </c>
      <c r="D68" s="2226"/>
      <c r="E68" s="2366" t="s">
        <v>1805</v>
      </c>
      <c r="F68" s="2367"/>
    </row>
    <row r="69" spans="1:6" ht="15.75" thickBot="1">
      <c r="A69" s="2354"/>
      <c r="B69" s="2355"/>
      <c r="C69" s="2354" t="s">
        <v>1138</v>
      </c>
      <c r="D69" s="2355"/>
      <c r="E69" s="2368" t="str">
        <f>'Data Sheet'!$C$40</f>
        <v>4/18/2018</v>
      </c>
      <c r="F69" s="2189" t="str">
        <f>'Data Sheet'!$C$38</f>
        <v>12/31/2017</v>
      </c>
    </row>
    <row r="70" spans="1:6" ht="16.5" thickBot="1">
      <c r="A70" s="2369" t="s">
        <v>2178</v>
      </c>
      <c r="B70" s="2370"/>
      <c r="C70" s="2371"/>
      <c r="D70" s="2371"/>
      <c r="E70" s="2371"/>
      <c r="F70" s="2372"/>
    </row>
    <row r="71" spans="1:6">
      <c r="A71" s="2363"/>
      <c r="B71" s="2390"/>
      <c r="C71" s="2373"/>
      <c r="D71" s="2373"/>
      <c r="E71" s="2373" t="s">
        <v>2722</v>
      </c>
      <c r="F71" s="2373"/>
    </row>
    <row r="72" spans="1:6">
      <c r="A72" s="2375" t="s">
        <v>1729</v>
      </c>
      <c r="B72" s="2227" t="s">
        <v>3601</v>
      </c>
      <c r="C72" s="2324"/>
      <c r="D72" s="2376" t="s">
        <v>2723</v>
      </c>
      <c r="E72" s="2376" t="s">
        <v>2767</v>
      </c>
      <c r="F72" s="2376" t="s">
        <v>2331</v>
      </c>
    </row>
    <row r="73" spans="1:6">
      <c r="A73" s="2375" t="s">
        <v>1732</v>
      </c>
      <c r="B73" s="2408"/>
      <c r="C73" s="2353"/>
      <c r="D73" s="2376" t="s">
        <v>1374</v>
      </c>
      <c r="E73" s="2376" t="s">
        <v>2768</v>
      </c>
      <c r="F73" s="2376"/>
    </row>
    <row r="74" spans="1:6" ht="15.75" thickBot="1">
      <c r="A74" s="2377"/>
      <c r="B74" s="2371" t="s">
        <v>3020</v>
      </c>
      <c r="C74" s="2379"/>
      <c r="D74" s="2378" t="s">
        <v>3021</v>
      </c>
      <c r="E74" s="2378" t="s">
        <v>3022</v>
      </c>
      <c r="F74" s="2378" t="s">
        <v>3023</v>
      </c>
    </row>
    <row r="75" spans="1:6">
      <c r="A75" s="2392"/>
      <c r="B75" s="2393" t="s">
        <v>2179</v>
      </c>
      <c r="C75" s="2270"/>
      <c r="D75" s="2409"/>
      <c r="E75" s="2395"/>
      <c r="F75" s="2396"/>
    </row>
    <row r="76" spans="1:6" ht="15.75" thickBot="1">
      <c r="A76" s="2392">
        <v>51</v>
      </c>
      <c r="B76" s="2238" t="s">
        <v>1043</v>
      </c>
      <c r="C76" s="2270"/>
      <c r="D76" s="2397"/>
      <c r="E76" s="2398"/>
      <c r="F76" s="2399"/>
    </row>
    <row r="77" spans="1:6">
      <c r="A77" s="2392">
        <v>52</v>
      </c>
      <c r="B77" s="2238" t="s">
        <v>2180</v>
      </c>
      <c r="C77" s="2270"/>
      <c r="D77" s="2401">
        <f>D45+D57</f>
        <v>0</v>
      </c>
      <c r="E77" s="2394"/>
      <c r="F77" s="2399"/>
    </row>
    <row r="78" spans="1:6">
      <c r="A78" s="2375">
        <v>53</v>
      </c>
      <c r="B78" s="2226" t="s">
        <v>2181</v>
      </c>
      <c r="C78" s="2353"/>
      <c r="D78" s="2380"/>
      <c r="E78" s="2394"/>
      <c r="F78" s="2399"/>
    </row>
    <row r="79" spans="1:6">
      <c r="A79" s="2392"/>
      <c r="B79" s="2238" t="s">
        <v>2182</v>
      </c>
      <c r="C79" s="2270"/>
      <c r="D79" s="2401">
        <f>D46+D58</f>
        <v>0</v>
      </c>
      <c r="E79" s="2394"/>
      <c r="F79" s="2399"/>
    </row>
    <row r="80" spans="1:6">
      <c r="A80" s="2392">
        <v>54</v>
      </c>
      <c r="B80" s="2238" t="s">
        <v>2152</v>
      </c>
      <c r="C80" s="2270"/>
      <c r="D80" s="2401">
        <f>D47+D59</f>
        <v>290999</v>
      </c>
      <c r="E80" s="2394"/>
      <c r="F80" s="2399"/>
    </row>
    <row r="81" spans="1:6">
      <c r="A81" s="2375">
        <v>55</v>
      </c>
      <c r="B81" s="2226" t="s">
        <v>2186</v>
      </c>
      <c r="C81" s="2353"/>
      <c r="D81" s="2380"/>
      <c r="E81" s="2394"/>
      <c r="F81" s="2399"/>
    </row>
    <row r="82" spans="1:6">
      <c r="A82" s="2392"/>
      <c r="B82" s="2238" t="s">
        <v>2153</v>
      </c>
      <c r="C82" s="2270"/>
      <c r="D82" s="2401">
        <f>D48+D60</f>
        <v>0</v>
      </c>
      <c r="E82" s="2394"/>
      <c r="F82" s="2399"/>
    </row>
    <row r="83" spans="1:6">
      <c r="A83" s="2392">
        <v>56</v>
      </c>
      <c r="B83" s="2238" t="s">
        <v>2154</v>
      </c>
      <c r="C83" s="2270"/>
      <c r="D83" s="2401">
        <f>D49+D61</f>
        <v>1457544</v>
      </c>
      <c r="E83" s="2394"/>
      <c r="F83" s="2399"/>
    </row>
    <row r="84" spans="1:6">
      <c r="A84" s="2392">
        <v>57</v>
      </c>
      <c r="B84" s="2238" t="s">
        <v>2155</v>
      </c>
      <c r="C84" s="2270"/>
      <c r="D84" s="2401">
        <f>D50+D62</f>
        <v>7650757</v>
      </c>
      <c r="E84" s="2394"/>
      <c r="F84" s="2399"/>
    </row>
    <row r="85" spans="1:6">
      <c r="A85" s="2392">
        <v>58</v>
      </c>
      <c r="B85" s="2238" t="s">
        <v>2156</v>
      </c>
      <c r="C85" s="2270"/>
      <c r="D85" s="2401">
        <f>D51</f>
        <v>1922385</v>
      </c>
      <c r="E85" s="2394"/>
      <c r="F85" s="2399"/>
    </row>
    <row r="86" spans="1:6">
      <c r="A86" s="2392">
        <v>59</v>
      </c>
      <c r="B86" s="2238" t="s">
        <v>2157</v>
      </c>
      <c r="C86" s="2270"/>
      <c r="D86" s="2401">
        <f>D52</f>
        <v>707903</v>
      </c>
      <c r="E86" s="2394"/>
      <c r="F86" s="2399"/>
    </row>
    <row r="87" spans="1:6">
      <c r="A87" s="2392">
        <v>60</v>
      </c>
      <c r="B87" s="2238" t="s">
        <v>2158</v>
      </c>
      <c r="C87" s="2270"/>
      <c r="D87" s="2401">
        <f>D53</f>
        <v>0</v>
      </c>
      <c r="E87" s="2394"/>
      <c r="F87" s="2399"/>
    </row>
    <row r="88" spans="1:6" ht="15.75" thickBot="1">
      <c r="A88" s="2392">
        <v>61</v>
      </c>
      <c r="B88" s="2238" t="s">
        <v>2159</v>
      </c>
      <c r="C88" s="2270"/>
      <c r="D88" s="2401">
        <f>D54+D63</f>
        <v>5994285</v>
      </c>
      <c r="E88" s="2397"/>
      <c r="F88" s="2403"/>
    </row>
    <row r="89" spans="1:6">
      <c r="A89" s="2392">
        <v>62</v>
      </c>
      <c r="B89" s="2238" t="s">
        <v>2160</v>
      </c>
      <c r="C89" s="2270"/>
      <c r="D89" s="2401">
        <f>SUM(D77:D88)</f>
        <v>18023873</v>
      </c>
      <c r="E89" s="2400">
        <v>731913</v>
      </c>
      <c r="F89" s="2401">
        <f>D89+E89</f>
        <v>18755786</v>
      </c>
    </row>
    <row r="90" spans="1:6">
      <c r="A90" s="2392">
        <v>63</v>
      </c>
      <c r="B90" s="2393" t="s">
        <v>2161</v>
      </c>
      <c r="C90" s="2270"/>
      <c r="D90" s="2401"/>
      <c r="E90" s="2401"/>
      <c r="F90" s="2401">
        <f>D90+E90</f>
        <v>0</v>
      </c>
    </row>
    <row r="91" spans="1:6">
      <c r="A91" s="2392">
        <v>64</v>
      </c>
      <c r="B91" s="2238" t="s">
        <v>2162</v>
      </c>
      <c r="C91" s="2270"/>
      <c r="D91" s="2400"/>
      <c r="E91" s="2400"/>
      <c r="F91" s="2401">
        <f>D91+E91</f>
        <v>0</v>
      </c>
    </row>
    <row r="92" spans="1:6" ht="15.75" thickBot="1">
      <c r="A92" s="2392">
        <v>65</v>
      </c>
      <c r="B92" s="2238" t="s">
        <v>2163</v>
      </c>
      <c r="C92" s="2270"/>
      <c r="D92" s="2401">
        <f>D42+D89+D91</f>
        <v>77496177</v>
      </c>
      <c r="E92" s="2401">
        <f>E42+E89+E91</f>
        <v>3384076</v>
      </c>
      <c r="F92" s="2401">
        <f>F42+F89+F91</f>
        <v>80880253</v>
      </c>
    </row>
    <row r="93" spans="1:6">
      <c r="A93" s="2392">
        <v>66</v>
      </c>
      <c r="B93" s="2393" t="s">
        <v>2164</v>
      </c>
      <c r="C93" s="2270"/>
      <c r="D93" s="2409"/>
      <c r="E93" s="2395"/>
      <c r="F93" s="2396"/>
    </row>
    <row r="94" spans="1:6" ht="15.75" thickBot="1">
      <c r="A94" s="2392">
        <v>67</v>
      </c>
      <c r="B94" s="2238" t="s">
        <v>2165</v>
      </c>
      <c r="C94" s="2270"/>
      <c r="D94" s="2397"/>
      <c r="E94" s="2406"/>
      <c r="F94" s="2403"/>
    </row>
    <row r="95" spans="1:6">
      <c r="A95" s="2392">
        <v>68</v>
      </c>
      <c r="B95" s="2238" t="s">
        <v>2166</v>
      </c>
      <c r="C95" s="2270"/>
      <c r="D95" s="2400">
        <v>15039531</v>
      </c>
      <c r="E95" s="2400">
        <v>1383279</v>
      </c>
      <c r="F95" s="2401">
        <f>D95+E95</f>
        <v>16422810</v>
      </c>
    </row>
    <row r="96" spans="1:6">
      <c r="A96" s="2392">
        <v>69</v>
      </c>
      <c r="B96" s="2238" t="s">
        <v>2167</v>
      </c>
      <c r="C96" s="2270"/>
      <c r="D96" s="2400">
        <v>4700860</v>
      </c>
      <c r="E96" s="2400">
        <v>377437</v>
      </c>
      <c r="F96" s="2401">
        <f>D96+E96</f>
        <v>5078297</v>
      </c>
    </row>
    <row r="97" spans="1:6">
      <c r="A97" s="2392">
        <v>70</v>
      </c>
      <c r="B97" s="2238" t="s">
        <v>2168</v>
      </c>
      <c r="C97" s="2270"/>
      <c r="D97" s="2400">
        <f>1727802+10876976</f>
        <v>12604778</v>
      </c>
      <c r="E97" s="2400">
        <f>85843+27</f>
        <v>85870</v>
      </c>
      <c r="F97" s="2401">
        <f>D97+E97</f>
        <v>12690648</v>
      </c>
    </row>
    <row r="98" spans="1:6" ht="15.75" thickBot="1">
      <c r="A98" s="2392">
        <v>71</v>
      </c>
      <c r="B98" s="2238" t="s">
        <v>2169</v>
      </c>
      <c r="C98" s="2270"/>
      <c r="D98" s="2401">
        <f>SUM(D95:D97)</f>
        <v>32345169</v>
      </c>
      <c r="E98" s="2401">
        <f>SUM(E95:E97)</f>
        <v>1846586</v>
      </c>
      <c r="F98" s="2401">
        <f>SUM(F95:F97)</f>
        <v>34191755</v>
      </c>
    </row>
    <row r="99" spans="1:6" ht="15.75" thickBot="1">
      <c r="A99" s="2392">
        <v>72</v>
      </c>
      <c r="B99" s="2238" t="s">
        <v>2170</v>
      </c>
      <c r="C99" s="2270"/>
      <c r="D99" s="2410"/>
      <c r="E99" s="2402"/>
      <c r="F99" s="2411"/>
    </row>
    <row r="100" spans="1:6">
      <c r="A100" s="2392">
        <v>73</v>
      </c>
      <c r="B100" s="2238" t="s">
        <v>2166</v>
      </c>
      <c r="C100" s="2270"/>
      <c r="D100" s="2400">
        <v>2121457</v>
      </c>
      <c r="E100" s="2400">
        <v>187</v>
      </c>
      <c r="F100" s="2401">
        <f>D100+E100</f>
        <v>2121644</v>
      </c>
    </row>
    <row r="101" spans="1:6">
      <c r="A101" s="2392">
        <v>74</v>
      </c>
      <c r="B101" s="2238" t="s">
        <v>2167</v>
      </c>
      <c r="C101" s="2270"/>
      <c r="D101" s="2400">
        <v>178679</v>
      </c>
      <c r="E101" s="2400">
        <v>162</v>
      </c>
      <c r="F101" s="2401">
        <f>D101+E101</f>
        <v>178841</v>
      </c>
    </row>
    <row r="102" spans="1:6">
      <c r="A102" s="2392">
        <v>75</v>
      </c>
      <c r="B102" s="2238" t="s">
        <v>2168</v>
      </c>
      <c r="C102" s="2270"/>
      <c r="D102" s="2400">
        <v>8701</v>
      </c>
      <c r="E102" s="2400"/>
      <c r="F102" s="2401">
        <f>D102+E102</f>
        <v>8701</v>
      </c>
    </row>
    <row r="103" spans="1:6">
      <c r="A103" s="2392">
        <v>76</v>
      </c>
      <c r="B103" s="2238" t="s">
        <v>2775</v>
      </c>
      <c r="C103" s="2270"/>
      <c r="D103" s="2401">
        <f>SUM(D100:D102)</f>
        <v>2308837</v>
      </c>
      <c r="E103" s="2401">
        <f>SUM(E100:E102)</f>
        <v>349</v>
      </c>
      <c r="F103" s="2401">
        <f>SUM(F100:F102)</f>
        <v>2309186</v>
      </c>
    </row>
    <row r="104" spans="1:6">
      <c r="A104" s="2375">
        <v>77</v>
      </c>
      <c r="B104" s="2226" t="s">
        <v>2776</v>
      </c>
      <c r="C104" s="2353"/>
      <c r="D104" s="2380"/>
      <c r="E104" s="2380"/>
      <c r="F104" s="2380"/>
    </row>
    <row r="105" spans="1:6">
      <c r="A105" s="2375">
        <v>78</v>
      </c>
      <c r="B105" s="2382"/>
      <c r="C105" s="2412"/>
      <c r="D105" s="2413"/>
      <c r="E105" s="2413"/>
      <c r="F105" s="2380">
        <f t="shared" ref="F105:F124" si="0">D105+E105</f>
        <v>0</v>
      </c>
    </row>
    <row r="106" spans="1:6">
      <c r="A106" s="2375">
        <v>79</v>
      </c>
      <c r="B106" s="2382" t="s">
        <v>5208</v>
      </c>
      <c r="C106" s="2412"/>
      <c r="D106" s="2413">
        <f>4870+55520+1392896+1398704+10801+5123+2567442</f>
        <v>5435356</v>
      </c>
      <c r="E106" s="2413">
        <f>10053+17</f>
        <v>10070</v>
      </c>
      <c r="F106" s="2380">
        <f t="shared" si="0"/>
        <v>5445426</v>
      </c>
    </row>
    <row r="107" spans="1:6">
      <c r="A107" s="2375">
        <v>80</v>
      </c>
      <c r="B107" s="2382"/>
      <c r="C107" s="2412"/>
      <c r="D107" s="2413"/>
      <c r="E107" s="2413"/>
      <c r="F107" s="2380">
        <f t="shared" si="0"/>
        <v>0</v>
      </c>
    </row>
    <row r="108" spans="1:6">
      <c r="A108" s="2375">
        <v>81</v>
      </c>
      <c r="B108" s="2382" t="s">
        <v>5209</v>
      </c>
      <c r="C108" s="2412"/>
      <c r="D108" s="2413">
        <f>8370-186519</f>
        <v>-178149</v>
      </c>
      <c r="E108" s="2413"/>
      <c r="F108" s="2380">
        <f t="shared" si="0"/>
        <v>-178149</v>
      </c>
    </row>
    <row r="109" spans="1:6">
      <c r="A109" s="2375">
        <v>82</v>
      </c>
      <c r="B109" s="2382" t="s">
        <v>5210</v>
      </c>
      <c r="C109" s="2412"/>
      <c r="D109" s="2413">
        <f>35041+11277</f>
        <v>46318</v>
      </c>
      <c r="E109" s="2413"/>
      <c r="F109" s="2380">
        <f t="shared" si="0"/>
        <v>46318</v>
      </c>
    </row>
    <row r="110" spans="1:6">
      <c r="A110" s="2375">
        <v>83</v>
      </c>
      <c r="B110" s="2382" t="s">
        <v>5211</v>
      </c>
      <c r="C110" s="2412"/>
      <c r="D110" s="2413">
        <f>1732+19049+12300+17719</f>
        <v>50800</v>
      </c>
      <c r="E110" s="2413"/>
      <c r="F110" s="2380">
        <f t="shared" si="0"/>
        <v>50800</v>
      </c>
    </row>
    <row r="111" spans="1:6">
      <c r="A111" s="2375">
        <v>84</v>
      </c>
      <c r="B111" s="2382"/>
      <c r="C111" s="2412"/>
      <c r="D111" s="2413"/>
      <c r="E111" s="2413"/>
      <c r="F111" s="2380">
        <f t="shared" si="0"/>
        <v>0</v>
      </c>
    </row>
    <row r="112" spans="1:6">
      <c r="A112" s="2375">
        <v>85</v>
      </c>
      <c r="B112" s="2382"/>
      <c r="C112" s="2412"/>
      <c r="D112" s="2413"/>
      <c r="E112" s="2413"/>
      <c r="F112" s="2380">
        <f t="shared" si="0"/>
        <v>0</v>
      </c>
    </row>
    <row r="113" spans="1:6">
      <c r="A113" s="2375">
        <v>86</v>
      </c>
      <c r="B113" s="2382"/>
      <c r="C113" s="2412"/>
      <c r="D113" s="2413"/>
      <c r="E113" s="2413"/>
      <c r="F113" s="2380">
        <f t="shared" si="0"/>
        <v>0</v>
      </c>
    </row>
    <row r="114" spans="1:6">
      <c r="A114" s="2375">
        <v>87</v>
      </c>
      <c r="B114" s="2382"/>
      <c r="C114" s="2412"/>
      <c r="D114" s="2413"/>
      <c r="E114" s="2413"/>
      <c r="F114" s="2380">
        <f t="shared" si="0"/>
        <v>0</v>
      </c>
    </row>
    <row r="115" spans="1:6">
      <c r="A115" s="2375">
        <v>88</v>
      </c>
      <c r="B115" s="2382"/>
      <c r="C115" s="2412"/>
      <c r="D115" s="2413"/>
      <c r="E115" s="2413"/>
      <c r="F115" s="2380">
        <f t="shared" si="0"/>
        <v>0</v>
      </c>
    </row>
    <row r="116" spans="1:6">
      <c r="A116" s="2375">
        <v>89</v>
      </c>
      <c r="B116" s="2382"/>
      <c r="C116" s="2412"/>
      <c r="D116" s="2413"/>
      <c r="E116" s="2413"/>
      <c r="F116" s="2380">
        <f t="shared" si="0"/>
        <v>0</v>
      </c>
    </row>
    <row r="117" spans="1:6">
      <c r="A117" s="2375">
        <v>90</v>
      </c>
      <c r="B117" s="2382"/>
      <c r="C117" s="2412"/>
      <c r="D117" s="2413"/>
      <c r="E117" s="2413"/>
      <c r="F117" s="2380">
        <f t="shared" si="0"/>
        <v>0</v>
      </c>
    </row>
    <row r="118" spans="1:6">
      <c r="A118" s="2375">
        <v>91</v>
      </c>
      <c r="B118" s="2382"/>
      <c r="C118" s="2412"/>
      <c r="D118" s="2413"/>
      <c r="E118" s="2413"/>
      <c r="F118" s="2380">
        <f t="shared" si="0"/>
        <v>0</v>
      </c>
    </row>
    <row r="119" spans="1:6">
      <c r="A119" s="2375">
        <v>92</v>
      </c>
      <c r="B119" s="2382"/>
      <c r="C119" s="2412"/>
      <c r="D119" s="2413"/>
      <c r="E119" s="2413"/>
      <c r="F119" s="2380">
        <f t="shared" si="0"/>
        <v>0</v>
      </c>
    </row>
    <row r="120" spans="1:6">
      <c r="A120" s="2375">
        <v>93</v>
      </c>
      <c r="B120" s="2382"/>
      <c r="C120" s="2412"/>
      <c r="D120" s="2413"/>
      <c r="E120" s="2413"/>
      <c r="F120" s="2380">
        <f t="shared" si="0"/>
        <v>0</v>
      </c>
    </row>
    <row r="121" spans="1:6">
      <c r="A121" s="2375">
        <v>94</v>
      </c>
      <c r="B121" s="2382"/>
      <c r="C121" s="2412"/>
      <c r="D121" s="2413"/>
      <c r="E121" s="2413"/>
      <c r="F121" s="2380">
        <f t="shared" si="0"/>
        <v>0</v>
      </c>
    </row>
    <row r="122" spans="1:6">
      <c r="A122" s="2375">
        <v>95</v>
      </c>
      <c r="B122" s="2382"/>
      <c r="C122" s="2412"/>
      <c r="D122" s="2413"/>
      <c r="E122" s="2413"/>
      <c r="F122" s="2380">
        <f t="shared" si="0"/>
        <v>0</v>
      </c>
    </row>
    <row r="123" spans="1:6">
      <c r="A123" s="2375">
        <v>96</v>
      </c>
      <c r="B123" s="2382"/>
      <c r="C123" s="2412"/>
      <c r="D123" s="2413"/>
      <c r="E123" s="2413"/>
      <c r="F123" s="2380">
        <f t="shared" si="0"/>
        <v>0</v>
      </c>
    </row>
    <row r="124" spans="1:6" ht="15.75" thickBot="1">
      <c r="A124" s="2377">
        <v>97</v>
      </c>
      <c r="B124" s="2385"/>
      <c r="C124" s="2414"/>
      <c r="D124" s="2415"/>
      <c r="E124" s="2415"/>
      <c r="F124" s="2407">
        <f t="shared" si="0"/>
        <v>0</v>
      </c>
    </row>
    <row r="125" spans="1:6" ht="15.75" thickBot="1">
      <c r="A125" s="2377">
        <v>98</v>
      </c>
      <c r="B125" s="2355" t="s">
        <v>2777</v>
      </c>
      <c r="C125" s="2356"/>
      <c r="D125" s="2407">
        <f>SUM(D105:D124)</f>
        <v>5354325</v>
      </c>
      <c r="E125" s="2407">
        <f>SUM(E105:E124)</f>
        <v>10070</v>
      </c>
      <c r="F125" s="2407">
        <f>SUM(F104:F124)</f>
        <v>5364395</v>
      </c>
    </row>
    <row r="126" spans="1:6" ht="15.75" thickBot="1">
      <c r="A126" s="2377">
        <v>99</v>
      </c>
      <c r="B126" s="2355" t="s">
        <v>2778</v>
      </c>
      <c r="C126" s="2356"/>
      <c r="D126" s="2407">
        <f>D92+D98+D103+D125</f>
        <v>117504508</v>
      </c>
      <c r="E126" s="2407">
        <f>E92+E98+E103+E125</f>
        <v>5241081</v>
      </c>
      <c r="F126" s="2407">
        <f>F92+F98+F103+F125</f>
        <v>122745589</v>
      </c>
    </row>
    <row r="127" spans="1:6">
      <c r="A127" s="2547" t="s">
        <v>4674</v>
      </c>
      <c r="B127" s="1930"/>
    </row>
    <row r="128" spans="1:6">
      <c r="A128" s="2227" t="s">
        <v>2779</v>
      </c>
      <c r="B128" s="2227"/>
      <c r="C128" s="2227"/>
      <c r="D128" s="2227"/>
      <c r="E128" s="2227"/>
      <c r="F128" s="2227"/>
    </row>
  </sheetData>
  <customSheetViews>
    <customSheetView guid="{8BA73436-2F9B-4210-BD10-5C9B0EE18A6F}"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
      <headerFooter alignWithMargins="0"/>
    </customSheetView>
    <customSheetView guid="{7923C648-7509-4E75-B568-BE9D1A032E56}" scale="80" colorId="22" showPageBreaks="1" printArea="1">
      <selection activeCell="E3" sqref="E3"/>
      <rowBreaks count="1" manualBreakCount="1">
        <brk id="66" max="16383" man="1"/>
      </rowBreaks>
      <pageMargins left="0.5" right="0.5" top="0.25" bottom="0.25" header="0" footer="0"/>
      <printOptions horizontalCentered="1" verticalCentered="1"/>
      <pageSetup scale="70" fitToHeight="2" orientation="portrait" horizontalDpi="300" verticalDpi="300" r:id="rId2"/>
      <headerFooter alignWithMargins="0"/>
    </customSheetView>
    <customSheetView guid="{393B765C-BB60-4CEF-9B1B-1517D80E77BC}" scale="80" colorId="22" showPageBreaks="1" printArea="1">
      <selection activeCell="E3" sqref="E3"/>
      <rowBreaks count="1" manualBreakCount="1">
        <brk id="66" max="16383" man="1"/>
      </rowBreaks>
      <pageMargins left="0.5" right="0.5" top="0.25" bottom="0.25" header="0" footer="0"/>
      <printOptions horizontalCentered="1" verticalCentered="1"/>
      <pageSetup scale="70" fitToHeight="2" orientation="portrait" horizontalDpi="300" verticalDpi="300" r:id="rId3"/>
      <headerFooter alignWithMargins="0"/>
    </customSheetView>
    <customSheetView guid="{63051384-6030-4837-BDE8-8D47319E9310}"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4"/>
      <headerFooter alignWithMargins="0"/>
    </customSheetView>
    <customSheetView guid="{4E7170B9-0E13-4551-BA0F-F43020F5D14F}"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5"/>
      <headerFooter alignWithMargins="0"/>
    </customSheetView>
    <customSheetView guid="{438078D9-73AC-4065-AD12-33C545097290}" scale="80" colorId="22">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6"/>
      <headerFooter alignWithMargins="0"/>
    </customSheetView>
    <customSheetView guid="{5CF51FF9-A1DC-465C-8702-577480B671DB}" scale="80" colorId="22" topLeftCell="A94">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7"/>
      <headerFooter alignWithMargins="0"/>
    </customSheetView>
    <customSheetView guid="{B94A4E40-0E04-4C7F-92F0-F173BDD19C5E}" scale="80" colorId="22">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8"/>
      <headerFooter alignWithMargins="0"/>
    </customSheetView>
    <customSheetView guid="{8C259C24-A4E4-4974-8C90-A0F5B4CE3394}"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9"/>
      <headerFooter alignWithMargins="0"/>
    </customSheetView>
    <customSheetView guid="{FA103E5D-8B2E-472D-A37D-606A91A24206}" scale="80" colorId="22">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0"/>
      <headerFooter alignWithMargins="0"/>
    </customSheetView>
    <customSheetView guid="{FD677025-12D2-4A8C-898E-C8C7B61A1761}"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1"/>
      <headerFooter alignWithMargins="0"/>
    </customSheetView>
    <customSheetView guid="{8A94D2EC-B2C5-4234-9443-0DC03802E12D}"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2"/>
      <headerFooter alignWithMargins="0"/>
    </customSheetView>
    <customSheetView guid="{C7AF6775-1D27-4B5E-A593-2A35D0B4D89B}" scale="80" colorId="22" topLeftCell="A86">
      <selection activeCell="F108" sqref="F108:F110"/>
      <rowBreaks count="1" manualBreakCount="1">
        <brk id="66" max="16383" man="1"/>
      </rowBreaks>
      <pageMargins left="0.5" right="0.5" top="0.25" bottom="0.25" header="0" footer="0"/>
      <printOptions horizontalCentered="1" verticalCentered="1"/>
      <pageSetup scale="70" fitToHeight="2" orientation="portrait" horizontalDpi="300" verticalDpi="300" r:id="rId13"/>
      <headerFooter alignWithMargins="0"/>
    </customSheetView>
    <customSheetView guid="{96E61F17-B7D0-43DF-A042-AB82DEADF71D}"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4"/>
      <headerFooter alignWithMargins="0"/>
    </customSheetView>
    <customSheetView guid="{0F6F7749-E5E2-402C-A332-F358E9F52431}"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5"/>
      <headerFooter alignWithMargins="0"/>
    </customSheetView>
    <customSheetView guid="{665C0630-746D-4A38-99D5-558A3A80C435}" scale="80" colorId="22" showPageBreaks="1" printArea="1" topLeftCell="A94">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6"/>
      <headerFooter alignWithMargins="0"/>
    </customSheetView>
    <customSheetView guid="{7BB49942-3332-4916-8C9A-7E0718D9BD15}"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7"/>
      <headerFooter alignWithMargins="0"/>
    </customSheetView>
    <customSheetView guid="{84131046-9492-4BD4-95BF-1101D54B6750}"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8"/>
      <headerFooter alignWithMargins="0"/>
    </customSheetView>
    <customSheetView guid="{CDDD69AD-D96A-45A7-95A3-6DE883419332}"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19"/>
      <headerFooter alignWithMargins="0"/>
    </customSheetView>
    <customSheetView guid="{4AA2BC72-2A29-463C-9964-91A7BC9A705D}" scale="80" colorId="22" showPageBreaks="1" printArea="1">
      <selection activeCell="E2" sqref="E2"/>
      <rowBreaks count="1" manualBreakCount="1">
        <brk id="66" max="16383" man="1"/>
      </rowBreaks>
      <pageMargins left="0.5" right="0.5" top="0.25" bottom="0.25" header="0" footer="0"/>
      <printOptions horizontalCentered="1" verticalCentered="1"/>
      <pageSetup scale="70" fitToHeight="2" orientation="portrait" horizontalDpi="300" verticalDpi="300" r:id="rId20"/>
      <headerFooter alignWithMargins="0"/>
    </customSheetView>
  </customSheetViews>
  <printOptions horizontalCentered="1" verticalCentered="1"/>
  <pageMargins left="0.5" right="0.5" top="0.25" bottom="0.25" header="0" footer="0"/>
  <pageSetup scale="70" fitToHeight="2" orientation="portrait" horizontalDpi="300" verticalDpi="300" r:id="rId21"/>
  <headerFooter alignWithMargins="0"/>
  <rowBreaks count="1" manualBreakCount="1">
    <brk id="66"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autoPageBreaks="0"/>
  </sheetPr>
  <dimension ref="A1:I144"/>
  <sheetViews>
    <sheetView defaultGridColor="0" view="pageBreakPreview" topLeftCell="A22" colorId="22" zoomScale="80" zoomScaleNormal="100" zoomScaleSheetLayoutView="80" workbookViewId="0">
      <selection activeCell="C25" sqref="C25"/>
    </sheetView>
  </sheetViews>
  <sheetFormatPr defaultColWidth="9.6640625" defaultRowHeight="15"/>
  <cols>
    <col min="1" max="1" width="8" style="9" customWidth="1"/>
    <col min="2" max="2" width="33.88671875" style="9" customWidth="1"/>
    <col min="3" max="7" width="14.6640625" style="9" customWidth="1"/>
    <col min="8" max="8" width="4.6640625" style="9" customWidth="1"/>
    <col min="9" max="16384" width="9.6640625" style="9"/>
  </cols>
  <sheetData>
    <row r="1" spans="1:8">
      <c r="A1" s="29" t="s">
        <v>1800</v>
      </c>
      <c r="B1" s="66"/>
      <c r="C1" s="66"/>
      <c r="D1" s="2893" t="s">
        <v>1345</v>
      </c>
      <c r="E1" s="3323"/>
      <c r="F1" s="376" t="s">
        <v>1802</v>
      </c>
      <c r="G1" s="376" t="s">
        <v>1803</v>
      </c>
      <c r="H1" s="2756"/>
    </row>
    <row r="2" spans="1:8">
      <c r="A2" s="72" t="str">
        <f>'Data Sheet'!$C$25</f>
        <v>CENTRAL HUDSON GAS &amp; ELECTRIC CORPORATION</v>
      </c>
      <c r="B2" s="2757"/>
      <c r="C2" s="2757"/>
      <c r="D2" s="2884" t="s">
        <v>5046</v>
      </c>
      <c r="E2" s="2889"/>
      <c r="F2" s="2740" t="s">
        <v>1805</v>
      </c>
      <c r="G2" s="2758"/>
      <c r="H2" s="2759"/>
    </row>
    <row r="3" spans="1:8" ht="15" customHeight="1" thickBot="1">
      <c r="A3" s="2760"/>
      <c r="B3" s="2761"/>
      <c r="C3" s="2761"/>
      <c r="D3" s="2890" t="s">
        <v>1138</v>
      </c>
      <c r="E3" s="2892"/>
      <c r="F3" s="2762" t="str">
        <f>'Data Sheet'!$C$40</f>
        <v>4/18/2018</v>
      </c>
      <c r="G3" s="301" t="str">
        <f>'Data Sheet'!$C$38</f>
        <v>12/31/2017</v>
      </c>
      <c r="H3" s="76"/>
    </row>
    <row r="4" spans="1:8" ht="15" customHeight="1" thickBot="1">
      <c r="A4" s="550" t="s">
        <v>2780</v>
      </c>
      <c r="B4" s="551"/>
      <c r="C4" s="551"/>
      <c r="D4" s="551"/>
      <c r="E4" s="551"/>
      <c r="F4" s="513"/>
      <c r="G4" s="513"/>
      <c r="H4" s="2763"/>
    </row>
    <row r="5" spans="1:8" ht="15.75">
      <c r="A5" s="68"/>
      <c r="B5" s="17"/>
      <c r="C5" s="17"/>
      <c r="D5" s="17"/>
      <c r="E5" s="17"/>
      <c r="F5" s="69"/>
      <c r="G5" s="69"/>
      <c r="H5" s="353"/>
    </row>
    <row r="6" spans="1:8">
      <c r="A6" s="72" t="s">
        <v>2781</v>
      </c>
      <c r="B6" s="17"/>
      <c r="C6" s="17"/>
      <c r="D6" s="17"/>
      <c r="E6" s="17" t="s">
        <v>2782</v>
      </c>
      <c r="F6" s="17"/>
      <c r="G6" s="69"/>
      <c r="H6" s="70"/>
    </row>
    <row r="7" spans="1:8">
      <c r="A7" s="72" t="s">
        <v>2783</v>
      </c>
      <c r="B7" s="17"/>
      <c r="C7" s="17"/>
      <c r="D7" s="17"/>
      <c r="E7" s="17" t="s">
        <v>2784</v>
      </c>
      <c r="F7" s="17"/>
      <c r="G7" s="17"/>
      <c r="H7" s="73"/>
    </row>
    <row r="8" spans="1:8">
      <c r="A8" s="72" t="s">
        <v>2785</v>
      </c>
      <c r="B8" s="17"/>
      <c r="C8" s="17"/>
      <c r="D8" s="17"/>
      <c r="E8" s="17" t="s">
        <v>2786</v>
      </c>
      <c r="F8" s="17"/>
      <c r="G8" s="17"/>
      <c r="H8" s="73"/>
    </row>
    <row r="9" spans="1:8">
      <c r="A9" s="72" t="s">
        <v>2787</v>
      </c>
      <c r="B9" s="17"/>
      <c r="C9" s="17"/>
      <c r="D9" s="17"/>
      <c r="E9" s="17" t="s">
        <v>2788</v>
      </c>
      <c r="F9" s="17"/>
      <c r="G9" s="17"/>
      <c r="H9" s="73"/>
    </row>
    <row r="10" spans="1:8">
      <c r="A10" s="72" t="s">
        <v>2789</v>
      </c>
      <c r="B10" s="17"/>
      <c r="C10" s="17"/>
      <c r="D10" s="17"/>
      <c r="E10" s="17" t="s">
        <v>2790</v>
      </c>
      <c r="F10" s="17"/>
      <c r="G10" s="17"/>
      <c r="H10" s="73"/>
    </row>
    <row r="11" spans="1:8">
      <c r="A11" s="72" t="s">
        <v>2791</v>
      </c>
      <c r="B11" s="17"/>
      <c r="C11" s="17"/>
      <c r="D11" s="17"/>
      <c r="E11" s="17" t="s">
        <v>2792</v>
      </c>
      <c r="F11" s="17"/>
      <c r="G11" s="17"/>
      <c r="H11" s="73"/>
    </row>
    <row r="12" spans="1:8">
      <c r="A12" s="72" t="s">
        <v>2793</v>
      </c>
      <c r="B12" s="17"/>
      <c r="C12" s="17"/>
      <c r="D12" s="17"/>
      <c r="E12" s="17" t="s">
        <v>2794</v>
      </c>
      <c r="F12" s="17"/>
      <c r="G12" s="17"/>
      <c r="H12" s="73"/>
    </row>
    <row r="13" spans="1:8">
      <c r="A13" s="72" t="s">
        <v>2795</v>
      </c>
      <c r="B13" s="17"/>
      <c r="C13" s="17"/>
      <c r="D13" s="17"/>
      <c r="E13" s="17" t="s">
        <v>2796</v>
      </c>
      <c r="F13" s="17"/>
      <c r="G13" s="17"/>
      <c r="H13" s="73"/>
    </row>
    <row r="14" spans="1:8">
      <c r="A14" s="72" t="s">
        <v>2797</v>
      </c>
      <c r="B14" s="17"/>
      <c r="C14" s="17"/>
      <c r="D14" s="17"/>
      <c r="E14" s="17" t="s">
        <v>1587</v>
      </c>
      <c r="F14" s="17"/>
      <c r="G14" s="17"/>
      <c r="H14" s="73"/>
    </row>
    <row r="15" spans="1:8">
      <c r="A15" s="72" t="s">
        <v>1588</v>
      </c>
      <c r="B15" s="17"/>
      <c r="C15" s="17"/>
      <c r="D15" s="17"/>
      <c r="E15" s="17" t="s">
        <v>1589</v>
      </c>
      <c r="F15" s="17"/>
      <c r="G15" s="17"/>
      <c r="H15" s="73"/>
    </row>
    <row r="16" spans="1:8">
      <c r="A16" s="72" t="s">
        <v>1590</v>
      </c>
      <c r="B16" s="17"/>
      <c r="C16" s="17"/>
      <c r="D16" s="17"/>
      <c r="E16" s="17" t="s">
        <v>1591</v>
      </c>
      <c r="F16" s="17"/>
      <c r="G16" s="17"/>
      <c r="H16" s="73"/>
    </row>
    <row r="17" spans="1:8">
      <c r="A17" s="72" t="s">
        <v>1592</v>
      </c>
      <c r="B17" s="17"/>
      <c r="C17" s="17"/>
      <c r="D17" s="17"/>
      <c r="E17" s="17" t="s">
        <v>1593</v>
      </c>
      <c r="F17" s="17"/>
      <c r="G17" s="17"/>
      <c r="H17" s="73"/>
    </row>
    <row r="18" spans="1:8" ht="15.75" thickBot="1">
      <c r="A18" s="72"/>
      <c r="B18" s="17"/>
      <c r="C18" s="17"/>
      <c r="D18" s="17"/>
      <c r="E18" s="17"/>
      <c r="F18" s="17"/>
      <c r="G18" s="17"/>
      <c r="H18" s="73"/>
    </row>
    <row r="19" spans="1:8">
      <c r="A19" s="3324" t="s">
        <v>2225</v>
      </c>
      <c r="B19" s="2764"/>
      <c r="C19" s="3325" t="s">
        <v>881</v>
      </c>
      <c r="D19" s="3325"/>
      <c r="E19" s="3325"/>
      <c r="F19" s="3325"/>
      <c r="G19" s="3325" t="s">
        <v>1594</v>
      </c>
      <c r="H19" s="3326"/>
    </row>
    <row r="20" spans="1:8">
      <c r="A20" s="3327" t="s">
        <v>1732</v>
      </c>
      <c r="B20" s="3328" t="s">
        <v>1595</v>
      </c>
      <c r="C20" s="3329" t="s">
        <v>3191</v>
      </c>
      <c r="D20" s="3328" t="s">
        <v>1596</v>
      </c>
      <c r="E20" s="3328" t="s">
        <v>1597</v>
      </c>
      <c r="F20" s="3328" t="s">
        <v>1598</v>
      </c>
      <c r="G20" s="3328" t="s">
        <v>3191</v>
      </c>
      <c r="H20" s="3330"/>
    </row>
    <row r="21" spans="1:8">
      <c r="A21" s="3331">
        <v>301</v>
      </c>
      <c r="B21" s="3346" t="s">
        <v>1599</v>
      </c>
      <c r="C21" s="3347">
        <v>89000</v>
      </c>
      <c r="D21" s="3347">
        <v>0</v>
      </c>
      <c r="E21" s="3347">
        <v>0</v>
      </c>
      <c r="F21" s="3347">
        <v>0</v>
      </c>
      <c r="G21" s="3347">
        <f>SUM(B21:E21)</f>
        <v>89000</v>
      </c>
      <c r="H21" s="3330"/>
    </row>
    <row r="22" spans="1:8">
      <c r="A22" s="3331">
        <v>302</v>
      </c>
      <c r="B22" s="3346" t="s">
        <v>1600</v>
      </c>
      <c r="C22" s="3348">
        <v>17950</v>
      </c>
      <c r="D22" s="3348">
        <v>0</v>
      </c>
      <c r="E22" s="3348">
        <v>0</v>
      </c>
      <c r="F22" s="3348">
        <v>0</v>
      </c>
      <c r="G22" s="3348">
        <f>SUM(B22:E22)</f>
        <v>17950</v>
      </c>
      <c r="H22" s="3330"/>
    </row>
    <row r="23" spans="1:8">
      <c r="A23" s="3331">
        <v>303</v>
      </c>
      <c r="B23" s="3346" t="s">
        <v>1601</v>
      </c>
      <c r="C23" s="3333">
        <v>41594921</v>
      </c>
      <c r="D23" s="3333">
        <v>10390777</v>
      </c>
      <c r="E23" s="3333">
        <v>0</v>
      </c>
      <c r="F23" s="3333">
        <v>0</v>
      </c>
      <c r="G23" s="3334">
        <f>SUM(B23:E23)</f>
        <v>51985698</v>
      </c>
      <c r="H23" s="3330"/>
    </row>
    <row r="24" spans="1:8">
      <c r="A24" s="72"/>
      <c r="B24" s="785" t="s">
        <v>1602</v>
      </c>
      <c r="C24" s="448">
        <f>SUM(C21:C23)</f>
        <v>41701871</v>
      </c>
      <c r="D24" s="448">
        <f>SUM(D21:D23)</f>
        <v>10390777</v>
      </c>
      <c r="E24" s="448">
        <f>SUM(E21:E23)</f>
        <v>0</v>
      </c>
      <c r="F24" s="448">
        <f>SUM(F21:F23)</f>
        <v>0</v>
      </c>
      <c r="G24" s="448">
        <f>SUM(G21:G23)</f>
        <v>52092648</v>
      </c>
      <c r="H24" s="3330"/>
    </row>
    <row r="25" spans="1:8">
      <c r="A25" s="72"/>
      <c r="B25" s="785"/>
      <c r="C25" s="785"/>
      <c r="D25" s="785"/>
      <c r="E25" s="785"/>
      <c r="F25" s="785"/>
      <c r="G25" s="785"/>
      <c r="H25" s="3330"/>
    </row>
    <row r="26" spans="1:8">
      <c r="A26" s="72"/>
      <c r="B26" s="785" t="s">
        <v>2996</v>
      </c>
      <c r="C26" s="77"/>
      <c r="D26" s="77"/>
      <c r="E26" s="77"/>
      <c r="F26" s="77"/>
      <c r="G26" s="77"/>
      <c r="H26" s="3330"/>
    </row>
    <row r="27" spans="1:8">
      <c r="A27" s="72"/>
      <c r="B27" s="785" t="s">
        <v>1603</v>
      </c>
      <c r="C27" s="77">
        <v>0</v>
      </c>
      <c r="D27" s="77">
        <v>0</v>
      </c>
      <c r="E27" s="77">
        <v>0</v>
      </c>
      <c r="F27" s="77">
        <v>0</v>
      </c>
      <c r="G27" s="77">
        <v>0</v>
      </c>
      <c r="H27" s="3330"/>
    </row>
    <row r="28" spans="1:8">
      <c r="A28" s="72"/>
      <c r="B28" s="785"/>
      <c r="C28" s="785"/>
      <c r="D28" s="785"/>
      <c r="E28" s="785"/>
      <c r="F28" s="785"/>
      <c r="G28" s="785"/>
      <c r="H28" s="3330"/>
    </row>
    <row r="29" spans="1:8">
      <c r="A29" s="3331">
        <v>389</v>
      </c>
      <c r="B29" s="3346" t="s">
        <v>1604</v>
      </c>
      <c r="C29" s="3348">
        <v>2813276</v>
      </c>
      <c r="D29" s="3348">
        <v>0</v>
      </c>
      <c r="E29" s="3348">
        <v>0</v>
      </c>
      <c r="F29" s="3348">
        <v>0</v>
      </c>
      <c r="G29" s="3348">
        <f t="shared" ref="G29:G39" si="0">SUM(B29:E29)</f>
        <v>2813276</v>
      </c>
      <c r="H29" s="3330"/>
    </row>
    <row r="30" spans="1:8">
      <c r="A30" s="3331">
        <v>390</v>
      </c>
      <c r="B30" s="3346" t="s">
        <v>1605</v>
      </c>
      <c r="C30" s="3348">
        <v>70663074</v>
      </c>
      <c r="D30" s="3348">
        <v>2547095</v>
      </c>
      <c r="E30" s="3348">
        <v>-413564</v>
      </c>
      <c r="F30" s="3348">
        <v>2765</v>
      </c>
      <c r="G30" s="3348">
        <f>SUM(B30:F30)</f>
        <v>72799370</v>
      </c>
      <c r="H30" s="3330"/>
    </row>
    <row r="31" spans="1:8">
      <c r="A31" s="3335">
        <v>391</v>
      </c>
      <c r="B31" s="3346" t="s">
        <v>1606</v>
      </c>
      <c r="C31" s="3348">
        <v>21158367</v>
      </c>
      <c r="D31" s="3348">
        <v>2550257</v>
      </c>
      <c r="E31" s="3348">
        <v>-1202912</v>
      </c>
      <c r="F31" s="3348">
        <v>0</v>
      </c>
      <c r="G31" s="3348">
        <f t="shared" si="0"/>
        <v>22505712</v>
      </c>
      <c r="H31" s="3330"/>
    </row>
    <row r="32" spans="1:8">
      <c r="A32" s="3335">
        <v>392</v>
      </c>
      <c r="B32" s="3346" t="s">
        <v>1607</v>
      </c>
      <c r="C32" s="3348">
        <v>23405365</v>
      </c>
      <c r="D32" s="3348">
        <v>3258529</v>
      </c>
      <c r="E32" s="3348">
        <v>-1697858</v>
      </c>
      <c r="F32" s="3348">
        <v>0</v>
      </c>
      <c r="G32" s="3348">
        <f t="shared" si="0"/>
        <v>24966036</v>
      </c>
      <c r="H32" s="3330"/>
    </row>
    <row r="33" spans="1:8">
      <c r="A33" s="3335">
        <v>393</v>
      </c>
      <c r="B33" s="3346" t="s">
        <v>1608</v>
      </c>
      <c r="C33" s="3348">
        <v>821118</v>
      </c>
      <c r="D33" s="3348">
        <v>0</v>
      </c>
      <c r="E33" s="3348">
        <v>0</v>
      </c>
      <c r="F33" s="3348">
        <v>0</v>
      </c>
      <c r="G33" s="3348">
        <f t="shared" si="0"/>
        <v>821118</v>
      </c>
      <c r="H33" s="3330"/>
    </row>
    <row r="34" spans="1:8">
      <c r="A34" s="3335">
        <v>394</v>
      </c>
      <c r="B34" s="3346" t="s">
        <v>1609</v>
      </c>
      <c r="C34" s="3348">
        <v>14644651</v>
      </c>
      <c r="D34" s="3348">
        <v>649790</v>
      </c>
      <c r="E34" s="3348">
        <v>-125026</v>
      </c>
      <c r="F34" s="3348">
        <v>0</v>
      </c>
      <c r="G34" s="3348">
        <f t="shared" si="0"/>
        <v>15169415</v>
      </c>
      <c r="H34" s="3330"/>
    </row>
    <row r="35" spans="1:8">
      <c r="A35" s="3335">
        <v>395</v>
      </c>
      <c r="B35" s="3346" t="s">
        <v>1610</v>
      </c>
      <c r="C35" s="3348">
        <v>1566276</v>
      </c>
      <c r="D35" s="3348">
        <v>0</v>
      </c>
      <c r="E35" s="3348">
        <v>-34567</v>
      </c>
      <c r="F35" s="3348">
        <v>0</v>
      </c>
      <c r="G35" s="3348">
        <f t="shared" si="0"/>
        <v>1531709</v>
      </c>
      <c r="H35" s="3330"/>
    </row>
    <row r="36" spans="1:8">
      <c r="A36" s="3335">
        <v>396</v>
      </c>
      <c r="B36" s="3346" t="s">
        <v>1611</v>
      </c>
      <c r="C36" s="3348">
        <v>38125128</v>
      </c>
      <c r="D36" s="3348">
        <v>3247351</v>
      </c>
      <c r="E36" s="3348">
        <v>-3003273</v>
      </c>
      <c r="F36" s="3348">
        <v>0</v>
      </c>
      <c r="G36" s="3348">
        <f t="shared" si="0"/>
        <v>38369206</v>
      </c>
      <c r="H36" s="3330"/>
    </row>
    <row r="37" spans="1:8">
      <c r="A37" s="3335">
        <v>397</v>
      </c>
      <c r="B37" s="3346" t="s">
        <v>640</v>
      </c>
      <c r="C37" s="3348">
        <v>11296393</v>
      </c>
      <c r="D37" s="3348">
        <v>2918018</v>
      </c>
      <c r="E37" s="3348">
        <v>-370939</v>
      </c>
      <c r="F37" s="3348">
        <v>0</v>
      </c>
      <c r="G37" s="3348">
        <f t="shared" si="0"/>
        <v>13843472</v>
      </c>
      <c r="H37" s="3330"/>
    </row>
    <row r="38" spans="1:8">
      <c r="A38" s="3335">
        <v>398</v>
      </c>
      <c r="B38" s="3346" t="s">
        <v>1612</v>
      </c>
      <c r="C38" s="3348">
        <v>297170</v>
      </c>
      <c r="D38" s="3348">
        <v>1648</v>
      </c>
      <c r="E38" s="3348">
        <v>-8003</v>
      </c>
      <c r="F38" s="3348">
        <v>0</v>
      </c>
      <c r="G38" s="3348">
        <f t="shared" si="0"/>
        <v>290815</v>
      </c>
      <c r="H38" s="3330"/>
    </row>
    <row r="39" spans="1:8">
      <c r="A39" s="3335">
        <v>399</v>
      </c>
      <c r="B39" s="3346" t="s">
        <v>1613</v>
      </c>
      <c r="C39" s="3333">
        <v>559202</v>
      </c>
      <c r="D39" s="3333">
        <v>0</v>
      </c>
      <c r="E39" s="3333">
        <v>0</v>
      </c>
      <c r="F39" s="3333">
        <v>0</v>
      </c>
      <c r="G39" s="3333">
        <f t="shared" si="0"/>
        <v>559202</v>
      </c>
      <c r="H39" s="3330"/>
    </row>
    <row r="40" spans="1:8">
      <c r="A40" s="3335"/>
      <c r="B40" s="785" t="s">
        <v>1614</v>
      </c>
      <c r="C40" s="448">
        <f>SUM(C29:C39)</f>
        <v>185350020</v>
      </c>
      <c r="D40" s="448">
        <f>SUM(D29:D39)</f>
        <v>15172688</v>
      </c>
      <c r="E40" s="448">
        <f>SUM(E29:E39)</f>
        <v>-6856142</v>
      </c>
      <c r="F40" s="448">
        <f>SUM(F29:F39)</f>
        <v>2765</v>
      </c>
      <c r="G40" s="448">
        <f>SUM(G29:G39)</f>
        <v>193669331</v>
      </c>
      <c r="H40" s="3330"/>
    </row>
    <row r="41" spans="1:8">
      <c r="A41" s="72"/>
      <c r="B41" s="785"/>
      <c r="C41" s="3348"/>
      <c r="D41" s="3348"/>
      <c r="E41" s="3348"/>
      <c r="F41" s="3348"/>
      <c r="G41" s="3348"/>
      <c r="H41" s="3330"/>
    </row>
    <row r="42" spans="1:8" ht="15.75" thickBot="1">
      <c r="A42" s="3335"/>
      <c r="B42" s="785" t="s">
        <v>1615</v>
      </c>
      <c r="C42" s="3336">
        <f>(C24+C40)</f>
        <v>227051891</v>
      </c>
      <c r="D42" s="3336">
        <f>(D24+D40)</f>
        <v>25563465</v>
      </c>
      <c r="E42" s="3336">
        <f>(E24+E40)</f>
        <v>-6856142</v>
      </c>
      <c r="F42" s="3336">
        <f>(F24+F40)</f>
        <v>2765</v>
      </c>
      <c r="G42" s="3336">
        <f>(G24+G40)</f>
        <v>245761979</v>
      </c>
      <c r="H42" s="3330"/>
    </row>
    <row r="43" spans="1:8" ht="15.75" thickTop="1">
      <c r="A43" s="3335"/>
      <c r="B43" s="3346"/>
      <c r="C43" s="3346"/>
      <c r="D43" s="3346"/>
      <c r="E43" s="3346"/>
      <c r="F43" s="3346"/>
      <c r="G43" s="3346"/>
      <c r="H43" s="3330"/>
    </row>
    <row r="44" spans="1:8">
      <c r="A44" s="3335"/>
      <c r="B44" s="785"/>
      <c r="C44" s="785"/>
      <c r="D44" s="785"/>
      <c r="E44" s="785"/>
      <c r="F44" s="785"/>
      <c r="G44" s="785"/>
      <c r="H44" s="3330"/>
    </row>
    <row r="45" spans="1:8">
      <c r="A45" s="3335"/>
      <c r="B45" s="3346"/>
      <c r="C45" s="3346"/>
      <c r="D45" s="3346"/>
      <c r="E45" s="3346"/>
      <c r="F45" s="3346"/>
      <c r="G45" s="3346"/>
      <c r="H45" s="3330"/>
    </row>
    <row r="46" spans="1:8">
      <c r="A46" s="3335"/>
      <c r="B46" s="3346"/>
      <c r="C46" s="3346"/>
      <c r="D46" s="3346"/>
      <c r="E46" s="3346"/>
      <c r="F46" s="3346"/>
      <c r="G46" s="3346"/>
      <c r="H46" s="3330"/>
    </row>
    <row r="47" spans="1:8">
      <c r="A47" s="3335"/>
      <c r="B47" s="3346"/>
      <c r="C47" s="3346"/>
      <c r="D47" s="3346"/>
      <c r="E47" s="3346"/>
      <c r="F47" s="3346"/>
      <c r="G47" s="3346"/>
      <c r="H47" s="3330"/>
    </row>
    <row r="48" spans="1:8">
      <c r="A48" s="3335"/>
      <c r="B48" s="3346"/>
      <c r="C48" s="3346"/>
      <c r="D48" s="3346"/>
      <c r="E48" s="3346"/>
      <c r="F48" s="3346"/>
      <c r="G48" s="3346"/>
      <c r="H48" s="3330"/>
    </row>
    <row r="49" spans="1:8" ht="15.75">
      <c r="A49" s="3335"/>
      <c r="B49" s="3349" t="s">
        <v>1616</v>
      </c>
      <c r="C49" s="3350"/>
      <c r="D49" s="3350"/>
      <c r="E49" s="3350"/>
      <c r="F49" s="945"/>
      <c r="G49" s="945"/>
      <c r="H49" s="3330"/>
    </row>
    <row r="50" spans="1:8">
      <c r="A50" s="3335"/>
      <c r="B50" s="3346" t="s">
        <v>5047</v>
      </c>
      <c r="C50" s="3346"/>
      <c r="D50" s="3346"/>
      <c r="E50" s="3346"/>
      <c r="F50" s="3346"/>
      <c r="G50" s="3346"/>
      <c r="H50" s="3330"/>
    </row>
    <row r="51" spans="1:8">
      <c r="A51" s="3335"/>
      <c r="B51" s="3346" t="s">
        <v>5048</v>
      </c>
      <c r="C51" s="3346"/>
      <c r="D51" s="3346"/>
      <c r="E51" s="3346"/>
      <c r="F51" s="3346"/>
      <c r="G51" s="3346"/>
      <c r="H51" s="3330"/>
    </row>
    <row r="52" spans="1:8">
      <c r="A52" s="3335"/>
      <c r="B52" s="787"/>
      <c r="C52" s="3346"/>
      <c r="D52" s="3346"/>
      <c r="E52" s="3346"/>
      <c r="F52" s="3346"/>
      <c r="G52" s="3346"/>
      <c r="H52" s="3330"/>
    </row>
    <row r="53" spans="1:8">
      <c r="A53" s="797"/>
      <c r="B53" s="3351" t="s">
        <v>5050</v>
      </c>
      <c r="C53" s="1144" t="s">
        <v>5049</v>
      </c>
      <c r="D53" s="787"/>
      <c r="E53" s="3351">
        <v>1912467.98</v>
      </c>
      <c r="F53" s="3346"/>
      <c r="G53" s="3346"/>
      <c r="H53" s="3330"/>
    </row>
    <row r="54" spans="1:8">
      <c r="A54" s="3335"/>
      <c r="B54" s="3346"/>
      <c r="C54" s="3346"/>
      <c r="D54" s="3346"/>
      <c r="E54" s="3346"/>
      <c r="F54" s="3346"/>
      <c r="G54" s="3346"/>
      <c r="H54" s="3330"/>
    </row>
    <row r="55" spans="1:8">
      <c r="A55" s="3335"/>
      <c r="B55" s="787" t="s">
        <v>5051</v>
      </c>
      <c r="C55" s="787"/>
      <c r="D55" s="787"/>
      <c r="E55" s="3351">
        <v>9259067</v>
      </c>
      <c r="F55" s="3346"/>
      <c r="G55" s="3346"/>
      <c r="H55" s="3330"/>
    </row>
    <row r="56" spans="1:8">
      <c r="A56" s="3335"/>
      <c r="B56" s="787"/>
      <c r="C56" s="787"/>
      <c r="D56" s="787"/>
      <c r="E56" s="3351"/>
      <c r="F56" s="3346"/>
      <c r="G56" s="3346"/>
      <c r="H56" s="3330"/>
    </row>
    <row r="57" spans="1:8">
      <c r="A57" s="3335"/>
      <c r="B57" s="787"/>
      <c r="C57" s="787"/>
      <c r="D57" s="787"/>
      <c r="E57" s="3351"/>
      <c r="F57" s="3346"/>
      <c r="G57" s="3346"/>
      <c r="H57" s="3330"/>
    </row>
    <row r="58" spans="1:8">
      <c r="A58" s="3335"/>
      <c r="B58" s="787"/>
      <c r="C58" s="787"/>
      <c r="D58" s="787"/>
      <c r="E58" s="3351"/>
      <c r="F58" s="3346"/>
      <c r="G58" s="3346"/>
      <c r="H58" s="3330"/>
    </row>
    <row r="59" spans="1:8" ht="15.75" thickBot="1">
      <c r="A59" s="3335"/>
      <c r="B59" s="787"/>
      <c r="C59" s="787"/>
      <c r="D59" s="787"/>
      <c r="E59" s="3337">
        <f>SUM(E53:E58)</f>
        <v>11171534.98</v>
      </c>
      <c r="F59" s="3346"/>
      <c r="G59" s="3346"/>
      <c r="H59" s="3330"/>
    </row>
    <row r="60" spans="1:8" ht="16.5" thickTop="1" thickBot="1">
      <c r="A60" s="3338"/>
      <c r="B60" s="3339"/>
      <c r="C60" s="3339"/>
      <c r="D60" s="3339"/>
      <c r="E60" s="3339"/>
      <c r="F60" s="3339"/>
      <c r="G60" s="3339"/>
      <c r="H60" s="3340"/>
    </row>
    <row r="61" spans="1:8" ht="15.75">
      <c r="A61" s="110" t="s">
        <v>1617</v>
      </c>
      <c r="B61" s="17"/>
      <c r="C61" s="17"/>
      <c r="D61" s="17"/>
      <c r="E61" s="17"/>
      <c r="F61" s="17"/>
      <c r="G61" s="17"/>
      <c r="H61" s="252" t="s">
        <v>1618</v>
      </c>
    </row>
    <row r="62" spans="1:8">
      <c r="A62" s="69" t="s">
        <v>1619</v>
      </c>
      <c r="B62" s="69"/>
      <c r="C62" s="69"/>
      <c r="D62" s="69"/>
      <c r="E62" s="69"/>
      <c r="F62" s="69"/>
      <c r="G62" s="69"/>
      <c r="H62" s="69"/>
    </row>
    <row r="64" spans="1:8" ht="15.75" thickBot="1"/>
    <row r="65" spans="1:8">
      <c r="A65" s="29" t="s">
        <v>1800</v>
      </c>
      <c r="B65" s="66"/>
      <c r="C65" s="66"/>
      <c r="D65" s="2755" t="s">
        <v>1345</v>
      </c>
      <c r="E65" s="66"/>
      <c r="F65" s="376" t="s">
        <v>1802</v>
      </c>
      <c r="G65" s="376" t="s">
        <v>1803</v>
      </c>
      <c r="H65" s="2756"/>
    </row>
    <row r="66" spans="1:8">
      <c r="A66" s="72" t="str">
        <f>'Data Sheet'!$C$25</f>
        <v>CENTRAL HUDSON GAS &amp; ELECTRIC CORPORATION</v>
      </c>
      <c r="B66" s="3332"/>
      <c r="C66" s="3332"/>
      <c r="D66" s="2884" t="s">
        <v>5046</v>
      </c>
      <c r="E66" s="3332"/>
      <c r="F66" s="3313" t="s">
        <v>1805</v>
      </c>
      <c r="G66" s="3335"/>
      <c r="H66" s="3330"/>
    </row>
    <row r="67" spans="1:8" ht="15.75" thickBot="1">
      <c r="A67" s="3338"/>
      <c r="B67" s="3339"/>
      <c r="C67" s="3339"/>
      <c r="D67" s="3338" t="s">
        <v>1138</v>
      </c>
      <c r="E67" s="3339"/>
      <c r="F67" s="2762" t="str">
        <f>'Data Sheet'!$C$40</f>
        <v>4/18/2018</v>
      </c>
      <c r="G67" s="301" t="str">
        <f>'Data Sheet'!$C$38</f>
        <v>12/31/2017</v>
      </c>
      <c r="H67" s="76"/>
    </row>
    <row r="68" spans="1:8" ht="16.5" thickBot="1">
      <c r="A68" s="550" t="s">
        <v>1620</v>
      </c>
      <c r="B68" s="551"/>
      <c r="C68" s="551"/>
      <c r="D68" s="551"/>
      <c r="E68" s="551"/>
      <c r="F68" s="513"/>
      <c r="G68" s="513"/>
      <c r="H68" s="2763"/>
    </row>
    <row r="69" spans="1:8" ht="15.75">
      <c r="A69" s="3352"/>
      <c r="B69" s="3353"/>
      <c r="C69" s="3353"/>
      <c r="D69" s="3353"/>
      <c r="E69" s="3353"/>
      <c r="F69" s="352"/>
      <c r="G69" s="352"/>
      <c r="H69" s="353"/>
    </row>
    <row r="70" spans="1:8" ht="15.75">
      <c r="A70" s="3331"/>
      <c r="B70" s="3349" t="s">
        <v>1621</v>
      </c>
      <c r="C70" s="3350"/>
      <c r="D70" s="3350"/>
      <c r="E70" s="3350"/>
      <c r="F70" s="945"/>
      <c r="G70" s="945"/>
      <c r="H70" s="73"/>
    </row>
    <row r="71" spans="1:8">
      <c r="A71" s="3331"/>
      <c r="B71" s="3346"/>
      <c r="C71" s="3346"/>
      <c r="D71" s="3346"/>
      <c r="E71" s="3346"/>
      <c r="F71" s="785"/>
      <c r="G71" s="785"/>
      <c r="H71" s="73"/>
    </row>
    <row r="72" spans="1:8">
      <c r="A72" s="3331"/>
      <c r="B72" s="3346" t="s">
        <v>5052</v>
      </c>
      <c r="C72" s="785"/>
      <c r="D72" s="785"/>
      <c r="E72" s="785"/>
      <c r="F72" s="3347">
        <v>86911048</v>
      </c>
      <c r="G72" s="785"/>
      <c r="H72" s="73"/>
    </row>
    <row r="73" spans="1:8">
      <c r="A73" s="3331"/>
      <c r="B73" s="3346" t="s">
        <v>1622</v>
      </c>
      <c r="C73" s="785"/>
      <c r="D73" s="785"/>
      <c r="E73" s="3346"/>
      <c r="F73" s="785"/>
      <c r="G73" s="785"/>
      <c r="H73" s="73"/>
    </row>
    <row r="74" spans="1:8">
      <c r="A74" s="3331"/>
      <c r="B74" s="3346" t="s">
        <v>1623</v>
      </c>
      <c r="C74" s="785"/>
      <c r="D74" s="785"/>
      <c r="E74" s="3348">
        <v>4825842</v>
      </c>
      <c r="F74" s="785"/>
      <c r="G74" s="785"/>
      <c r="H74" s="73"/>
    </row>
    <row r="75" spans="1:8">
      <c r="A75" s="3331"/>
      <c r="B75" s="3346" t="s">
        <v>1624</v>
      </c>
      <c r="C75" s="785"/>
      <c r="D75" s="785"/>
      <c r="E75" s="3348">
        <v>1206461</v>
      </c>
      <c r="F75" s="785"/>
      <c r="G75" s="785"/>
      <c r="H75" s="73"/>
    </row>
    <row r="76" spans="1:8">
      <c r="A76" s="3331"/>
      <c r="B76" s="3346" t="s">
        <v>1625</v>
      </c>
      <c r="C76" s="785"/>
      <c r="D76" s="785"/>
      <c r="E76" s="3348">
        <v>4601325</v>
      </c>
      <c r="F76" s="785"/>
      <c r="G76" s="785"/>
      <c r="H76" s="73"/>
    </row>
    <row r="77" spans="1:8">
      <c r="A77" s="3331"/>
      <c r="B77" s="3346" t="s">
        <v>3638</v>
      </c>
      <c r="C77" s="785"/>
      <c r="D77" s="785"/>
      <c r="E77" s="3348">
        <v>1150331</v>
      </c>
      <c r="F77" s="785"/>
      <c r="G77" s="785"/>
      <c r="H77" s="73"/>
    </row>
    <row r="78" spans="1:8">
      <c r="A78" s="3331"/>
      <c r="B78" s="3346" t="s">
        <v>3639</v>
      </c>
      <c r="C78" s="785"/>
      <c r="D78" s="785"/>
      <c r="E78" s="3333">
        <v>4995788</v>
      </c>
      <c r="F78" s="785"/>
      <c r="G78" s="785"/>
      <c r="H78" s="73"/>
    </row>
    <row r="79" spans="1:8">
      <c r="A79" s="3331"/>
      <c r="B79" s="3346"/>
      <c r="C79" s="785"/>
      <c r="D79" s="785"/>
      <c r="E79" s="3346"/>
      <c r="F79" s="785"/>
      <c r="G79" s="785"/>
      <c r="H79" s="73"/>
    </row>
    <row r="80" spans="1:8">
      <c r="A80" s="3331"/>
      <c r="B80" s="3346" t="s">
        <v>3640</v>
      </c>
      <c r="C80" s="785"/>
      <c r="D80" s="785"/>
      <c r="E80" s="3333">
        <f>SUM(E74:E78)</f>
        <v>16779747</v>
      </c>
      <c r="F80" s="785"/>
      <c r="G80" s="785"/>
      <c r="H80" s="73"/>
    </row>
    <row r="81" spans="1:8">
      <c r="A81" s="3335"/>
      <c r="B81" s="3346"/>
      <c r="C81" s="785"/>
      <c r="D81" s="785"/>
      <c r="E81" s="3346"/>
      <c r="F81" s="785"/>
      <c r="G81" s="785"/>
      <c r="H81" s="73"/>
    </row>
    <row r="82" spans="1:8">
      <c r="A82" s="3335"/>
      <c r="B82" s="3346" t="s">
        <v>16</v>
      </c>
      <c r="C82" s="785"/>
      <c r="D82" s="785"/>
      <c r="E82" s="3346"/>
      <c r="F82" s="785"/>
      <c r="G82" s="785"/>
      <c r="H82" s="73"/>
    </row>
    <row r="83" spans="1:8">
      <c r="A83" s="3335"/>
      <c r="B83" s="3346" t="s">
        <v>17</v>
      </c>
      <c r="C83" s="785"/>
      <c r="D83" s="785"/>
      <c r="E83" s="3348">
        <v>6856142</v>
      </c>
      <c r="F83" s="785"/>
      <c r="G83" s="785"/>
      <c r="H83" s="73"/>
    </row>
    <row r="84" spans="1:8">
      <c r="A84" s="3335"/>
      <c r="B84" s="3346" t="s">
        <v>18</v>
      </c>
      <c r="C84" s="785"/>
      <c r="D84" s="785"/>
      <c r="E84" s="3348">
        <v>606787</v>
      </c>
      <c r="F84" s="785"/>
      <c r="G84" s="785"/>
      <c r="H84" s="73"/>
    </row>
    <row r="85" spans="1:8">
      <c r="A85" s="3335"/>
      <c r="B85" s="3346" t="s">
        <v>19</v>
      </c>
      <c r="C85" s="785"/>
      <c r="D85" s="785"/>
      <c r="E85" s="3333">
        <v>-758813</v>
      </c>
      <c r="F85" s="785"/>
      <c r="G85" s="785"/>
      <c r="H85" s="73"/>
    </row>
    <row r="86" spans="1:8">
      <c r="A86" s="3335"/>
      <c r="B86" s="3346"/>
      <c r="C86" s="785"/>
      <c r="D86" s="785"/>
      <c r="E86" s="3348"/>
      <c r="F86" s="785"/>
      <c r="G86" s="785"/>
      <c r="H86" s="73"/>
    </row>
    <row r="87" spans="1:8">
      <c r="A87" s="3335"/>
      <c r="B87" s="3346" t="s">
        <v>3641</v>
      </c>
      <c r="C87" s="785"/>
      <c r="D87" s="785"/>
      <c r="E87" s="448">
        <f>SUM(E83:E85)</f>
        <v>6704116</v>
      </c>
      <c r="F87" s="785"/>
      <c r="G87" s="785"/>
      <c r="H87" s="73"/>
    </row>
    <row r="88" spans="1:8">
      <c r="A88" s="3335"/>
      <c r="B88" s="3346"/>
      <c r="C88" s="785"/>
      <c r="D88" s="785"/>
      <c r="E88" s="946"/>
      <c r="F88" s="785"/>
      <c r="G88" s="785"/>
      <c r="H88" s="73"/>
    </row>
    <row r="89" spans="1:8">
      <c r="A89" s="3335"/>
      <c r="B89" s="3346" t="s">
        <v>3642</v>
      </c>
      <c r="C89" s="785"/>
      <c r="D89" s="785"/>
      <c r="E89" s="946"/>
      <c r="F89" s="785"/>
      <c r="G89" s="785"/>
      <c r="H89" s="73"/>
    </row>
    <row r="90" spans="1:8">
      <c r="A90" s="3335"/>
      <c r="B90" s="3346" t="s">
        <v>3643</v>
      </c>
      <c r="C90" s="785"/>
      <c r="D90" s="785"/>
      <c r="E90" s="3348">
        <v>91888</v>
      </c>
      <c r="F90" s="785"/>
      <c r="G90" s="785"/>
      <c r="H90" s="73"/>
    </row>
    <row r="91" spans="1:8">
      <c r="A91" s="3335"/>
      <c r="B91" s="3346" t="s">
        <v>3644</v>
      </c>
      <c r="C91" s="785"/>
      <c r="D91" s="785"/>
      <c r="E91" s="3348"/>
      <c r="F91" s="785"/>
      <c r="G91" s="785"/>
      <c r="H91" s="73"/>
    </row>
    <row r="92" spans="1:8">
      <c r="A92" s="3335"/>
      <c r="B92" s="3346" t="s">
        <v>3645</v>
      </c>
      <c r="C92" s="785"/>
      <c r="D92" s="785"/>
      <c r="E92" s="3333"/>
      <c r="F92" s="785"/>
      <c r="G92" s="785"/>
      <c r="H92" s="73"/>
    </row>
    <row r="93" spans="1:8">
      <c r="A93" s="3335"/>
      <c r="B93" s="3346"/>
      <c r="C93" s="785"/>
      <c r="D93" s="785"/>
      <c r="E93" s="3346"/>
      <c r="F93" s="785"/>
      <c r="G93" s="785"/>
      <c r="H93" s="73"/>
    </row>
    <row r="94" spans="1:8" ht="15.75" thickBot="1">
      <c r="A94" s="3335"/>
      <c r="B94" s="3346" t="s">
        <v>5053</v>
      </c>
      <c r="C94" s="785"/>
      <c r="D94" s="785"/>
      <c r="E94" s="3336">
        <f>(F72+E80-E87+E90+E91+E92)</f>
        <v>97078567</v>
      </c>
      <c r="F94" s="785"/>
      <c r="G94" s="785"/>
      <c r="H94" s="73"/>
    </row>
    <row r="95" spans="1:8" ht="15.75" thickTop="1">
      <c r="A95" s="3335"/>
      <c r="B95" s="3346"/>
      <c r="C95" s="785"/>
      <c r="D95" s="3346"/>
      <c r="E95" s="785"/>
      <c r="F95" s="785"/>
      <c r="G95" s="785"/>
      <c r="H95" s="73"/>
    </row>
    <row r="96" spans="1:8">
      <c r="A96" s="3335"/>
      <c r="B96" s="785"/>
      <c r="C96" s="785"/>
      <c r="D96" s="785"/>
      <c r="E96" s="785"/>
      <c r="F96" s="785"/>
      <c r="G96" s="785"/>
      <c r="H96" s="73"/>
    </row>
    <row r="97" spans="1:9" ht="15.75">
      <c r="A97" s="3335"/>
      <c r="B97" s="3349" t="s">
        <v>3646</v>
      </c>
      <c r="C97" s="3350"/>
      <c r="D97" s="3350"/>
      <c r="E97" s="3350"/>
      <c r="F97" s="945"/>
      <c r="G97" s="945"/>
      <c r="H97" s="73"/>
    </row>
    <row r="98" spans="1:9">
      <c r="A98" s="3335"/>
      <c r="B98" s="3346"/>
      <c r="C98" s="3346"/>
      <c r="D98" s="3346"/>
      <c r="E98" s="3346"/>
      <c r="F98" s="785"/>
      <c r="G98" s="785"/>
      <c r="H98" s="73"/>
    </row>
    <row r="99" spans="1:9">
      <c r="A99" s="3335" t="s">
        <v>5570</v>
      </c>
      <c r="B99" s="3354"/>
      <c r="C99" s="3354"/>
      <c r="D99" s="3354"/>
      <c r="E99" s="3354"/>
      <c r="F99" s="3354"/>
      <c r="G99" s="3354"/>
      <c r="H99" s="3355"/>
      <c r="I99" s="3283"/>
    </row>
    <row r="100" spans="1:9">
      <c r="A100" s="3335" t="s">
        <v>5571</v>
      </c>
      <c r="B100" s="3354"/>
      <c r="C100" s="3354"/>
      <c r="D100" s="3354"/>
      <c r="E100" s="3354"/>
      <c r="F100" s="3354"/>
      <c r="G100" s="3354"/>
      <c r="H100" s="3355"/>
      <c r="I100" s="3283"/>
    </row>
    <row r="101" spans="1:9">
      <c r="A101" s="3335" t="s">
        <v>5572</v>
      </c>
      <c r="B101" s="3354"/>
      <c r="C101" s="3354"/>
      <c r="D101" s="3354"/>
      <c r="E101" s="3354"/>
      <c r="F101" s="3354"/>
      <c r="G101" s="3354"/>
      <c r="H101" s="3355"/>
      <c r="I101" s="3283"/>
    </row>
    <row r="102" spans="1:9">
      <c r="A102" s="3356"/>
      <c r="B102" s="3354"/>
      <c r="C102" s="3354"/>
      <c r="D102" s="3354"/>
      <c r="E102" s="3354"/>
      <c r="F102" s="3354"/>
      <c r="G102" s="3354"/>
      <c r="H102" s="3355"/>
      <c r="I102" s="3283"/>
    </row>
    <row r="103" spans="1:9">
      <c r="A103" s="3335"/>
      <c r="B103" s="3346" t="s">
        <v>5573</v>
      </c>
      <c r="C103" s="3346"/>
      <c r="D103" s="3346"/>
      <c r="E103" s="3346"/>
      <c r="F103" s="3346"/>
      <c r="G103" s="3346"/>
      <c r="H103" s="3355"/>
      <c r="I103" s="3283"/>
    </row>
    <row r="104" spans="1:9">
      <c r="A104" s="3335"/>
      <c r="B104" s="785"/>
      <c r="C104" s="3346"/>
      <c r="D104" s="3346"/>
      <c r="E104" s="3346"/>
      <c r="F104" s="3346"/>
      <c r="G104" s="3346"/>
      <c r="H104" s="3355"/>
      <c r="I104" s="3283"/>
    </row>
    <row r="105" spans="1:9">
      <c r="A105" s="3335"/>
      <c r="B105" s="785"/>
      <c r="C105" s="3346" t="s">
        <v>5574</v>
      </c>
      <c r="D105" s="3346"/>
      <c r="E105" s="3357" t="s">
        <v>5575</v>
      </c>
      <c r="F105" s="3358"/>
      <c r="G105" s="3358"/>
      <c r="H105" s="3355"/>
      <c r="I105" s="3283"/>
    </row>
    <row r="106" spans="1:9">
      <c r="A106" s="3335"/>
      <c r="B106" s="3346" t="s">
        <v>5576</v>
      </c>
      <c r="C106" s="3358" t="s">
        <v>5577</v>
      </c>
      <c r="D106" s="3358"/>
      <c r="E106" s="3358" t="s">
        <v>5578</v>
      </c>
      <c r="F106" s="3358"/>
      <c r="G106" s="3358" t="s">
        <v>5579</v>
      </c>
      <c r="H106" s="3355"/>
      <c r="I106" s="3283"/>
    </row>
    <row r="107" spans="1:9">
      <c r="A107" s="3335"/>
      <c r="B107" s="785"/>
      <c r="C107" s="3346"/>
      <c r="D107" s="3346"/>
      <c r="E107" s="3346"/>
      <c r="F107" s="3346"/>
      <c r="G107" s="3346"/>
      <c r="H107" s="3355"/>
      <c r="I107" s="3283"/>
    </row>
    <row r="108" spans="1:9" ht="15.75">
      <c r="A108" s="3335"/>
      <c r="B108" s="3346" t="s">
        <v>5580</v>
      </c>
      <c r="C108" s="3342">
        <v>6692579</v>
      </c>
      <c r="D108" s="3341"/>
      <c r="E108" s="3342">
        <v>5354063.2</v>
      </c>
      <c r="F108" s="3342"/>
      <c r="G108" s="3342">
        <v>1338515.8</v>
      </c>
      <c r="H108" s="3359"/>
      <c r="I108" s="3283"/>
    </row>
    <row r="109" spans="1:9">
      <c r="A109" s="3335"/>
      <c r="B109" s="3346" t="s">
        <v>5581</v>
      </c>
      <c r="C109" s="3360"/>
      <c r="D109" s="3360"/>
      <c r="E109" s="3360"/>
      <c r="F109" s="3360"/>
      <c r="G109" s="3360"/>
      <c r="H109" s="3355"/>
      <c r="I109" s="3283"/>
    </row>
    <row r="110" spans="1:9" ht="15.75">
      <c r="A110" s="3335">
        <v>901</v>
      </c>
      <c r="B110" s="3346" t="s">
        <v>5582</v>
      </c>
      <c r="C110" s="3342">
        <v>0</v>
      </c>
      <c r="D110" s="3342"/>
      <c r="E110" s="3342">
        <v>0</v>
      </c>
      <c r="F110" s="3361"/>
      <c r="G110" s="3342">
        <v>0</v>
      </c>
      <c r="H110" s="3359"/>
      <c r="I110" s="3283"/>
    </row>
    <row r="111" spans="1:9">
      <c r="A111" s="3335">
        <v>902</v>
      </c>
      <c r="B111" s="3346" t="s">
        <v>5583</v>
      </c>
      <c r="C111" s="3342">
        <v>2246541</v>
      </c>
      <c r="D111" s="3342"/>
      <c r="E111" s="3342">
        <v>1797158</v>
      </c>
      <c r="F111" s="3342"/>
      <c r="G111" s="3342">
        <v>449383</v>
      </c>
      <c r="H111" s="3355"/>
      <c r="I111" s="3283"/>
    </row>
    <row r="112" spans="1:9">
      <c r="A112" s="3335">
        <v>903</v>
      </c>
      <c r="B112" s="3346" t="s">
        <v>5584</v>
      </c>
      <c r="C112" s="3342">
        <v>14556178</v>
      </c>
      <c r="D112" s="3342"/>
      <c r="E112" s="3342">
        <v>11644917</v>
      </c>
      <c r="F112" s="3342"/>
      <c r="G112" s="3342">
        <v>2911261</v>
      </c>
      <c r="H112" s="3355"/>
      <c r="I112" s="3283"/>
    </row>
    <row r="113" spans="1:9">
      <c r="A113" s="3335">
        <v>905</v>
      </c>
      <c r="B113" s="3346" t="s">
        <v>5585</v>
      </c>
      <c r="C113" s="3343">
        <v>1154813</v>
      </c>
      <c r="D113" s="3343"/>
      <c r="E113" s="3343">
        <v>923867</v>
      </c>
      <c r="F113" s="3343"/>
      <c r="G113" s="3343">
        <v>230946</v>
      </c>
      <c r="H113" s="3355"/>
      <c r="I113" s="3283"/>
    </row>
    <row r="114" spans="1:9">
      <c r="A114" s="3335"/>
      <c r="B114" s="785"/>
      <c r="C114" s="3342">
        <v>0</v>
      </c>
      <c r="D114" s="3342"/>
      <c r="E114" s="3342"/>
      <c r="F114" s="3342"/>
      <c r="G114" s="3342"/>
      <c r="H114" s="3355"/>
      <c r="I114" s="3283"/>
    </row>
    <row r="115" spans="1:9" ht="15.75">
      <c r="A115" s="3335"/>
      <c r="B115" s="3346" t="s">
        <v>5586</v>
      </c>
      <c r="C115" s="3362">
        <v>17957532</v>
      </c>
      <c r="D115" s="3361"/>
      <c r="E115" s="3342">
        <v>14365942</v>
      </c>
      <c r="F115" s="3342"/>
      <c r="G115" s="3342">
        <v>3591590</v>
      </c>
      <c r="H115" s="3355"/>
      <c r="I115" s="3283"/>
    </row>
    <row r="116" spans="1:9">
      <c r="A116" s="3335"/>
      <c r="B116" s="785"/>
      <c r="C116" s="3363"/>
      <c r="D116" s="3363"/>
      <c r="E116" s="3363"/>
      <c r="F116" s="3363"/>
      <c r="G116" s="3363"/>
      <c r="H116" s="3355"/>
      <c r="I116" s="3283"/>
    </row>
    <row r="117" spans="1:9">
      <c r="A117" s="3335">
        <v>908</v>
      </c>
      <c r="B117" s="3346" t="s">
        <v>5587</v>
      </c>
      <c r="C117" s="3342">
        <v>1553142</v>
      </c>
      <c r="D117" s="3342"/>
      <c r="E117" s="3342">
        <v>1242511</v>
      </c>
      <c r="F117" s="3342"/>
      <c r="G117" s="3342">
        <v>310631</v>
      </c>
      <c r="H117" s="3355"/>
      <c r="I117" s="3283"/>
    </row>
    <row r="118" spans="1:9">
      <c r="A118" s="3335">
        <v>909</v>
      </c>
      <c r="B118" s="3346" t="s">
        <v>5588</v>
      </c>
      <c r="C118" s="3342">
        <v>662903</v>
      </c>
      <c r="D118" s="3342"/>
      <c r="E118" s="3342">
        <v>530323</v>
      </c>
      <c r="F118" s="3342"/>
      <c r="G118" s="3342">
        <v>132580</v>
      </c>
      <c r="H118" s="3355"/>
      <c r="I118" s="3283"/>
    </row>
    <row r="119" spans="1:9">
      <c r="A119" s="3335">
        <v>910</v>
      </c>
      <c r="B119" s="3346" t="s">
        <v>5589</v>
      </c>
      <c r="C119" s="3342">
        <v>377648</v>
      </c>
      <c r="D119" s="3342"/>
      <c r="E119" s="3342">
        <v>302121</v>
      </c>
      <c r="F119" s="3342"/>
      <c r="G119" s="3342">
        <v>75527</v>
      </c>
      <c r="H119" s="3355"/>
      <c r="I119" s="3283"/>
    </row>
    <row r="120" spans="1:9">
      <c r="A120" s="3335">
        <v>912</v>
      </c>
      <c r="B120" s="3346" t="s">
        <v>5590</v>
      </c>
      <c r="C120" s="3342">
        <v>16251</v>
      </c>
      <c r="D120" s="3342"/>
      <c r="E120" s="3342">
        <v>13001</v>
      </c>
      <c r="F120" s="3342"/>
      <c r="G120" s="3342">
        <v>3250</v>
      </c>
      <c r="H120" s="3355"/>
      <c r="I120" s="3283"/>
    </row>
    <row r="121" spans="1:9">
      <c r="A121" s="3335">
        <v>916</v>
      </c>
      <c r="B121" s="3346" t="s">
        <v>5591</v>
      </c>
      <c r="C121" s="3343">
        <v>0</v>
      </c>
      <c r="D121" s="3343"/>
      <c r="E121" s="3343">
        <v>0</v>
      </c>
      <c r="F121" s="3343"/>
      <c r="G121" s="3343">
        <v>0</v>
      </c>
      <c r="H121" s="3355"/>
      <c r="I121" s="3283"/>
    </row>
    <row r="122" spans="1:9">
      <c r="A122" s="3335"/>
      <c r="B122" s="785"/>
      <c r="C122" s="3363"/>
      <c r="D122" s="3363"/>
      <c r="E122" s="3363"/>
      <c r="F122" s="3363"/>
      <c r="G122" s="3363"/>
      <c r="H122" s="3355"/>
      <c r="I122" s="3283"/>
    </row>
    <row r="123" spans="1:9" ht="15.75">
      <c r="A123" s="3335"/>
      <c r="B123" s="3346" t="s">
        <v>5592</v>
      </c>
      <c r="C123" s="3362">
        <v>2609944</v>
      </c>
      <c r="D123" s="3361"/>
      <c r="E123" s="3342">
        <v>2087956</v>
      </c>
      <c r="F123" s="3342"/>
      <c r="G123" s="3342">
        <v>521988</v>
      </c>
      <c r="H123" s="3355"/>
      <c r="I123" s="3283"/>
    </row>
    <row r="124" spans="1:9">
      <c r="A124" s="3335"/>
      <c r="B124" s="785"/>
      <c r="C124" s="3363"/>
      <c r="D124" s="3363"/>
      <c r="E124" s="3363"/>
      <c r="F124" s="3363"/>
      <c r="G124" s="3363"/>
      <c r="H124" s="3355"/>
      <c r="I124" s="3283"/>
    </row>
    <row r="125" spans="1:9">
      <c r="A125" s="3335">
        <v>920</v>
      </c>
      <c r="B125" s="3346" t="s">
        <v>5593</v>
      </c>
      <c r="C125" s="3342">
        <v>24606912</v>
      </c>
      <c r="D125" s="3342"/>
      <c r="E125" s="3342">
        <v>19685473</v>
      </c>
      <c r="F125" s="3342"/>
      <c r="G125" s="3342">
        <v>4921439</v>
      </c>
      <c r="H125" s="3355"/>
      <c r="I125" s="3283"/>
    </row>
    <row r="126" spans="1:9">
      <c r="A126" s="3335">
        <v>921</v>
      </c>
      <c r="B126" s="3346" t="s">
        <v>5594</v>
      </c>
      <c r="C126" s="3342">
        <v>3921154</v>
      </c>
      <c r="D126" s="3342"/>
      <c r="E126" s="3342">
        <v>3136927</v>
      </c>
      <c r="F126" s="3342"/>
      <c r="G126" s="3342">
        <v>784227</v>
      </c>
      <c r="H126" s="3355"/>
      <c r="I126" s="3283"/>
    </row>
    <row r="127" spans="1:9">
      <c r="A127" s="3335">
        <v>923</v>
      </c>
      <c r="B127" s="3346" t="s">
        <v>5595</v>
      </c>
      <c r="C127" s="3342">
        <v>1305833</v>
      </c>
      <c r="D127" s="3342"/>
      <c r="E127" s="3342">
        <v>1044667</v>
      </c>
      <c r="F127" s="3342"/>
      <c r="G127" s="3342">
        <v>261166</v>
      </c>
      <c r="H127" s="3355"/>
      <c r="I127" s="3283"/>
    </row>
    <row r="128" spans="1:9">
      <c r="A128" s="3335">
        <v>924</v>
      </c>
      <c r="B128" s="3346" t="s">
        <v>5596</v>
      </c>
      <c r="C128" s="3342">
        <v>5042</v>
      </c>
      <c r="D128" s="3342"/>
      <c r="E128" s="3342">
        <v>4034</v>
      </c>
      <c r="F128" s="3342"/>
      <c r="G128" s="3342">
        <v>1008</v>
      </c>
      <c r="H128" s="3355"/>
      <c r="I128" s="3283"/>
    </row>
    <row r="129" spans="1:9">
      <c r="A129" s="3335">
        <v>925</v>
      </c>
      <c r="B129" s="3346" t="s">
        <v>5597</v>
      </c>
      <c r="C129" s="3342">
        <v>430563</v>
      </c>
      <c r="D129" s="3342"/>
      <c r="E129" s="3342">
        <v>344449</v>
      </c>
      <c r="F129" s="3342"/>
      <c r="G129" s="3342">
        <v>86114</v>
      </c>
      <c r="H129" s="3355"/>
      <c r="I129" s="3283"/>
    </row>
    <row r="130" spans="1:9">
      <c r="A130" s="3335">
        <v>926</v>
      </c>
      <c r="B130" s="3346" t="s">
        <v>5598</v>
      </c>
      <c r="C130" s="3342">
        <v>3921515</v>
      </c>
      <c r="D130" s="3342"/>
      <c r="E130" s="3342">
        <v>3137211</v>
      </c>
      <c r="F130" s="3342"/>
      <c r="G130" s="3342">
        <v>784304</v>
      </c>
      <c r="H130" s="3355"/>
      <c r="I130" s="3283"/>
    </row>
    <row r="131" spans="1:9">
      <c r="A131" s="3335">
        <v>928</v>
      </c>
      <c r="B131" s="3346" t="s">
        <v>2128</v>
      </c>
      <c r="C131" s="3342">
        <v>0</v>
      </c>
      <c r="D131" s="3342"/>
      <c r="E131" s="3342">
        <v>0</v>
      </c>
      <c r="F131" s="3342"/>
      <c r="G131" s="3342">
        <v>0</v>
      </c>
      <c r="H131" s="3355"/>
      <c r="I131" s="3283"/>
    </row>
    <row r="132" spans="1:9">
      <c r="A132" s="3344">
        <v>930.2</v>
      </c>
      <c r="B132" s="3346" t="s">
        <v>2122</v>
      </c>
      <c r="C132" s="3342">
        <v>4173484</v>
      </c>
      <c r="D132" s="3342"/>
      <c r="E132" s="3342">
        <v>3338778</v>
      </c>
      <c r="F132" s="3342"/>
      <c r="G132" s="3342">
        <v>834706</v>
      </c>
      <c r="H132" s="3355"/>
      <c r="I132" s="3283"/>
    </row>
    <row r="133" spans="1:9">
      <c r="A133" s="3335">
        <v>931</v>
      </c>
      <c r="B133" s="3346" t="s">
        <v>5599</v>
      </c>
      <c r="C133" s="3342">
        <v>149972</v>
      </c>
      <c r="D133" s="3342"/>
      <c r="E133" s="3342">
        <v>119978</v>
      </c>
      <c r="F133" s="3342"/>
      <c r="G133" s="3342">
        <v>29994</v>
      </c>
      <c r="H133" s="3355"/>
      <c r="I133" s="3283"/>
    </row>
    <row r="134" spans="1:9">
      <c r="A134" s="3331" t="s">
        <v>5600</v>
      </c>
      <c r="B134" s="3346" t="s">
        <v>5601</v>
      </c>
      <c r="C134" s="3343">
        <v>1389002</v>
      </c>
      <c r="D134" s="3343"/>
      <c r="E134" s="3343">
        <v>1111174</v>
      </c>
      <c r="F134" s="3343"/>
      <c r="G134" s="3343">
        <v>277828</v>
      </c>
      <c r="H134" s="3355"/>
      <c r="I134" s="3283"/>
    </row>
    <row r="135" spans="1:9">
      <c r="A135" s="3335"/>
      <c r="B135" s="785"/>
      <c r="C135" s="3363"/>
      <c r="D135" s="3363"/>
      <c r="E135" s="3363"/>
      <c r="F135" s="3363"/>
      <c r="G135" s="3363"/>
      <c r="H135" s="3355"/>
      <c r="I135" s="3283"/>
    </row>
    <row r="136" spans="1:9" ht="15.75">
      <c r="A136" s="3335"/>
      <c r="B136" s="3346" t="s">
        <v>5602</v>
      </c>
      <c r="C136" s="3362">
        <v>39903477</v>
      </c>
      <c r="D136" s="3361"/>
      <c r="E136" s="3342">
        <v>31922691</v>
      </c>
      <c r="F136" s="3342"/>
      <c r="G136" s="3342">
        <v>7980786</v>
      </c>
      <c r="H136" s="3355"/>
      <c r="I136" s="3283"/>
    </row>
    <row r="137" spans="1:9">
      <c r="A137" s="3335"/>
      <c r="B137" s="785"/>
      <c r="C137" s="3363"/>
      <c r="D137" s="3363"/>
      <c r="E137" s="3363"/>
      <c r="F137" s="3363"/>
      <c r="G137" s="3363"/>
      <c r="H137" s="3355"/>
      <c r="I137" s="3283"/>
    </row>
    <row r="138" spans="1:9">
      <c r="A138" s="3335"/>
      <c r="B138" s="3346" t="s">
        <v>5603</v>
      </c>
      <c r="C138" s="3362">
        <v>60470953</v>
      </c>
      <c r="D138" s="3362"/>
      <c r="E138" s="3362">
        <v>48376589</v>
      </c>
      <c r="F138" s="3362"/>
      <c r="G138" s="3362">
        <v>12094364</v>
      </c>
      <c r="H138" s="3355"/>
      <c r="I138" s="3283"/>
    </row>
    <row r="139" spans="1:9">
      <c r="A139" s="3335"/>
      <c r="B139" s="785"/>
      <c r="C139" s="3363"/>
      <c r="D139" s="3363"/>
      <c r="E139" s="3363"/>
      <c r="F139" s="3363"/>
      <c r="G139" s="3363"/>
      <c r="H139" s="3355"/>
      <c r="I139" s="3283"/>
    </row>
    <row r="140" spans="1:9" ht="15.75" thickBot="1">
      <c r="A140" s="3335"/>
      <c r="B140" s="3346" t="s">
        <v>5604</v>
      </c>
      <c r="C140" s="3345">
        <v>67163532</v>
      </c>
      <c r="D140" s="3345"/>
      <c r="E140" s="3345">
        <v>53730652.200000003</v>
      </c>
      <c r="F140" s="3345"/>
      <c r="G140" s="3345">
        <v>13432879.800000001</v>
      </c>
      <c r="H140" s="3355"/>
      <c r="I140" s="3283"/>
    </row>
    <row r="141" spans="1:9" ht="15.75" thickTop="1">
      <c r="A141" s="797"/>
      <c r="B141" s="787"/>
      <c r="C141" s="787"/>
      <c r="D141" s="787"/>
      <c r="E141" s="787"/>
      <c r="F141" s="787"/>
      <c r="G141" s="787"/>
      <c r="H141" s="1094"/>
    </row>
    <row r="142" spans="1:9" ht="15.75" thickBot="1">
      <c r="A142" s="3338"/>
      <c r="B142" s="3339"/>
      <c r="C142" s="3339"/>
      <c r="D142" s="3339"/>
      <c r="E142" s="3339"/>
      <c r="F142" s="3339"/>
      <c r="G142" s="3339"/>
      <c r="H142" s="3340"/>
    </row>
    <row r="143" spans="1:9" ht="15.75">
      <c r="A143" s="110" t="s">
        <v>1617</v>
      </c>
      <c r="B143" s="17"/>
      <c r="C143" s="17"/>
      <c r="D143" s="17"/>
      <c r="E143" s="17"/>
      <c r="F143" s="17"/>
      <c r="G143" s="17"/>
      <c r="H143" s="252" t="s">
        <v>1618</v>
      </c>
    </row>
    <row r="144" spans="1:9">
      <c r="D144" s="9" t="s">
        <v>5736</v>
      </c>
    </row>
  </sheetData>
  <customSheetViews>
    <customSheetView guid="{8BA73436-2F9B-4210-BD10-5C9B0EE18A6F}" scale="80" colorId="22" showPageBreaks="1" fitToPage="1" view="pageBreakPreview" topLeftCell="A125">
      <selection activeCell="D143" sqref="D143"/>
      <rowBreaks count="2" manualBreakCount="2">
        <brk id="63" max="16383" man="1"/>
        <brk id="98" max="16383" man="1"/>
      </rowBreaks>
      <pageMargins left="0.25" right="0.25" top="0" bottom="0" header="0.25" footer="0.25"/>
      <printOptions horizontalCentered="1" verticalCentered="1"/>
      <pageSetup scale="71" fitToHeight="0" orientation="portrait" horizontalDpi="300" verticalDpi="300" r:id="rId1"/>
      <headerFooter alignWithMargins="0"/>
    </customSheetView>
    <customSheetView guid="{7923C648-7509-4E75-B568-BE9D1A032E56}" colorId="22">
      <selection activeCell="F3" sqref="F3"/>
      <rowBreaks count="1" manualBreakCount="1">
        <brk id="63" max="16383" man="1"/>
      </rowBreaks>
      <pageMargins left="0.25" right="0.25" top="0" bottom="0" header="0.25" footer="0.25"/>
      <printOptions horizontalCentered="1" verticalCentered="1"/>
      <pageSetup scale="73" fitToHeight="2" orientation="portrait" horizontalDpi="300" verticalDpi="300" r:id="rId2"/>
      <headerFooter alignWithMargins="0"/>
    </customSheetView>
    <customSheetView guid="{393B765C-BB60-4CEF-9B1B-1517D80E77BC}" colorId="22">
      <selection activeCell="F3" sqref="F3"/>
      <rowBreaks count="1" manualBreakCount="1">
        <brk id="63" max="16383" man="1"/>
      </rowBreaks>
      <pageMargins left="0.25" right="0.25" top="0" bottom="0" header="0.25" footer="0.25"/>
      <printOptions horizontalCentered="1" verticalCentered="1"/>
      <pageSetup scale="73" fitToHeight="2" orientation="portrait" horizontalDpi="300" verticalDpi="300" r:id="rId3"/>
      <headerFooter alignWithMargins="0"/>
    </customSheetView>
    <customSheetView guid="{63051384-6030-4837-BDE8-8D47319E9310}"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4"/>
      <headerFooter alignWithMargins="0"/>
    </customSheetView>
    <customSheetView guid="{4E7170B9-0E13-4551-BA0F-F43020F5D14F}" colorId="22" topLeftCell="A91">
      <selection activeCell="B102" sqref="B102"/>
      <rowBreaks count="1" manualBreakCount="1">
        <brk id="63" max="16383" man="1"/>
      </rowBreaks>
      <pageMargins left="0.25" right="0.25" top="0" bottom="0" header="0.25" footer="0.25"/>
      <printOptions horizontalCentered="1" verticalCentered="1"/>
      <pageSetup scale="73" fitToHeight="2" orientation="portrait" horizontalDpi="300" verticalDpi="300" r:id="rId5"/>
      <headerFooter alignWithMargins="0"/>
    </customSheetView>
    <customSheetView guid="{438078D9-73AC-4065-AD12-33C545097290}"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6"/>
      <headerFooter alignWithMargins="0"/>
    </customSheetView>
    <customSheetView guid="{5CF51FF9-A1DC-465C-8702-577480B671DB}"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7"/>
      <headerFooter alignWithMargins="0"/>
    </customSheetView>
    <customSheetView guid="{B94A4E40-0E04-4C7F-92F0-F173BDD19C5E}"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8"/>
      <headerFooter alignWithMargins="0"/>
    </customSheetView>
    <customSheetView guid="{8C259C24-A4E4-4974-8C90-A0F5B4CE3394}"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9"/>
      <headerFooter alignWithMargins="0"/>
    </customSheetView>
    <customSheetView guid="{FA103E5D-8B2E-472D-A37D-606A91A24206}"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10"/>
      <headerFooter alignWithMargins="0"/>
    </customSheetView>
    <customSheetView guid="{FD677025-12D2-4A8C-898E-C8C7B61A1761}"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11"/>
      <headerFooter alignWithMargins="0"/>
    </customSheetView>
    <customSheetView guid="{8A94D2EC-B2C5-4234-9443-0DC03802E12D}"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12"/>
      <headerFooter alignWithMargins="0"/>
    </customSheetView>
    <customSheetView guid="{C7AF6775-1D27-4B5E-A593-2A35D0B4D89B}"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13"/>
      <headerFooter alignWithMargins="0"/>
    </customSheetView>
    <customSheetView guid="{96E61F17-B7D0-43DF-A042-AB82DEADF71D}" colorId="22" showPageBreaks="1">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14"/>
      <headerFooter alignWithMargins="0"/>
    </customSheetView>
    <customSheetView guid="{0F6F7749-E5E2-402C-A332-F358E9F52431}"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15"/>
      <headerFooter alignWithMargins="0"/>
    </customSheetView>
    <customSheetView guid="{665C0630-746D-4A38-99D5-558A3A80C435}"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16"/>
      <headerFooter alignWithMargins="0"/>
    </customSheetView>
    <customSheetView guid="{7BB49942-3332-4916-8C9A-7E0718D9BD15}"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17"/>
      <headerFooter alignWithMargins="0"/>
    </customSheetView>
    <customSheetView guid="{84131046-9492-4BD4-95BF-1101D54B6750}" colorId="22" topLeftCell="A91">
      <selection activeCell="B102" sqref="B102"/>
      <rowBreaks count="1" manualBreakCount="1">
        <brk id="63" max="16383" man="1"/>
      </rowBreaks>
      <pageMargins left="0.25" right="0.25" top="0" bottom="0" header="0.25" footer="0.25"/>
      <printOptions horizontalCentered="1" verticalCentered="1"/>
      <pageSetup scale="73" fitToHeight="2" orientation="portrait" horizontalDpi="300" verticalDpi="300" r:id="rId18"/>
      <headerFooter alignWithMargins="0"/>
    </customSheetView>
    <customSheetView guid="{CDDD69AD-D96A-45A7-95A3-6DE883419332}" colorId="22">
      <selection activeCell="F2" sqref="F2"/>
      <rowBreaks count="1" manualBreakCount="1">
        <brk id="63" max="16383" man="1"/>
      </rowBreaks>
      <pageMargins left="0.25" right="0.25" top="0" bottom="0" header="0.25" footer="0.25"/>
      <printOptions horizontalCentered="1" verticalCentered="1"/>
      <pageSetup scale="73" fitToHeight="2" orientation="portrait" horizontalDpi="300" verticalDpi="300" r:id="rId19"/>
      <headerFooter alignWithMargins="0"/>
    </customSheetView>
    <customSheetView guid="{4AA2BC72-2A29-463C-9964-91A7BC9A705D}" colorId="22">
      <selection activeCell="F2" sqref="F2"/>
      <rowBreaks count="1" manualBreakCount="1">
        <brk id="63" max="16383" man="1"/>
      </rowBreaks>
      <pageMargins left="0.25" right="0.25" top="0" bottom="0" header="0.25" footer="0.25"/>
      <printOptions horizontalCentered="1" verticalCentered="1"/>
      <pageSetup scale="71" fitToHeight="2" orientation="portrait" horizontalDpi="300" verticalDpi="300" r:id="rId20"/>
      <headerFooter alignWithMargins="0"/>
    </customSheetView>
  </customSheetViews>
  <printOptions horizontalCentered="1" verticalCentered="1"/>
  <pageMargins left="0.25" right="0.25" top="0" bottom="0" header="0.25" footer="0.25"/>
  <pageSetup scale="62" fitToHeight="2" orientation="portrait" horizontalDpi="300" verticalDpi="300" r:id="rId21"/>
  <headerFooter alignWithMargins="0"/>
  <rowBreaks count="1" manualBreakCount="1">
    <brk id="63"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view="pageBreakPreview" zoomScale="80" zoomScaleNormal="100" zoomScaleSheetLayoutView="80" workbookViewId="0">
      <selection activeCell="D4" sqref="D4"/>
    </sheetView>
  </sheetViews>
  <sheetFormatPr defaultRowHeight="15"/>
  <cols>
    <col min="1" max="1" width="4" customWidth="1"/>
    <col min="2" max="2" width="44.88671875" customWidth="1"/>
    <col min="3" max="3" width="20.44140625" bestFit="1" customWidth="1"/>
    <col min="4" max="6" width="16.109375" customWidth="1"/>
  </cols>
  <sheetData>
    <row r="1" spans="1:6" ht="15.75" thickBot="1"/>
    <row r="2" spans="1:6" ht="15.75" thickTop="1">
      <c r="A2" s="1299" t="s">
        <v>3289</v>
      </c>
      <c r="B2" s="1300"/>
      <c r="C2" s="1301" t="s">
        <v>3290</v>
      </c>
      <c r="D2" s="1302" t="s">
        <v>1802</v>
      </c>
      <c r="E2" s="3263" t="s">
        <v>1803</v>
      </c>
      <c r="F2" s="1304"/>
    </row>
    <row r="3" spans="1:6">
      <c r="A3" s="72" t="str">
        <f>'Data Sheet'!$C$25</f>
        <v>CENTRAL HUDSON GAS &amp; ELECTRIC CORPORATION</v>
      </c>
      <c r="B3" s="81"/>
      <c r="C3" s="785" t="s">
        <v>5358</v>
      </c>
      <c r="D3" s="78" t="s">
        <v>3308</v>
      </c>
      <c r="E3" s="3264"/>
      <c r="F3" s="1306"/>
    </row>
    <row r="4" spans="1:6">
      <c r="A4" s="1307" t="s">
        <v>3291</v>
      </c>
      <c r="B4" s="81"/>
      <c r="C4" s="785" t="s">
        <v>3292</v>
      </c>
      <c r="D4" s="3266" t="str">
        <f>'Data Sheet'!$C$40</f>
        <v>4/18/2018</v>
      </c>
      <c r="E4" s="3265" t="str">
        <f>'Data Sheet'!$C$38</f>
        <v>12/31/2017</v>
      </c>
      <c r="F4" s="1308"/>
    </row>
    <row r="5" spans="1:6">
      <c r="A5" s="1309" t="s">
        <v>4105</v>
      </c>
      <c r="B5" s="207"/>
      <c r="C5" s="207"/>
      <c r="D5" s="207"/>
      <c r="E5" s="207"/>
      <c r="F5" s="1310"/>
    </row>
    <row r="6" spans="1:6">
      <c r="A6" s="1314" t="s">
        <v>4106</v>
      </c>
      <c r="B6" s="1315"/>
      <c r="C6" s="785"/>
      <c r="D6" s="785"/>
      <c r="E6" s="88"/>
      <c r="F6" s="1306"/>
    </row>
    <row r="7" spans="1:6">
      <c r="A7" s="1314" t="s">
        <v>4107</v>
      </c>
      <c r="B7" s="1315"/>
      <c r="C7" s="785"/>
      <c r="D7" s="785"/>
      <c r="E7" s="785"/>
      <c r="F7" s="1306"/>
    </row>
    <row r="8" spans="1:6">
      <c r="A8" s="1314" t="s">
        <v>4108</v>
      </c>
      <c r="B8" s="1315"/>
      <c r="C8" s="1315"/>
      <c r="D8" s="1315"/>
      <c r="E8" s="1315"/>
      <c r="F8" s="1316"/>
    </row>
    <row r="9" spans="1:6">
      <c r="A9" s="1314" t="s">
        <v>4109</v>
      </c>
      <c r="B9" s="1315"/>
      <c r="C9" s="1315"/>
      <c r="D9" s="1315"/>
      <c r="E9" s="1315"/>
      <c r="F9" s="1316"/>
    </row>
    <row r="10" spans="1:6">
      <c r="A10" s="1314" t="s">
        <v>4110</v>
      </c>
      <c r="B10" s="1315"/>
      <c r="C10" s="1315"/>
      <c r="D10" s="1315"/>
      <c r="E10" s="1315"/>
      <c r="F10" s="1316"/>
    </row>
    <row r="11" spans="1:6">
      <c r="A11" s="1314"/>
      <c r="B11" s="1315"/>
      <c r="C11" s="1315"/>
      <c r="D11" s="1315"/>
      <c r="E11" s="1315"/>
      <c r="F11" s="1316"/>
    </row>
    <row r="12" spans="1:6">
      <c r="A12" s="1314"/>
      <c r="B12" s="1315"/>
      <c r="C12" s="1315"/>
      <c r="D12" s="1315"/>
      <c r="E12" s="1315"/>
      <c r="F12" s="1316"/>
    </row>
    <row r="13" spans="1:6">
      <c r="A13" s="1314"/>
      <c r="B13" s="1315"/>
      <c r="C13" s="1315"/>
      <c r="D13" s="1315"/>
      <c r="E13" s="1315"/>
      <c r="F13" s="1316"/>
    </row>
    <row r="14" spans="1:6">
      <c r="A14" s="1317" t="s">
        <v>1729</v>
      </c>
      <c r="B14" s="1318"/>
      <c r="C14" s="1398"/>
      <c r="D14" s="1398"/>
      <c r="E14" s="1398"/>
      <c r="F14" s="1399"/>
    </row>
    <row r="15" spans="1:6">
      <c r="A15" s="1321" t="s">
        <v>1732</v>
      </c>
      <c r="B15" s="1401" t="s">
        <v>4111</v>
      </c>
      <c r="C15" s="1332" t="s">
        <v>3992</v>
      </c>
      <c r="D15" s="1332" t="s">
        <v>3992</v>
      </c>
      <c r="E15" s="1332" t="s">
        <v>3992</v>
      </c>
      <c r="F15" s="1322" t="s">
        <v>3992</v>
      </c>
    </row>
    <row r="16" spans="1:6">
      <c r="A16" s="1321"/>
      <c r="B16" s="1401"/>
      <c r="C16" s="1332" t="s">
        <v>3993</v>
      </c>
      <c r="D16" s="1332" t="s">
        <v>3994</v>
      </c>
      <c r="E16" s="1332" t="s">
        <v>3995</v>
      </c>
      <c r="F16" s="1322" t="s">
        <v>2336</v>
      </c>
    </row>
    <row r="17" spans="1:6">
      <c r="A17" s="1323"/>
      <c r="B17" s="1320" t="s">
        <v>3020</v>
      </c>
      <c r="C17" s="1332" t="s">
        <v>3021</v>
      </c>
      <c r="D17" s="1332" t="s">
        <v>3022</v>
      </c>
      <c r="E17" s="1332" t="s">
        <v>3023</v>
      </c>
      <c r="F17" s="1322" t="s">
        <v>2346</v>
      </c>
    </row>
    <row r="18" spans="1:6">
      <c r="A18" s="1324">
        <v>1</v>
      </c>
      <c r="B18" s="1325" t="s">
        <v>1965</v>
      </c>
      <c r="C18" s="1333"/>
      <c r="D18" s="1333"/>
      <c r="E18" s="1333"/>
      <c r="F18" s="1327"/>
    </row>
    <row r="19" spans="1:6">
      <c r="A19" s="1324">
        <v>2</v>
      </c>
      <c r="B19" s="1325" t="s">
        <v>4112</v>
      </c>
      <c r="C19" s="3267">
        <v>25189593</v>
      </c>
      <c r="D19" s="3267">
        <v>18856570</v>
      </c>
      <c r="E19" s="3267">
        <v>22535395</v>
      </c>
      <c r="F19" s="3268">
        <v>28238750</v>
      </c>
    </row>
    <row r="20" spans="1:6" s="1397" customFormat="1">
      <c r="A20" s="2743">
        <v>3</v>
      </c>
      <c r="B20" s="1406" t="s">
        <v>4418</v>
      </c>
      <c r="C20" s="3269"/>
      <c r="D20" s="3269"/>
      <c r="E20" s="3269"/>
      <c r="F20" s="3270"/>
    </row>
    <row r="21" spans="1:6">
      <c r="A21" s="1324">
        <v>4</v>
      </c>
      <c r="B21" s="1325" t="s">
        <v>4113</v>
      </c>
      <c r="C21" s="3267">
        <v>-1602004</v>
      </c>
      <c r="D21" s="3267">
        <v>-1115818</v>
      </c>
      <c r="E21" s="3267">
        <v>-1483052</v>
      </c>
      <c r="F21" s="3268">
        <v>-1946356</v>
      </c>
    </row>
    <row r="22" spans="1:6">
      <c r="A22" s="1324">
        <v>5</v>
      </c>
      <c r="B22" s="1325" t="s">
        <v>4114</v>
      </c>
      <c r="C22" s="3267">
        <v>116246</v>
      </c>
      <c r="D22" s="3267">
        <v>29267</v>
      </c>
      <c r="E22" s="3267">
        <v>-167039</v>
      </c>
      <c r="F22" s="3268">
        <v>132236</v>
      </c>
    </row>
    <row r="23" spans="1:6">
      <c r="A23" s="1324">
        <v>6</v>
      </c>
      <c r="B23" s="1325" t="s">
        <v>4115</v>
      </c>
      <c r="C23" s="3267">
        <v>803678</v>
      </c>
      <c r="D23" s="3267">
        <v>819254</v>
      </c>
      <c r="E23" s="3267">
        <v>853929</v>
      </c>
      <c r="F23" s="3268">
        <v>911510</v>
      </c>
    </row>
    <row r="24" spans="1:6">
      <c r="A24" s="1324">
        <v>7</v>
      </c>
      <c r="B24" s="1325" t="s">
        <v>4116</v>
      </c>
      <c r="C24" s="3267"/>
      <c r="D24" s="3269"/>
      <c r="E24" s="3269"/>
      <c r="F24" s="3270"/>
    </row>
    <row r="25" spans="1:6">
      <c r="A25" s="1324">
        <v>8</v>
      </c>
      <c r="B25" s="1325" t="s">
        <v>5565</v>
      </c>
      <c r="C25" s="3267">
        <v>-17824</v>
      </c>
      <c r="D25" s="3271"/>
      <c r="E25" s="3271"/>
      <c r="F25" s="3272"/>
    </row>
    <row r="26" spans="1:6">
      <c r="A26" s="1324">
        <v>9</v>
      </c>
      <c r="B26" s="1325" t="s">
        <v>5566</v>
      </c>
      <c r="C26" s="3267">
        <v>29162</v>
      </c>
      <c r="D26" s="3273">
        <v>33170</v>
      </c>
      <c r="E26" s="3273">
        <v>27663</v>
      </c>
      <c r="F26" s="3274">
        <v>30648</v>
      </c>
    </row>
    <row r="27" spans="1:6">
      <c r="A27" s="1324">
        <v>10</v>
      </c>
      <c r="B27" s="1325" t="s">
        <v>5567</v>
      </c>
      <c r="C27" s="3267">
        <v>969301</v>
      </c>
      <c r="D27" s="3267">
        <v>880102</v>
      </c>
      <c r="E27" s="3267">
        <v>746945</v>
      </c>
      <c r="F27" s="3268">
        <v>599120</v>
      </c>
    </row>
    <row r="28" spans="1:6">
      <c r="A28" s="1324">
        <v>11</v>
      </c>
      <c r="B28" s="1325" t="s">
        <v>5568</v>
      </c>
      <c r="C28" s="3277">
        <v>-2227090</v>
      </c>
      <c r="D28" s="3267">
        <v>-1889160</v>
      </c>
      <c r="E28" s="3267">
        <v>-622534</v>
      </c>
      <c r="F28" s="3268">
        <v>-1984676</v>
      </c>
    </row>
    <row r="29" spans="1:6">
      <c r="A29" s="1324">
        <v>12</v>
      </c>
      <c r="B29" s="1325" t="s">
        <v>5569</v>
      </c>
      <c r="C29" s="3267">
        <v>-364977</v>
      </c>
      <c r="D29" s="3267">
        <v>-1104623</v>
      </c>
      <c r="E29" s="3267">
        <v>-28333</v>
      </c>
      <c r="F29" s="3268">
        <v>-1330928</v>
      </c>
    </row>
    <row r="30" spans="1:6">
      <c r="A30" s="1324">
        <v>13</v>
      </c>
      <c r="B30" s="1325"/>
      <c r="C30" s="3267"/>
      <c r="D30" s="3267"/>
      <c r="E30" s="3267"/>
      <c r="F30" s="3268"/>
    </row>
    <row r="31" spans="1:6">
      <c r="A31" s="1324">
        <v>14</v>
      </c>
      <c r="B31" s="1325"/>
      <c r="C31" s="3267"/>
      <c r="D31" s="3267"/>
      <c r="E31" s="3267"/>
      <c r="F31" s="3268"/>
    </row>
    <row r="32" spans="1:6">
      <c r="A32" s="1324">
        <v>15</v>
      </c>
      <c r="B32" s="1325"/>
      <c r="C32" s="3267"/>
      <c r="D32" s="3267"/>
      <c r="E32" s="3267"/>
      <c r="F32" s="3268"/>
    </row>
    <row r="33" spans="1:6">
      <c r="A33" s="1324">
        <v>16</v>
      </c>
      <c r="B33" s="1325"/>
      <c r="C33" s="3267"/>
      <c r="D33" s="3267"/>
      <c r="E33" s="3267"/>
      <c r="F33" s="3268"/>
    </row>
    <row r="34" spans="1:6">
      <c r="A34" s="1324">
        <v>17</v>
      </c>
      <c r="B34" s="1325"/>
      <c r="C34" s="3267"/>
      <c r="D34" s="3269"/>
      <c r="E34" s="3269"/>
      <c r="F34" s="3270"/>
    </row>
    <row r="35" spans="1:6">
      <c r="A35" s="1324">
        <v>18</v>
      </c>
      <c r="B35" s="1325"/>
      <c r="C35" s="3267"/>
      <c r="D35" s="3269"/>
      <c r="E35" s="3269"/>
      <c r="F35" s="3270"/>
    </row>
    <row r="36" spans="1:6">
      <c r="A36" s="1324">
        <v>19</v>
      </c>
      <c r="B36" s="1325"/>
      <c r="C36" s="3267"/>
      <c r="D36" s="3267"/>
      <c r="E36" s="3267"/>
      <c r="F36" s="3268"/>
    </row>
    <row r="37" spans="1:6">
      <c r="A37" s="1324">
        <v>20</v>
      </c>
      <c r="B37" s="1325"/>
      <c r="C37" s="3267"/>
      <c r="D37" s="3267"/>
      <c r="E37" s="3267"/>
      <c r="F37" s="3268"/>
    </row>
    <row r="38" spans="1:6">
      <c r="A38" s="1324">
        <v>21</v>
      </c>
      <c r="B38" s="1325"/>
      <c r="C38" s="3267"/>
      <c r="D38" s="3267"/>
      <c r="E38" s="3267"/>
      <c r="F38" s="3268"/>
    </row>
    <row r="39" spans="1:6">
      <c r="A39" s="1324">
        <v>22</v>
      </c>
      <c r="B39" s="1325"/>
      <c r="C39" s="3269"/>
      <c r="D39" s="3269"/>
      <c r="E39" s="3269"/>
      <c r="F39" s="3270"/>
    </row>
    <row r="40" spans="1:6">
      <c r="A40" s="1324">
        <v>23</v>
      </c>
      <c r="B40" s="1325"/>
      <c r="C40" s="3267"/>
      <c r="D40" s="3267"/>
      <c r="E40" s="3267"/>
      <c r="F40" s="3268"/>
    </row>
    <row r="41" spans="1:6">
      <c r="A41" s="1324">
        <v>24</v>
      </c>
      <c r="B41" s="1325"/>
      <c r="C41" s="3267"/>
      <c r="D41" s="3267"/>
      <c r="E41" s="3267"/>
      <c r="F41" s="3268"/>
    </row>
    <row r="42" spans="1:6">
      <c r="A42" s="1324">
        <v>25</v>
      </c>
      <c r="B42" s="1325"/>
      <c r="C42" s="3267"/>
      <c r="D42" s="3269"/>
      <c r="E42" s="3269"/>
      <c r="F42" s="3270"/>
    </row>
    <row r="43" spans="1:6">
      <c r="A43" s="1324">
        <v>26</v>
      </c>
      <c r="B43" s="1325"/>
      <c r="C43" s="3267"/>
      <c r="D43" s="3267"/>
      <c r="E43" s="3267"/>
      <c r="F43" s="3268"/>
    </row>
    <row r="44" spans="1:6">
      <c r="A44" s="1324">
        <v>27</v>
      </c>
      <c r="B44" s="1325"/>
      <c r="C44" s="3267"/>
      <c r="D44" s="3267"/>
      <c r="E44" s="3267"/>
      <c r="F44" s="3268"/>
    </row>
    <row r="45" spans="1:6">
      <c r="A45" s="1324">
        <v>28</v>
      </c>
      <c r="B45" s="1325"/>
      <c r="C45" s="3267"/>
      <c r="D45" s="3267"/>
      <c r="E45" s="3267"/>
      <c r="F45" s="3268"/>
    </row>
    <row r="46" spans="1:6">
      <c r="A46" s="1324">
        <v>29</v>
      </c>
      <c r="B46" s="1325"/>
      <c r="C46" s="3267"/>
      <c r="D46" s="3267"/>
      <c r="E46" s="3267"/>
      <c r="F46" s="3268"/>
    </row>
    <row r="47" spans="1:6">
      <c r="A47" s="1324">
        <v>30</v>
      </c>
      <c r="B47" s="1325"/>
      <c r="C47" s="3267"/>
      <c r="D47" s="3267"/>
      <c r="E47" s="3267"/>
      <c r="F47" s="3268"/>
    </row>
    <row r="48" spans="1:6">
      <c r="A48" s="1324">
        <v>31</v>
      </c>
      <c r="B48" s="1325"/>
      <c r="C48" s="3267"/>
      <c r="D48" s="3267"/>
      <c r="E48" s="3267"/>
      <c r="F48" s="3268"/>
    </row>
    <row r="49" spans="1:6">
      <c r="A49" s="1324">
        <v>32</v>
      </c>
      <c r="B49" s="1325"/>
      <c r="C49" s="3267"/>
      <c r="D49" s="3267"/>
      <c r="E49" s="3267"/>
      <c r="F49" s="3268"/>
    </row>
    <row r="50" spans="1:6">
      <c r="A50" s="1324">
        <v>33</v>
      </c>
      <c r="B50" s="1325"/>
      <c r="C50" s="3267"/>
      <c r="D50" s="3267"/>
      <c r="E50" s="3267"/>
      <c r="F50" s="3268"/>
    </row>
    <row r="51" spans="1:6">
      <c r="A51" s="1324">
        <v>34</v>
      </c>
      <c r="B51" s="1325"/>
      <c r="C51" s="3267"/>
      <c r="D51" s="3269"/>
      <c r="E51" s="3269"/>
      <c r="F51" s="3270"/>
    </row>
    <row r="52" spans="1:6">
      <c r="A52" s="1324">
        <v>35</v>
      </c>
      <c r="B52" s="1325"/>
      <c r="C52" s="3267"/>
      <c r="D52" s="3267"/>
      <c r="E52" s="3267"/>
      <c r="F52" s="3268"/>
    </row>
    <row r="53" spans="1:6">
      <c r="A53" s="1324">
        <v>36</v>
      </c>
      <c r="B53" s="1325"/>
      <c r="C53" s="3267"/>
      <c r="D53" s="3267"/>
      <c r="E53" s="3267"/>
      <c r="F53" s="3268"/>
    </row>
    <row r="54" spans="1:6">
      <c r="A54" s="1324">
        <v>37</v>
      </c>
      <c r="B54" s="1325"/>
      <c r="C54" s="3267"/>
      <c r="D54" s="3267"/>
      <c r="E54" s="3267"/>
      <c r="F54" s="3268"/>
    </row>
    <row r="55" spans="1:6">
      <c r="A55" s="1324">
        <v>38</v>
      </c>
      <c r="B55" s="1325"/>
      <c r="C55" s="3267"/>
      <c r="D55" s="3267"/>
      <c r="E55" s="3267"/>
      <c r="F55" s="3268"/>
    </row>
    <row r="56" spans="1:6">
      <c r="A56" s="1324">
        <v>39</v>
      </c>
      <c r="B56" s="1325"/>
      <c r="C56" s="3267"/>
      <c r="D56" s="3267"/>
      <c r="E56" s="3267"/>
      <c r="F56" s="3268"/>
    </row>
    <row r="57" spans="1:6">
      <c r="A57" s="1324">
        <v>40</v>
      </c>
      <c r="B57" s="1325"/>
      <c r="C57" s="3267"/>
      <c r="D57" s="3267"/>
      <c r="E57" s="3267"/>
      <c r="F57" s="3268"/>
    </row>
    <row r="58" spans="1:6">
      <c r="A58" s="1324">
        <v>41</v>
      </c>
      <c r="B58" s="1325"/>
      <c r="C58" s="3267"/>
      <c r="D58" s="3267"/>
      <c r="E58" s="3267"/>
      <c r="F58" s="3268"/>
    </row>
    <row r="59" spans="1:6">
      <c r="A59" s="1324">
        <v>42</v>
      </c>
      <c r="B59" s="1325"/>
      <c r="C59" s="3267"/>
      <c r="D59" s="3267"/>
      <c r="E59" s="3267"/>
      <c r="F59" s="3268"/>
    </row>
    <row r="60" spans="1:6">
      <c r="A60" s="1324">
        <v>43</v>
      </c>
      <c r="B60" s="1325"/>
      <c r="C60" s="3267"/>
      <c r="D60" s="3267"/>
      <c r="E60" s="3267"/>
      <c r="F60" s="3268"/>
    </row>
    <row r="61" spans="1:6">
      <c r="A61" s="1324">
        <v>44</v>
      </c>
      <c r="B61" s="1325"/>
      <c r="C61" s="3267"/>
      <c r="D61" s="3267"/>
      <c r="E61" s="3267"/>
      <c r="F61" s="3268"/>
    </row>
    <row r="62" spans="1:6">
      <c r="A62" s="1324">
        <v>45</v>
      </c>
      <c r="B62" s="1325"/>
      <c r="C62" s="3267"/>
      <c r="D62" s="3267"/>
      <c r="E62" s="3267"/>
      <c r="F62" s="3268"/>
    </row>
    <row r="63" spans="1:6">
      <c r="A63" s="1324">
        <v>46</v>
      </c>
      <c r="B63" s="1325"/>
      <c r="C63" s="3267"/>
      <c r="D63" s="3267"/>
      <c r="E63" s="3267"/>
      <c r="F63" s="3268"/>
    </row>
    <row r="64" spans="1:6" ht="15.75" thickBot="1">
      <c r="A64" s="1346">
        <v>47</v>
      </c>
      <c r="B64" s="1347" t="s">
        <v>171</v>
      </c>
      <c r="C64" s="3275">
        <f>SUM(C18:C63)</f>
        <v>22896085</v>
      </c>
      <c r="D64" s="3275">
        <f>SUM(D18:D63)</f>
        <v>16508762</v>
      </c>
      <c r="E64" s="3275">
        <f>SUM(E18:E63)</f>
        <v>21862974</v>
      </c>
      <c r="F64" s="3276">
        <f>SUM(F18:F63)</f>
        <v>24650304</v>
      </c>
    </row>
    <row r="65" spans="1:6" ht="15.75" thickTop="1">
      <c r="A65" s="785"/>
      <c r="B65" s="785"/>
      <c r="C65" s="785"/>
      <c r="D65" s="946"/>
      <c r="E65" s="946"/>
      <c r="F65" s="946"/>
    </row>
    <row r="66" spans="1:6">
      <c r="A66" s="1477" t="s">
        <v>4673</v>
      </c>
      <c r="B66" s="1477"/>
      <c r="C66" s="17"/>
      <c r="D66" s="17"/>
      <c r="E66" s="17"/>
      <c r="F66" s="17"/>
    </row>
    <row r="67" spans="1:6">
      <c r="A67" s="69" t="s">
        <v>4117</v>
      </c>
      <c r="B67" s="69"/>
      <c r="C67" s="69"/>
      <c r="D67" s="69"/>
      <c r="E67" s="69"/>
      <c r="F67" s="69"/>
    </row>
  </sheetData>
  <customSheetViews>
    <customSheetView guid="{8BA73436-2F9B-4210-BD10-5C9B0EE18A6F}" scale="80" showPageBreaks="1" printArea="1" view="pageBreakPreview">
      <selection activeCell="D4" sqref="D4"/>
      <colBreaks count="1" manualBreakCount="1">
        <brk id="6" max="1048575" man="1"/>
      </colBreaks>
      <pageMargins left="0.7" right="0.7" top="0.75" bottom="0.75" header="0.3" footer="0.3"/>
      <pageSetup scale="64" orientation="portrait" r:id="rId1"/>
    </customSheetView>
    <customSheetView guid="{7923C648-7509-4E75-B568-BE9D1A032E56}" scale="80" showPageBreaks="1" printArea="1" view="pageBreakPreview">
      <selection activeCell="D4" sqref="D4"/>
      <colBreaks count="1" manualBreakCount="1">
        <brk id="6" max="1048575" man="1"/>
      </colBreaks>
      <pageMargins left="0.7" right="0.7" top="0.75" bottom="0.75" header="0.3" footer="0.3"/>
      <pageSetup scale="64" orientation="portrait" r:id="rId2"/>
    </customSheetView>
    <customSheetView guid="{393B765C-BB60-4CEF-9B1B-1517D80E77BC}" scale="80" showPageBreaks="1" printArea="1" view="pageBreakPreview">
      <selection activeCell="D4" sqref="D4"/>
      <colBreaks count="1" manualBreakCount="1">
        <brk id="6" max="1048575" man="1"/>
      </colBreaks>
      <pageMargins left="0.7" right="0.7" top="0.75" bottom="0.75" header="0.3" footer="0.3"/>
      <pageSetup scale="64" orientation="portrait" r:id="rId3"/>
    </customSheetView>
    <customSheetView guid="{63051384-6030-4837-BDE8-8D47319E9310}" scale="80" showPageBreaks="1" printArea="1" view="pageBreakPreview">
      <selection activeCell="D4" sqref="D4"/>
      <colBreaks count="1" manualBreakCount="1">
        <brk id="6" max="1048575" man="1"/>
      </colBreaks>
      <pageMargins left="0.7" right="0.7" top="0.75" bottom="0.75" header="0.3" footer="0.3"/>
      <pageSetup scale="64" orientation="portrait" r:id="rId4"/>
    </customSheetView>
    <customSheetView guid="{4E7170B9-0E13-4551-BA0F-F43020F5D14F}" scale="80" showPageBreaks="1" printArea="1" view="pageBreakPreview">
      <colBreaks count="1" manualBreakCount="1">
        <brk id="6" max="1048575" man="1"/>
      </colBreaks>
      <pageMargins left="0.7" right="0.7" top="0.75" bottom="0.75" header="0.3" footer="0.3"/>
      <pageSetup scale="64" orientation="portrait" r:id="rId5"/>
    </customSheetView>
    <customSheetView guid="{438078D9-73AC-4065-AD12-33C545097290}" scale="80" showPageBreaks="1" printArea="1" view="pageBreakPreview">
      <colBreaks count="1" manualBreakCount="1">
        <brk id="6" max="1048575" man="1"/>
      </colBreaks>
      <pageMargins left="0.7" right="0.7" top="0.75" bottom="0.75" header="0.3" footer="0.3"/>
      <pageSetup scale="64" orientation="portrait" r:id="rId6"/>
    </customSheetView>
    <customSheetView guid="{5CF51FF9-A1DC-465C-8702-577480B671DB}" scale="80" showPageBreaks="1" printArea="1" view="pageBreakPreview">
      <colBreaks count="1" manualBreakCount="1">
        <brk id="6" max="1048575" man="1"/>
      </colBreaks>
      <pageMargins left="0.7" right="0.7" top="0.75" bottom="0.75" header="0.3" footer="0.3"/>
      <pageSetup scale="64" orientation="portrait" r:id="rId7"/>
    </customSheetView>
    <customSheetView guid="{B94A4E40-0E04-4C7F-92F0-F173BDD19C5E}" scale="80" showPageBreaks="1" printArea="1" view="pageBreakPreview">
      <colBreaks count="1" manualBreakCount="1">
        <brk id="6" max="1048575" man="1"/>
      </colBreaks>
      <pageMargins left="0.7" right="0.7" top="0.75" bottom="0.75" header="0.3" footer="0.3"/>
      <pageSetup scale="64" orientation="portrait" r:id="rId8"/>
    </customSheetView>
    <customSheetView guid="{8C259C24-A4E4-4974-8C90-A0F5B4CE3394}" scale="80" showPageBreaks="1" printArea="1" view="pageBreakPreview">
      <colBreaks count="1" manualBreakCount="1">
        <brk id="6" max="1048575" man="1"/>
      </colBreaks>
      <pageMargins left="0.7" right="0.7" top="0.75" bottom="0.75" header="0.3" footer="0.3"/>
      <pageSetup scale="64" orientation="portrait" r:id="rId9"/>
    </customSheetView>
    <customSheetView guid="{FA103E5D-8B2E-472D-A37D-606A91A24206}" scale="80" showPageBreaks="1" printArea="1" view="pageBreakPreview">
      <colBreaks count="1" manualBreakCount="1">
        <brk id="6" max="1048575" man="1"/>
      </colBreaks>
      <pageMargins left="0.7" right="0.7" top="0.75" bottom="0.75" header="0.3" footer="0.3"/>
      <pageSetup scale="64" orientation="portrait" r:id="rId10"/>
    </customSheetView>
    <customSheetView guid="{FD677025-12D2-4A8C-898E-C8C7B61A1761}" scale="80" showPageBreaks="1" printArea="1" view="pageBreakPreview">
      <colBreaks count="1" manualBreakCount="1">
        <brk id="6" max="1048575" man="1"/>
      </colBreaks>
      <pageMargins left="0.7" right="0.7" top="0.75" bottom="0.75" header="0.3" footer="0.3"/>
      <pageSetup scale="64" orientation="portrait" r:id="rId11"/>
    </customSheetView>
    <customSheetView guid="{8A94D2EC-B2C5-4234-9443-0DC03802E12D}" scale="80" showPageBreaks="1" printArea="1" view="pageBreakPreview">
      <colBreaks count="1" manualBreakCount="1">
        <brk id="6" max="1048575" man="1"/>
      </colBreaks>
      <pageMargins left="0.7" right="0.7" top="0.75" bottom="0.75" header="0.3" footer="0.3"/>
      <pageSetup scale="64" orientation="portrait" r:id="rId12"/>
    </customSheetView>
    <customSheetView guid="{C7AF6775-1D27-4B5E-A593-2A35D0B4D89B}" scale="80" showPageBreaks="1" printArea="1" view="pageBreakPreview">
      <colBreaks count="1" manualBreakCount="1">
        <brk id="6" max="1048575" man="1"/>
      </colBreaks>
      <pageMargins left="0.7" right="0.7" top="0.75" bottom="0.75" header="0.3" footer="0.3"/>
      <pageSetup scale="64" orientation="portrait" r:id="rId13"/>
    </customSheetView>
    <customSheetView guid="{96E61F17-B7D0-43DF-A042-AB82DEADF71D}" scale="80" showPageBreaks="1" printArea="1" view="pageBreakPreview">
      <colBreaks count="1" manualBreakCount="1">
        <brk id="6" max="1048575" man="1"/>
      </colBreaks>
      <pageMargins left="0.7" right="0.7" top="0.75" bottom="0.75" header="0.3" footer="0.3"/>
      <pageSetup scale="64" orientation="portrait" r:id="rId14"/>
    </customSheetView>
    <customSheetView guid="{0F6F7749-E5E2-402C-A332-F358E9F52431}" scale="80" showPageBreaks="1" printArea="1" view="pageBreakPreview">
      <colBreaks count="1" manualBreakCount="1">
        <brk id="6" max="1048575" man="1"/>
      </colBreaks>
      <pageMargins left="0.7" right="0.7" top="0.75" bottom="0.75" header="0.3" footer="0.3"/>
      <pageSetup scale="64" orientation="portrait" r:id="rId15"/>
    </customSheetView>
    <customSheetView guid="{665C0630-746D-4A38-99D5-558A3A80C435}" scale="80" showPageBreaks="1" printArea="1" view="pageBreakPreview">
      <colBreaks count="1" manualBreakCount="1">
        <brk id="6" max="1048575" man="1"/>
      </colBreaks>
      <pageMargins left="0.7" right="0.7" top="0.75" bottom="0.75" header="0.3" footer="0.3"/>
      <pageSetup scale="64" orientation="portrait" r:id="rId16"/>
    </customSheetView>
    <customSheetView guid="{7BB49942-3332-4916-8C9A-7E0718D9BD15}" scale="80" showPageBreaks="1" printArea="1" view="pageBreakPreview">
      <colBreaks count="1" manualBreakCount="1">
        <brk id="6" max="1048575" man="1"/>
      </colBreaks>
      <pageMargins left="0.7" right="0.7" top="0.75" bottom="0.75" header="0.3" footer="0.3"/>
      <pageSetup scale="64" orientation="portrait" r:id="rId17"/>
    </customSheetView>
    <customSheetView guid="{84131046-9492-4BD4-95BF-1101D54B6750}" scale="80" showPageBreaks="1" printArea="1" view="pageBreakPreview">
      <colBreaks count="1" manualBreakCount="1">
        <brk id="6" max="1048575" man="1"/>
      </colBreaks>
      <pageMargins left="0.7" right="0.7" top="0.75" bottom="0.75" header="0.3" footer="0.3"/>
      <pageSetup scale="64" orientation="portrait" r:id="rId18"/>
    </customSheetView>
    <customSheetView guid="{CDDD69AD-D96A-45A7-95A3-6DE883419332}" scale="80" showPageBreaks="1" printArea="1" view="pageBreakPreview">
      <colBreaks count="1" manualBreakCount="1">
        <brk id="6" max="1048575" man="1"/>
      </colBreaks>
      <pageMargins left="0.7" right="0.7" top="0.75" bottom="0.75" header="0.3" footer="0.3"/>
      <pageSetup scale="64" orientation="portrait" r:id="rId19"/>
    </customSheetView>
    <customSheetView guid="{4AA2BC72-2A29-463C-9964-91A7BC9A705D}" scale="80" showPageBreaks="1" printArea="1" view="pageBreakPreview">
      <colBreaks count="1" manualBreakCount="1">
        <brk id="6" max="1048575" man="1"/>
      </colBreaks>
      <pageMargins left="0.7" right="0.7" top="0.75" bottom="0.75" header="0.3" footer="0.3"/>
      <pageSetup scale="64" orientation="portrait" r:id="rId20"/>
    </customSheetView>
  </customSheetViews>
  <pageMargins left="0.7" right="0.7" top="0.75" bottom="0.75" header="0.3" footer="0.3"/>
  <pageSetup scale="64" orientation="portrait" r:id="rId21"/>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70" zoomScaleNormal="70" zoomScaleSheetLayoutView="80" workbookViewId="0">
      <selection activeCell="H4" sqref="H4:I4"/>
    </sheetView>
  </sheetViews>
  <sheetFormatPr defaultRowHeight="15"/>
  <cols>
    <col min="1" max="1" width="4" customWidth="1"/>
    <col min="2" max="2" width="33.88671875" bestFit="1" customWidth="1"/>
    <col min="3" max="3" width="13.44140625" bestFit="1" customWidth="1"/>
    <col min="4" max="4" width="12.44140625" customWidth="1"/>
    <col min="5" max="5" width="17.33203125" customWidth="1"/>
    <col min="6" max="6" width="13.44140625" customWidth="1"/>
    <col min="7" max="7" width="12.44140625" bestFit="1" customWidth="1"/>
    <col min="8" max="8" width="14.88671875" customWidth="1"/>
    <col min="9" max="9" width="4.109375" customWidth="1"/>
  </cols>
  <sheetData>
    <row r="1" spans="1:9" ht="15.75" thickBot="1">
      <c r="A1" s="810"/>
    </row>
    <row r="2" spans="1:9" ht="15.75" thickTop="1">
      <c r="A2" s="1299" t="s">
        <v>3289</v>
      </c>
      <c r="B2" s="1301"/>
      <c r="C2" s="1301"/>
      <c r="D2" s="1300"/>
      <c r="E2" s="1301" t="s">
        <v>3290</v>
      </c>
      <c r="F2" s="1301"/>
      <c r="G2" s="1413" t="s">
        <v>1802</v>
      </c>
      <c r="H2" s="3623" t="s">
        <v>4118</v>
      </c>
      <c r="I2" s="3624"/>
    </row>
    <row r="3" spans="1:9">
      <c r="A3" s="72" t="str">
        <f>'Data Sheet'!$C$25</f>
        <v>CENTRAL HUDSON GAS &amp; ELECTRIC CORPORATION</v>
      </c>
      <c r="B3" s="785"/>
      <c r="C3" s="785"/>
      <c r="D3" s="81"/>
      <c r="E3" s="785" t="s">
        <v>5358</v>
      </c>
      <c r="F3" s="785"/>
      <c r="G3" s="672" t="s">
        <v>3308</v>
      </c>
      <c r="H3" s="3625"/>
      <c r="I3" s="3626"/>
    </row>
    <row r="4" spans="1:9">
      <c r="A4" s="1307" t="s">
        <v>3291</v>
      </c>
      <c r="B4" s="785"/>
      <c r="C4" s="785"/>
      <c r="D4" s="81"/>
      <c r="E4" s="785" t="s">
        <v>3292</v>
      </c>
      <c r="F4" s="785"/>
      <c r="G4" s="3266" t="str">
        <f>'Data Sheet'!$C$40</f>
        <v>4/18/2018</v>
      </c>
      <c r="H4" s="3627" t="str">
        <f>'Data Sheet'!$C$38</f>
        <v>12/31/2017</v>
      </c>
      <c r="I4" s="3628" t="str">
        <f>'Data Sheet'!$C$38</f>
        <v>12/31/2017</v>
      </c>
    </row>
    <row r="5" spans="1:9">
      <c r="A5" s="1309" t="s">
        <v>4119</v>
      </c>
      <c r="B5" s="1414"/>
      <c r="C5" s="1414"/>
      <c r="D5" s="1414"/>
      <c r="E5" s="207"/>
      <c r="F5" s="207"/>
      <c r="G5" s="207"/>
      <c r="H5" s="207"/>
      <c r="I5" s="1310"/>
    </row>
    <row r="6" spans="1:9">
      <c r="A6" s="1415" t="s">
        <v>4144</v>
      </c>
      <c r="B6" s="865"/>
      <c r="C6" s="865"/>
      <c r="D6" s="865"/>
      <c r="E6" s="945"/>
      <c r="F6" s="945"/>
      <c r="G6" s="945"/>
      <c r="H6" s="945"/>
      <c r="I6" s="1416"/>
    </row>
    <row r="7" spans="1:9">
      <c r="A7" s="1417" t="s">
        <v>4145</v>
      </c>
      <c r="B7" s="791"/>
      <c r="C7" s="865"/>
      <c r="D7" s="945"/>
      <c r="E7" s="945"/>
      <c r="F7" s="945"/>
      <c r="G7" s="945"/>
      <c r="H7" s="945"/>
      <c r="I7" s="1416"/>
    </row>
    <row r="8" spans="1:9">
      <c r="A8" s="1417"/>
      <c r="B8" s="791"/>
      <c r="C8" s="865"/>
      <c r="D8" s="945"/>
      <c r="E8" s="945"/>
      <c r="F8" s="945"/>
      <c r="G8" s="945"/>
      <c r="H8" s="945"/>
      <c r="I8" s="1416"/>
    </row>
    <row r="9" spans="1:9">
      <c r="A9" s="1417" t="s">
        <v>4120</v>
      </c>
      <c r="B9" s="945"/>
      <c r="C9" s="945"/>
      <c r="D9" s="945"/>
      <c r="E9" s="945"/>
      <c r="F9" s="945"/>
      <c r="G9" s="945"/>
      <c r="H9" s="945"/>
      <c r="I9" s="1416"/>
    </row>
    <row r="10" spans="1:9">
      <c r="A10" s="1418"/>
      <c r="B10" s="945"/>
      <c r="C10" s="945"/>
      <c r="D10" s="945"/>
      <c r="E10" s="945"/>
      <c r="F10" s="945"/>
      <c r="G10" s="945"/>
      <c r="H10" s="945"/>
      <c r="I10" s="1416"/>
    </row>
    <row r="11" spans="1:9">
      <c r="A11" s="1314" t="s">
        <v>4121</v>
      </c>
      <c r="B11" s="1315"/>
      <c r="C11" s="1315"/>
      <c r="D11" s="1315"/>
      <c r="E11" s="1315"/>
      <c r="F11" s="785"/>
      <c r="G11" s="785"/>
      <c r="H11" s="785"/>
      <c r="I11" s="1306"/>
    </row>
    <row r="12" spans="1:9">
      <c r="A12" s="1314"/>
      <c r="B12" s="1315"/>
      <c r="C12" s="1315"/>
      <c r="D12" s="1315"/>
      <c r="E12" s="1315"/>
      <c r="F12" s="785"/>
      <c r="G12" s="785"/>
      <c r="H12" s="785"/>
      <c r="I12" s="1306"/>
    </row>
    <row r="13" spans="1:9">
      <c r="A13" s="1314" t="s">
        <v>4122</v>
      </c>
      <c r="B13" s="1315"/>
      <c r="C13" s="1315"/>
      <c r="D13" s="1315"/>
      <c r="E13" s="1315"/>
      <c r="F13" s="1315"/>
      <c r="G13" s="1315"/>
      <c r="H13" s="1315"/>
      <c r="I13" s="1316"/>
    </row>
    <row r="14" spans="1:9">
      <c r="A14" s="1314"/>
      <c r="B14" s="1315"/>
      <c r="C14" s="1315"/>
      <c r="D14" s="1315"/>
      <c r="E14" s="1315"/>
      <c r="F14" s="1315"/>
      <c r="G14" s="1315"/>
      <c r="H14" s="1315"/>
      <c r="I14" s="1316"/>
    </row>
    <row r="15" spans="1:9">
      <c r="A15" s="1314" t="s">
        <v>4123</v>
      </c>
      <c r="B15" s="1315"/>
      <c r="C15" s="1315"/>
      <c r="D15" s="1315"/>
      <c r="E15" s="1315"/>
      <c r="F15" s="1315"/>
      <c r="G15" s="1315"/>
      <c r="H15" s="1315"/>
      <c r="I15" s="1316"/>
    </row>
    <row r="16" spans="1:9">
      <c r="A16" s="1314"/>
      <c r="B16" s="1315"/>
      <c r="C16" s="1315"/>
      <c r="D16" s="1315"/>
      <c r="E16" s="1315"/>
      <c r="F16" s="1315"/>
      <c r="G16" s="1315"/>
      <c r="H16" s="1315"/>
      <c r="I16" s="1316"/>
    </row>
    <row r="17" spans="1:9">
      <c r="A17" s="1314" t="s">
        <v>4124</v>
      </c>
      <c r="B17" s="1315"/>
      <c r="C17" s="1315"/>
      <c r="D17" s="1315"/>
      <c r="E17" s="1315"/>
      <c r="F17" s="1315"/>
      <c r="G17" s="1315"/>
      <c r="H17" s="1315"/>
      <c r="I17" s="1316"/>
    </row>
    <row r="18" spans="1:9">
      <c r="A18" s="1314"/>
      <c r="B18" s="1315"/>
      <c r="C18" s="1315"/>
      <c r="D18" s="1315"/>
      <c r="E18" s="1315"/>
      <c r="F18" s="1315"/>
      <c r="G18" s="1315"/>
      <c r="H18" s="1315"/>
      <c r="I18" s="1316"/>
    </row>
    <row r="19" spans="1:9">
      <c r="A19" s="1314" t="s">
        <v>4125</v>
      </c>
      <c r="B19" s="1315"/>
      <c r="C19" s="1315"/>
      <c r="D19" s="1315"/>
      <c r="E19" s="1315"/>
      <c r="F19" s="1315"/>
      <c r="G19" s="1315"/>
      <c r="H19" s="1315"/>
      <c r="I19" s="1316"/>
    </row>
    <row r="20" spans="1:9">
      <c r="A20" s="1314"/>
      <c r="B20" s="1315"/>
      <c r="C20" s="1315"/>
      <c r="D20" s="1315"/>
      <c r="E20" s="1315"/>
      <c r="F20" s="1315"/>
      <c r="G20" s="1315"/>
      <c r="H20" s="1315"/>
      <c r="I20" s="1316"/>
    </row>
    <row r="21" spans="1:9">
      <c r="A21" s="1314" t="s">
        <v>4126</v>
      </c>
      <c r="B21" s="1315"/>
      <c r="C21" s="1315"/>
      <c r="D21" s="1315"/>
      <c r="E21" s="1315"/>
      <c r="F21" s="1315"/>
      <c r="G21" s="1315"/>
      <c r="H21" s="1315"/>
      <c r="I21" s="1316"/>
    </row>
    <row r="22" spans="1:9">
      <c r="A22" s="1314" t="s">
        <v>4127</v>
      </c>
      <c r="B22" s="1315"/>
      <c r="C22" s="1315"/>
      <c r="D22" s="1315"/>
      <c r="E22" s="1315"/>
      <c r="F22" s="1315"/>
      <c r="G22" s="1315"/>
      <c r="H22" s="1315"/>
      <c r="I22" s="1316"/>
    </row>
    <row r="23" spans="1:9">
      <c r="A23" s="1314"/>
      <c r="B23" s="1315"/>
      <c r="C23" s="1315"/>
      <c r="D23" s="1315"/>
      <c r="E23" s="1315"/>
      <c r="F23" s="1315"/>
      <c r="G23" s="1315"/>
      <c r="H23" s="1315"/>
      <c r="I23" s="1316"/>
    </row>
    <row r="24" spans="1:9">
      <c r="A24" s="1314"/>
      <c r="B24" s="1315"/>
      <c r="C24" s="1315"/>
      <c r="D24" s="1315"/>
      <c r="E24" s="1315"/>
      <c r="F24" s="1315"/>
      <c r="G24" s="1315"/>
      <c r="H24" s="1315"/>
      <c r="I24" s="1316"/>
    </row>
    <row r="25" spans="1:9">
      <c r="A25" s="1314"/>
      <c r="B25" s="1315"/>
      <c r="C25" s="1315"/>
      <c r="D25" s="1315"/>
      <c r="E25" s="1315"/>
      <c r="F25" s="1315"/>
      <c r="G25" s="1315"/>
      <c r="H25" s="1315"/>
      <c r="I25" s="1316"/>
    </row>
    <row r="26" spans="1:9">
      <c r="A26" s="1311"/>
      <c r="B26" s="1312"/>
      <c r="C26" s="1312"/>
      <c r="D26" s="1312"/>
      <c r="E26" s="1312"/>
      <c r="F26" s="1312"/>
      <c r="G26" s="1312"/>
      <c r="H26" s="1312"/>
      <c r="I26" s="1313"/>
    </row>
    <row r="27" spans="1:9">
      <c r="A27" s="1419"/>
      <c r="B27" s="1420"/>
      <c r="C27" s="3629" t="s">
        <v>4128</v>
      </c>
      <c r="D27" s="3630"/>
      <c r="E27" s="3631"/>
      <c r="F27" s="3629" t="s">
        <v>4129</v>
      </c>
      <c r="G27" s="3630"/>
      <c r="H27" s="3630"/>
      <c r="I27" s="3632"/>
    </row>
    <row r="28" spans="1:9">
      <c r="A28" s="1421"/>
      <c r="B28" s="1422"/>
      <c r="C28" s="3633" t="s">
        <v>4130</v>
      </c>
      <c r="D28" s="3634"/>
      <c r="E28" s="3635"/>
      <c r="F28" s="3629" t="s">
        <v>4130</v>
      </c>
      <c r="G28" s="3630"/>
      <c r="H28" s="3630"/>
      <c r="I28" s="3632"/>
    </row>
    <row r="29" spans="1:9" ht="20.85" customHeight="1">
      <c r="A29" s="1317"/>
      <c r="B29" s="637"/>
      <c r="C29" s="620"/>
      <c r="D29" s="515" t="s">
        <v>4131</v>
      </c>
      <c r="E29" s="1423"/>
      <c r="F29" s="1356"/>
      <c r="G29" s="1356" t="s">
        <v>4131</v>
      </c>
      <c r="H29" s="3636"/>
      <c r="I29" s="3637"/>
    </row>
    <row r="30" spans="1:9">
      <c r="A30" s="1321"/>
      <c r="B30" s="1401" t="s">
        <v>4132</v>
      </c>
      <c r="C30" s="621" t="s">
        <v>4133</v>
      </c>
      <c r="D30" s="268" t="s">
        <v>4134</v>
      </c>
      <c r="E30" s="1401" t="s">
        <v>4135</v>
      </c>
      <c r="F30" s="1332" t="s">
        <v>4133</v>
      </c>
      <c r="G30" s="1332" t="s">
        <v>4134</v>
      </c>
      <c r="H30" s="3638" t="s">
        <v>4135</v>
      </c>
      <c r="I30" s="3616"/>
    </row>
    <row r="31" spans="1:9">
      <c r="A31" s="1321" t="s">
        <v>1729</v>
      </c>
      <c r="B31" s="1401"/>
      <c r="C31" s="621"/>
      <c r="D31" s="268"/>
      <c r="E31" s="1401"/>
      <c r="F31" s="1332"/>
      <c r="G31" s="1332"/>
      <c r="H31" s="3638"/>
      <c r="I31" s="3616"/>
    </row>
    <row r="32" spans="1:9">
      <c r="A32" s="1323" t="s">
        <v>1732</v>
      </c>
      <c r="B32" s="1424" t="s">
        <v>3020</v>
      </c>
      <c r="C32" s="1332" t="s">
        <v>3021</v>
      </c>
      <c r="D32" s="1332" t="s">
        <v>3022</v>
      </c>
      <c r="E32" s="1332" t="s">
        <v>3023</v>
      </c>
      <c r="F32" s="1332" t="s">
        <v>2346</v>
      </c>
      <c r="G32" s="1332" t="s">
        <v>2347</v>
      </c>
      <c r="H32" s="3639" t="s">
        <v>2348</v>
      </c>
      <c r="I32" s="3640"/>
    </row>
    <row r="33" spans="1:9">
      <c r="A33" s="1324">
        <v>1</v>
      </c>
      <c r="B33" s="1425" t="s">
        <v>4136</v>
      </c>
      <c r="C33" s="1426"/>
      <c r="D33" s="1427"/>
      <c r="E33" s="3278">
        <v>1828916</v>
      </c>
      <c r="F33" s="3279"/>
      <c r="G33" s="3279"/>
      <c r="H33" s="3641"/>
      <c r="I33" s="3642"/>
    </row>
    <row r="34" spans="1:9">
      <c r="A34" s="1324">
        <v>2</v>
      </c>
      <c r="B34" s="1425" t="s">
        <v>4137</v>
      </c>
      <c r="C34" s="1426"/>
      <c r="D34" s="1427"/>
      <c r="E34" s="3278">
        <v>1041419</v>
      </c>
      <c r="F34" s="3279"/>
      <c r="G34" s="3279"/>
      <c r="H34" s="3617"/>
      <c r="I34" s="3618"/>
    </row>
    <row r="35" spans="1:9">
      <c r="A35" s="1324">
        <v>3</v>
      </c>
      <c r="B35" s="1425" t="s">
        <v>4138</v>
      </c>
      <c r="C35" s="1426"/>
      <c r="D35" s="1427"/>
      <c r="E35" s="3278">
        <v>455721</v>
      </c>
      <c r="F35" s="3279"/>
      <c r="G35" s="3279"/>
      <c r="H35" s="3617">
        <v>10947</v>
      </c>
      <c r="I35" s="3618"/>
    </row>
    <row r="36" spans="1:9">
      <c r="A36" s="1324">
        <v>4</v>
      </c>
      <c r="B36" s="1425" t="s">
        <v>4139</v>
      </c>
      <c r="C36" s="1426"/>
      <c r="D36" s="1428"/>
      <c r="E36" s="3280"/>
      <c r="F36" s="3279"/>
      <c r="G36" s="3279"/>
      <c r="H36" s="3617"/>
      <c r="I36" s="3618"/>
    </row>
    <row r="37" spans="1:9">
      <c r="A37" s="1324">
        <v>5</v>
      </c>
      <c r="B37" s="1425" t="s">
        <v>4140</v>
      </c>
      <c r="C37" s="1426"/>
      <c r="D37" s="1428"/>
      <c r="E37" s="3280">
        <v>1661607</v>
      </c>
      <c r="F37" s="3279"/>
      <c r="G37" s="3279"/>
      <c r="H37" s="3617"/>
      <c r="I37" s="3618"/>
    </row>
    <row r="38" spans="1:9">
      <c r="A38" s="1324">
        <v>6</v>
      </c>
      <c r="B38" s="1425" t="s">
        <v>4141</v>
      </c>
      <c r="C38" s="1426"/>
      <c r="D38" s="1428"/>
      <c r="E38" s="3280"/>
      <c r="F38" s="3279"/>
      <c r="G38" s="3279"/>
      <c r="H38" s="3617"/>
      <c r="I38" s="3618"/>
    </row>
    <row r="39" spans="1:9">
      <c r="A39" s="1324">
        <v>7</v>
      </c>
      <c r="B39" s="1425" t="s">
        <v>2330</v>
      </c>
      <c r="C39" s="1426"/>
      <c r="D39" s="1428"/>
      <c r="E39" s="3280">
        <v>-1347603</v>
      </c>
      <c r="F39" s="3279"/>
      <c r="G39" s="3279"/>
      <c r="H39" s="3619"/>
      <c r="I39" s="3620"/>
    </row>
    <row r="40" spans="1:9">
      <c r="A40" s="1324">
        <v>8</v>
      </c>
      <c r="B40" s="1425" t="s">
        <v>4142</v>
      </c>
      <c r="C40" s="1426">
        <f>SUM(C33:C39)</f>
        <v>0</v>
      </c>
      <c r="D40" s="1426">
        <f>SUM(D33:D39)</f>
        <v>0</v>
      </c>
      <c r="E40" s="3279">
        <f>SUM(E33:E39)</f>
        <v>3640060</v>
      </c>
      <c r="F40" s="3279">
        <f>SUM(F33:F39)</f>
        <v>0</v>
      </c>
      <c r="G40" s="3279">
        <f>SUM(G33:G39)</f>
        <v>0</v>
      </c>
      <c r="H40" s="3617">
        <f>SUM(H33:I39)</f>
        <v>10947</v>
      </c>
      <c r="I40" s="3618"/>
    </row>
    <row r="41" spans="1:9">
      <c r="A41" s="1429"/>
      <c r="B41" s="1411"/>
      <c r="C41" s="1430"/>
      <c r="D41" s="1431"/>
      <c r="E41" s="1432"/>
      <c r="F41" s="1430"/>
      <c r="G41" s="1430"/>
      <c r="H41" s="3621"/>
      <c r="I41" s="3622"/>
    </row>
    <row r="42" spans="1:9">
      <c r="A42" s="1433"/>
      <c r="B42" s="1434"/>
      <c r="C42" s="1396"/>
      <c r="D42" s="1435"/>
      <c r="E42" s="1436"/>
      <c r="F42" s="1396"/>
      <c r="G42" s="1396"/>
      <c r="H42" s="3614"/>
      <c r="I42" s="3615"/>
    </row>
    <row r="43" spans="1:9">
      <c r="A43" s="1433"/>
      <c r="B43" s="1434"/>
      <c r="C43" s="1396"/>
      <c r="D43" s="1435"/>
      <c r="E43" s="1436"/>
      <c r="F43" s="1396"/>
      <c r="G43" s="1396"/>
      <c r="H43" s="3614"/>
      <c r="I43" s="3615"/>
    </row>
    <row r="44" spans="1:9">
      <c r="A44" s="1433"/>
      <c r="B44" s="1434"/>
      <c r="C44" s="1396"/>
      <c r="D44" s="1435"/>
      <c r="E44" s="1436"/>
      <c r="F44" s="1396"/>
      <c r="G44" s="1396"/>
      <c r="H44" s="3614"/>
      <c r="I44" s="3615"/>
    </row>
    <row r="45" spans="1:9">
      <c r="A45" s="1433"/>
      <c r="B45" s="1434"/>
      <c r="C45" s="1396"/>
      <c r="D45" s="1435"/>
      <c r="E45" s="1436"/>
      <c r="F45" s="1396"/>
      <c r="G45" s="1396"/>
      <c r="H45" s="3614"/>
      <c r="I45" s="3615"/>
    </row>
    <row r="46" spans="1:9">
      <c r="A46" s="1433"/>
      <c r="B46" s="1434"/>
      <c r="C46" s="1396"/>
      <c r="D46" s="1435"/>
      <c r="E46" s="1436"/>
      <c r="F46" s="1396"/>
      <c r="G46" s="1396"/>
      <c r="H46" s="3614"/>
      <c r="I46" s="3615"/>
    </row>
    <row r="47" spans="1:9">
      <c r="A47" s="1433"/>
      <c r="B47" s="1434"/>
      <c r="C47" s="1396"/>
      <c r="D47" s="1435"/>
      <c r="E47" s="1436"/>
      <c r="F47" s="1396"/>
      <c r="G47" s="1396"/>
      <c r="H47" s="3614"/>
      <c r="I47" s="3615"/>
    </row>
    <row r="48" spans="1:9">
      <c r="A48" s="1433"/>
      <c r="B48" s="1434"/>
      <c r="C48" s="1396"/>
      <c r="D48" s="1435"/>
      <c r="E48" s="1436"/>
      <c r="F48" s="1396"/>
      <c r="G48" s="1396"/>
      <c r="H48" s="3614"/>
      <c r="I48" s="3615"/>
    </row>
    <row r="49" spans="1:9" ht="15.75" customHeight="1">
      <c r="A49" s="1433"/>
      <c r="B49" s="1434"/>
      <c r="C49" s="1396"/>
      <c r="D49" s="1435"/>
      <c r="E49" s="1436"/>
      <c r="F49" s="1396"/>
      <c r="G49" s="1396"/>
      <c r="H49" s="3614"/>
      <c r="I49" s="3616"/>
    </row>
    <row r="50" spans="1:9" ht="15.75" customHeight="1">
      <c r="A50" s="1433"/>
      <c r="B50" s="1434"/>
      <c r="C50" s="1396"/>
      <c r="D50" s="1435"/>
      <c r="E50" s="1436"/>
      <c r="F50" s="1396"/>
      <c r="G50" s="1396"/>
      <c r="H50" s="3614"/>
      <c r="I50" s="3616"/>
    </row>
    <row r="51" spans="1:9" ht="15.75" customHeight="1">
      <c r="A51" s="1433"/>
      <c r="B51" s="1434"/>
      <c r="C51" s="1396"/>
      <c r="D51" s="1435"/>
      <c r="E51" s="1436"/>
      <c r="F51" s="785"/>
      <c r="G51" s="785"/>
      <c r="H51" s="3614"/>
      <c r="I51" s="3616"/>
    </row>
    <row r="52" spans="1:9" ht="15.75" customHeight="1">
      <c r="A52" s="1433"/>
      <c r="B52" s="1434"/>
      <c r="C52" s="1396"/>
      <c r="D52" s="1435"/>
      <c r="E52" s="1436"/>
      <c r="F52" s="785"/>
      <c r="G52" s="785"/>
      <c r="H52" s="3614"/>
      <c r="I52" s="3616"/>
    </row>
    <row r="53" spans="1:9" ht="15.75" customHeight="1" thickBot="1">
      <c r="A53" s="1437"/>
      <c r="B53" s="1438"/>
      <c r="C53" s="1438"/>
      <c r="D53" s="1438"/>
      <c r="E53" s="1439"/>
      <c r="F53" s="1439"/>
      <c r="G53" s="1439"/>
      <c r="H53" s="3612"/>
      <c r="I53" s="3613"/>
    </row>
    <row r="54" spans="1:9" ht="15.75" thickTop="1">
      <c r="A54" s="785"/>
      <c r="B54" s="785"/>
      <c r="C54" s="785"/>
      <c r="D54" s="785"/>
      <c r="E54" s="785"/>
      <c r="F54" s="785"/>
      <c r="G54" s="785"/>
      <c r="H54" s="785"/>
      <c r="I54" s="946"/>
    </row>
    <row r="55" spans="1:9">
      <c r="A55" s="17" t="s">
        <v>4673</v>
      </c>
      <c r="B55" s="17"/>
      <c r="C55" s="17"/>
      <c r="D55" s="17"/>
      <c r="E55" s="17"/>
      <c r="F55" s="17"/>
      <c r="G55" s="17"/>
      <c r="H55" s="17"/>
      <c r="I55" s="17"/>
    </row>
    <row r="56" spans="1:9">
      <c r="A56" s="69" t="s">
        <v>4143</v>
      </c>
      <c r="B56" s="69"/>
      <c r="C56" s="69"/>
      <c r="D56" s="69"/>
      <c r="E56" s="69"/>
      <c r="F56" s="69"/>
      <c r="G56" s="69"/>
      <c r="H56" s="69"/>
      <c r="I56" s="69"/>
    </row>
  </sheetData>
  <customSheetViews>
    <customSheetView guid="{8BA73436-2F9B-4210-BD10-5C9B0EE18A6F}" scale="70">
      <selection activeCell="H4" sqref="H4:I4"/>
      <pageMargins left="0.7" right="0.7" top="0.75" bottom="0.75" header="0.3" footer="0.3"/>
      <printOptions horizontalCentered="1" verticalCentered="1"/>
      <pageSetup scale="56" orientation="portrait" r:id="rId1"/>
    </customSheetView>
    <customSheetView guid="{7923C648-7509-4E75-B568-BE9D1A032E56}" scale="70">
      <selection activeCell="H4" sqref="H4:I4"/>
      <pageMargins left="0.7" right="0.7" top="0.75" bottom="0.75" header="0.3" footer="0.3"/>
      <printOptions horizontalCentered="1" verticalCentered="1"/>
      <pageSetup scale="56" orientation="portrait" r:id="rId2"/>
    </customSheetView>
    <customSheetView guid="{393B765C-BB60-4CEF-9B1B-1517D80E77BC}" scale="70" showPageBreaks="1">
      <selection activeCell="H4" sqref="H4:I4"/>
      <pageMargins left="0.7" right="0.7" top="0.75" bottom="0.75" header="0.3" footer="0.3"/>
      <printOptions horizontalCentered="1" verticalCentered="1"/>
      <pageSetup scale="56" orientation="portrait" r:id="rId3"/>
    </customSheetView>
    <customSheetView guid="{63051384-6030-4837-BDE8-8D47319E9310}" scale="70">
      <selection activeCell="H4" sqref="H4:I4"/>
      <pageMargins left="0.7" right="0.7" top="0.75" bottom="0.75" header="0.3" footer="0.3"/>
      <printOptions horizontalCentered="1" verticalCentered="1"/>
      <pageSetup scale="56" orientation="portrait" r:id="rId4"/>
    </customSheetView>
    <customSheetView guid="{4E7170B9-0E13-4551-BA0F-F43020F5D14F}" scale="70">
      <pageMargins left="0.7" right="0.7" top="0.75" bottom="0.75" header="0.3" footer="0.3"/>
      <printOptions horizontalCentered="1" verticalCentered="1"/>
      <pageSetup scale="56" orientation="portrait" r:id="rId5"/>
    </customSheetView>
    <customSheetView guid="{438078D9-73AC-4065-AD12-33C545097290}" scale="70">
      <pageMargins left="0.7" right="0.7" top="0.75" bottom="0.75" header="0.3" footer="0.3"/>
      <printOptions horizontalCentered="1" verticalCentered="1"/>
      <pageSetup scale="56" orientation="portrait" r:id="rId6"/>
    </customSheetView>
    <customSheetView guid="{5CF51FF9-A1DC-465C-8702-577480B671DB}" scale="70">
      <pageMargins left="0.7" right="0.7" top="0.75" bottom="0.75" header="0.3" footer="0.3"/>
      <printOptions horizontalCentered="1" verticalCentered="1"/>
      <pageSetup scale="56" orientation="portrait" r:id="rId7"/>
    </customSheetView>
    <customSheetView guid="{B94A4E40-0E04-4C7F-92F0-F173BDD19C5E}" scale="70">
      <pageMargins left="0.7" right="0.7" top="0.75" bottom="0.75" header="0.3" footer="0.3"/>
      <printOptions horizontalCentered="1" verticalCentered="1"/>
      <pageSetup scale="56" orientation="portrait" r:id="rId8"/>
    </customSheetView>
    <customSheetView guid="{8C259C24-A4E4-4974-8C90-A0F5B4CE3394}" scale="70">
      <pageMargins left="0.7" right="0.7" top="0.75" bottom="0.75" header="0.3" footer="0.3"/>
      <printOptions horizontalCentered="1" verticalCentered="1"/>
      <pageSetup scale="56" orientation="portrait" r:id="rId9"/>
    </customSheetView>
    <customSheetView guid="{FA103E5D-8B2E-472D-A37D-606A91A24206}" scale="70">
      <pageMargins left="0.7" right="0.7" top="0.75" bottom="0.75" header="0.3" footer="0.3"/>
      <printOptions horizontalCentered="1" verticalCentered="1"/>
      <pageSetup scale="56" orientation="portrait" r:id="rId10"/>
    </customSheetView>
    <customSheetView guid="{FD677025-12D2-4A8C-898E-C8C7B61A1761}" scale="70">
      <pageMargins left="0.7" right="0.7" top="0.75" bottom="0.75" header="0.3" footer="0.3"/>
      <printOptions horizontalCentered="1" verticalCentered="1"/>
      <pageSetup scale="56" orientation="portrait" r:id="rId11"/>
    </customSheetView>
    <customSheetView guid="{8A94D2EC-B2C5-4234-9443-0DC03802E12D}" scale="70">
      <pageMargins left="0.7" right="0.7" top="0.75" bottom="0.75" header="0.3" footer="0.3"/>
      <printOptions horizontalCentered="1" verticalCentered="1"/>
      <pageSetup scale="56" orientation="portrait" r:id="rId12"/>
    </customSheetView>
    <customSheetView guid="{C7AF6775-1D27-4B5E-A593-2A35D0B4D89B}" scale="70">
      <pageMargins left="0.7" right="0.7" top="0.75" bottom="0.75" header="0.3" footer="0.3"/>
      <printOptions horizontalCentered="1" verticalCentered="1"/>
      <pageSetup scale="56" orientation="portrait" r:id="rId13"/>
    </customSheetView>
    <customSheetView guid="{96E61F17-B7D0-43DF-A042-AB82DEADF71D}" scale="70" showPageBreaks="1">
      <pageMargins left="0.7" right="0.7" top="0.75" bottom="0.75" header="0.3" footer="0.3"/>
      <printOptions horizontalCentered="1" verticalCentered="1"/>
      <pageSetup scale="56" orientation="portrait" r:id="rId14"/>
    </customSheetView>
    <customSheetView guid="{0F6F7749-E5E2-402C-A332-F358E9F52431}" scale="70">
      <pageMargins left="0.7" right="0.7" top="0.75" bottom="0.75" header="0.3" footer="0.3"/>
      <printOptions horizontalCentered="1" verticalCentered="1"/>
      <pageSetup scale="56" orientation="portrait" r:id="rId15"/>
    </customSheetView>
    <customSheetView guid="{665C0630-746D-4A38-99D5-558A3A80C435}" scale="70">
      <pageMargins left="0.7" right="0.7" top="0.75" bottom="0.75" header="0.3" footer="0.3"/>
      <printOptions horizontalCentered="1" verticalCentered="1"/>
      <pageSetup scale="56" orientation="portrait" r:id="rId16"/>
    </customSheetView>
    <customSheetView guid="{7BB49942-3332-4916-8C9A-7E0718D9BD15}" scale="70">
      <pageMargins left="0.7" right="0.7" top="0.75" bottom="0.75" header="0.3" footer="0.3"/>
      <printOptions horizontalCentered="1" verticalCentered="1"/>
      <pageSetup scale="56" orientation="portrait" r:id="rId17"/>
    </customSheetView>
    <customSheetView guid="{84131046-9492-4BD4-95BF-1101D54B6750}" scale="70">
      <pageMargins left="0.7" right="0.7" top="0.75" bottom="0.75" header="0.3" footer="0.3"/>
      <printOptions horizontalCentered="1" verticalCentered="1"/>
      <pageSetup scale="56" orientation="portrait" r:id="rId18"/>
    </customSheetView>
    <customSheetView guid="{CDDD69AD-D96A-45A7-95A3-6DE883419332}" scale="70">
      <pageMargins left="0.7" right="0.7" top="0.75" bottom="0.75" header="0.3" footer="0.3"/>
      <printOptions horizontalCentered="1" verticalCentered="1"/>
      <pageSetup scale="56" orientation="portrait" r:id="rId19"/>
    </customSheetView>
    <customSheetView guid="{4AA2BC72-2A29-463C-9964-91A7BC9A705D}" scale="70">
      <pageMargins left="0.7" right="0.7" top="0.75" bottom="0.75" header="0.3" footer="0.3"/>
      <printOptions horizontalCentered="1" verticalCentered="1"/>
      <pageSetup scale="56" orientation="portrait" r:id="rId20"/>
    </customSheetView>
  </customSheetViews>
  <mergeCells count="32">
    <mergeCell ref="H34:I34"/>
    <mergeCell ref="H2:I2"/>
    <mergeCell ref="H3:I3"/>
    <mergeCell ref="H4:I4"/>
    <mergeCell ref="C27:E27"/>
    <mergeCell ref="F27:I27"/>
    <mergeCell ref="C28:E28"/>
    <mergeCell ref="F28:I28"/>
    <mergeCell ref="H29:I29"/>
    <mergeCell ref="H30:I30"/>
    <mergeCell ref="H31:I31"/>
    <mergeCell ref="H32:I32"/>
    <mergeCell ref="H33:I33"/>
    <mergeCell ref="H46:I46"/>
    <mergeCell ref="H35:I35"/>
    <mergeCell ref="H36:I36"/>
    <mergeCell ref="H37:I37"/>
    <mergeCell ref="H38:I38"/>
    <mergeCell ref="H39:I39"/>
    <mergeCell ref="H40:I40"/>
    <mergeCell ref="H41:I41"/>
    <mergeCell ref="H42:I42"/>
    <mergeCell ref="H43:I43"/>
    <mergeCell ref="H44:I44"/>
    <mergeCell ref="H45:I45"/>
    <mergeCell ref="H53:I53"/>
    <mergeCell ref="H47:I47"/>
    <mergeCell ref="H48:I48"/>
    <mergeCell ref="H49:I49"/>
    <mergeCell ref="H50:I50"/>
    <mergeCell ref="H51:I51"/>
    <mergeCell ref="H52:I52"/>
  </mergeCells>
  <printOptions horizontalCentered="1" verticalCentered="1"/>
  <pageMargins left="0.7" right="0.7" top="0.75" bottom="0.75" header="0.3" footer="0.3"/>
  <pageSetup scale="56" orientation="portrait" r:id="rId2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zoomScaleSheetLayoutView="80" workbookViewId="0">
      <selection activeCell="K4" sqref="K4"/>
    </sheetView>
  </sheetViews>
  <sheetFormatPr defaultRowHeight="15"/>
  <cols>
    <col min="1" max="1" width="4" customWidth="1"/>
    <col min="2" max="2" width="16.109375" customWidth="1"/>
    <col min="3" max="3" width="12.109375" customWidth="1"/>
    <col min="4" max="5" width="7.109375" customWidth="1"/>
    <col min="6" max="7" width="12.109375" customWidth="1"/>
    <col min="8" max="9" width="8.33203125" customWidth="1"/>
    <col min="10" max="10" width="12.109375" customWidth="1"/>
    <col min="11" max="11" width="14.5546875" customWidth="1"/>
    <col min="12" max="12" width="8.33203125" customWidth="1"/>
  </cols>
  <sheetData>
    <row r="1" spans="1:12" ht="15.75" thickBot="1">
      <c r="A1" s="810"/>
    </row>
    <row r="2" spans="1:12" ht="15.75" thickTop="1">
      <c r="A2" s="1299" t="s">
        <v>3289</v>
      </c>
      <c r="B2" s="1301"/>
      <c r="C2" s="1301"/>
      <c r="D2" s="1301"/>
      <c r="E2" s="1300"/>
      <c r="F2" s="1301" t="s">
        <v>3290</v>
      </c>
      <c r="G2" s="1301"/>
      <c r="H2" s="1301"/>
      <c r="I2" s="3655" t="s">
        <v>1802</v>
      </c>
      <c r="J2" s="3656"/>
      <c r="K2" s="3655" t="s">
        <v>4118</v>
      </c>
      <c r="L2" s="3657"/>
    </row>
    <row r="3" spans="1:12">
      <c r="A3" s="72" t="str">
        <f>'Data Sheet'!$C$25</f>
        <v>CENTRAL HUDSON GAS &amp; ELECTRIC CORPORATION</v>
      </c>
      <c r="B3" s="785"/>
      <c r="C3" s="785"/>
      <c r="D3" s="785"/>
      <c r="E3" s="81"/>
      <c r="F3" s="785" t="s">
        <v>5358</v>
      </c>
      <c r="G3" s="785"/>
      <c r="H3" s="785"/>
      <c r="I3" s="3625" t="s">
        <v>3308</v>
      </c>
      <c r="J3" s="3472"/>
      <c r="K3" s="3625"/>
      <c r="L3" s="3658"/>
    </row>
    <row r="4" spans="1:12">
      <c r="A4" s="1307" t="s">
        <v>3291</v>
      </c>
      <c r="B4" s="785"/>
      <c r="C4" s="785"/>
      <c r="D4" s="785"/>
      <c r="E4" s="81"/>
      <c r="F4" s="785" t="s">
        <v>3292</v>
      </c>
      <c r="G4" s="785"/>
      <c r="H4" s="785"/>
      <c r="I4" s="667" t="str">
        <f>'Data Sheet'!$C$40</f>
        <v>4/18/2018</v>
      </c>
      <c r="J4" s="674"/>
      <c r="K4" s="100" t="str">
        <f>'Data Sheet'!$C$38</f>
        <v>12/31/2017</v>
      </c>
      <c r="L4" s="1308"/>
    </row>
    <row r="5" spans="1:12">
      <c r="A5" s="1309" t="s">
        <v>4146</v>
      </c>
      <c r="B5" s="1414"/>
      <c r="C5" s="1414"/>
      <c r="D5" s="1414"/>
      <c r="E5" s="207"/>
      <c r="F5" s="207"/>
      <c r="G5" s="207"/>
      <c r="H5" s="207"/>
      <c r="I5" s="207"/>
      <c r="J5" s="207"/>
      <c r="K5" s="207"/>
      <c r="L5" s="1310"/>
    </row>
    <row r="6" spans="1:12">
      <c r="A6" s="1314" t="s">
        <v>4147</v>
      </c>
      <c r="B6" s="1315"/>
      <c r="C6" s="1315"/>
      <c r="D6" s="1315"/>
      <c r="E6" s="1315"/>
      <c r="F6" s="785"/>
      <c r="G6" s="785"/>
      <c r="H6" s="785"/>
      <c r="I6" s="785"/>
      <c r="J6" s="785"/>
      <c r="K6" s="88"/>
      <c r="L6" s="1306"/>
    </row>
    <row r="7" spans="1:12">
      <c r="A7" s="1314" t="s">
        <v>4148</v>
      </c>
      <c r="B7" s="1315"/>
      <c r="C7" s="1315"/>
      <c r="D7" s="1315"/>
      <c r="E7" s="1315"/>
      <c r="F7" s="785"/>
      <c r="G7" s="785"/>
      <c r="H7" s="785"/>
      <c r="I7" s="785"/>
      <c r="J7" s="785"/>
      <c r="K7" s="785"/>
      <c r="L7" s="1306"/>
    </row>
    <row r="8" spans="1:12">
      <c r="A8" s="1314" t="s">
        <v>4149</v>
      </c>
      <c r="B8" s="1315"/>
      <c r="C8" s="1315"/>
      <c r="D8" s="1315"/>
      <c r="E8" s="1315"/>
      <c r="F8" s="1315"/>
      <c r="G8" s="1315"/>
      <c r="H8" s="1315"/>
      <c r="I8" s="1315"/>
      <c r="J8" s="1315"/>
      <c r="K8" s="1315"/>
      <c r="L8" s="1316"/>
    </row>
    <row r="9" spans="1:12">
      <c r="A9" s="1314" t="s">
        <v>4150</v>
      </c>
      <c r="B9" s="1315"/>
      <c r="C9" s="1315"/>
      <c r="D9" s="1315"/>
      <c r="E9" s="1315"/>
      <c r="F9" s="1315"/>
      <c r="G9" s="1315"/>
      <c r="H9" s="1315"/>
      <c r="I9" s="1315"/>
      <c r="J9" s="1315"/>
      <c r="K9" s="1315"/>
      <c r="L9" s="1316"/>
    </row>
    <row r="10" spans="1:12">
      <c r="A10" s="1314" t="s">
        <v>4151</v>
      </c>
      <c r="B10" s="1315"/>
      <c r="C10" s="1315"/>
      <c r="D10" s="1315"/>
      <c r="E10" s="1315"/>
      <c r="F10" s="1315"/>
      <c r="G10" s="1315"/>
      <c r="H10" s="1315"/>
      <c r="I10" s="1315"/>
      <c r="J10" s="1315"/>
      <c r="K10" s="1315"/>
      <c r="L10" s="1316"/>
    </row>
    <row r="11" spans="1:12">
      <c r="A11" s="1314" t="s">
        <v>4152</v>
      </c>
      <c r="B11" s="1315"/>
      <c r="C11" s="1315"/>
      <c r="D11" s="1315"/>
      <c r="E11" s="1315"/>
      <c r="F11" s="1315"/>
      <c r="G11" s="1315"/>
      <c r="H11" s="1315"/>
      <c r="I11" s="1315"/>
      <c r="J11" s="1315"/>
      <c r="K11" s="1315"/>
      <c r="L11" s="1316"/>
    </row>
    <row r="12" spans="1:12">
      <c r="A12" s="1314"/>
      <c r="B12" s="1315"/>
      <c r="C12" s="1315"/>
      <c r="D12" s="1315"/>
      <c r="E12" s="1315"/>
      <c r="F12" s="1315"/>
      <c r="G12" s="1315"/>
      <c r="H12" s="1315"/>
      <c r="I12" s="1315"/>
      <c r="J12" s="1315"/>
      <c r="K12" s="1315"/>
      <c r="L12" s="1316"/>
    </row>
    <row r="13" spans="1:12">
      <c r="A13" s="1314"/>
      <c r="B13" s="1315"/>
      <c r="C13" s="1315"/>
      <c r="D13" s="1315"/>
      <c r="E13" s="1315"/>
      <c r="F13" s="1315"/>
      <c r="G13" s="1315"/>
      <c r="H13" s="1315"/>
      <c r="I13" s="1315"/>
      <c r="J13" s="1315"/>
      <c r="K13" s="1315"/>
      <c r="L13" s="1316"/>
    </row>
    <row r="14" spans="1:12">
      <c r="A14" s="1314"/>
      <c r="B14" s="1315"/>
      <c r="C14" s="1315"/>
      <c r="D14" s="1315"/>
      <c r="E14" s="1315"/>
      <c r="F14" s="1315"/>
      <c r="G14" s="1315"/>
      <c r="H14" s="1315"/>
      <c r="I14" s="1315"/>
      <c r="J14" s="1315"/>
      <c r="K14" s="1315"/>
      <c r="L14" s="1316"/>
    </row>
    <row r="15" spans="1:12">
      <c r="A15" s="1314"/>
      <c r="B15" s="1315"/>
      <c r="C15" s="1315"/>
      <c r="D15" s="1315"/>
      <c r="E15" s="1315"/>
      <c r="F15" s="1315"/>
      <c r="G15" s="1315"/>
      <c r="H15" s="1315"/>
      <c r="I15" s="1315"/>
      <c r="J15" s="1315"/>
      <c r="K15" s="1315"/>
      <c r="L15" s="1316"/>
    </row>
    <row r="16" spans="1:12">
      <c r="A16" s="1314"/>
      <c r="B16" s="1315"/>
      <c r="C16" s="1315"/>
      <c r="D16" s="1315"/>
      <c r="E16" s="1315"/>
      <c r="F16" s="1315"/>
      <c r="G16" s="1315"/>
      <c r="H16" s="1315"/>
      <c r="I16" s="1315"/>
      <c r="J16" s="1315"/>
      <c r="K16" s="1315"/>
      <c r="L16" s="1316"/>
    </row>
    <row r="17" spans="1:12">
      <c r="A17" s="1440" t="s">
        <v>4153</v>
      </c>
      <c r="B17" s="1441"/>
      <c r="C17" s="1441"/>
      <c r="D17" s="1441"/>
      <c r="E17" s="1441"/>
      <c r="F17" s="1441"/>
      <c r="G17" s="1441"/>
      <c r="H17" s="1441"/>
      <c r="I17" s="1441"/>
      <c r="J17" s="1441"/>
      <c r="K17" s="1441"/>
      <c r="L17" s="1442"/>
    </row>
    <row r="18" spans="1:12" ht="20.85" customHeight="1">
      <c r="A18" s="1317" t="s">
        <v>1729</v>
      </c>
      <c r="B18" s="637"/>
      <c r="C18" s="620" t="s">
        <v>4154</v>
      </c>
      <c r="D18" s="515" t="s">
        <v>4155</v>
      </c>
      <c r="E18" s="1423" t="s">
        <v>4156</v>
      </c>
      <c r="F18" s="1356" t="s">
        <v>4157</v>
      </c>
      <c r="G18" s="1356" t="s">
        <v>4157</v>
      </c>
      <c r="H18" s="3636" t="s">
        <v>4158</v>
      </c>
      <c r="I18" s="3659"/>
      <c r="J18" s="1356" t="s">
        <v>4159</v>
      </c>
      <c r="K18" s="1356" t="s">
        <v>4160</v>
      </c>
      <c r="L18" s="1410" t="s">
        <v>2330</v>
      </c>
    </row>
    <row r="19" spans="1:12">
      <c r="A19" s="1321" t="s">
        <v>1732</v>
      </c>
      <c r="B19" s="1401" t="s">
        <v>2589</v>
      </c>
      <c r="C19" s="621" t="s">
        <v>4161</v>
      </c>
      <c r="D19" s="268" t="s">
        <v>3594</v>
      </c>
      <c r="E19" s="1401" t="s">
        <v>3594</v>
      </c>
      <c r="F19" s="1332" t="s">
        <v>4162</v>
      </c>
      <c r="G19" s="1332" t="s">
        <v>4162</v>
      </c>
      <c r="H19" s="3638" t="s">
        <v>4163</v>
      </c>
      <c r="I19" s="3649"/>
      <c r="J19" s="1332" t="s">
        <v>4164</v>
      </c>
      <c r="K19" s="1332" t="s">
        <v>4163</v>
      </c>
      <c r="L19" s="1322" t="s">
        <v>4165</v>
      </c>
    </row>
    <row r="20" spans="1:12">
      <c r="A20" s="1321"/>
      <c r="B20" s="1401"/>
      <c r="C20" s="621"/>
      <c r="D20" s="268" t="s">
        <v>3372</v>
      </c>
      <c r="E20" s="1401" t="s">
        <v>3372</v>
      </c>
      <c r="F20" s="1332" t="s">
        <v>4166</v>
      </c>
      <c r="G20" s="1332" t="s">
        <v>4167</v>
      </c>
      <c r="H20" s="3638" t="s">
        <v>4168</v>
      </c>
      <c r="I20" s="3649"/>
      <c r="J20" s="1332" t="s">
        <v>4169</v>
      </c>
      <c r="K20" s="1332" t="s">
        <v>4168</v>
      </c>
      <c r="L20" s="1322"/>
    </row>
    <row r="21" spans="1:12">
      <c r="A21" s="1323"/>
      <c r="B21" s="1424" t="s">
        <v>3020</v>
      </c>
      <c r="C21" s="1332" t="s">
        <v>3021</v>
      </c>
      <c r="D21" s="1332" t="s">
        <v>3022</v>
      </c>
      <c r="E21" s="1332" t="s">
        <v>3023</v>
      </c>
      <c r="F21" s="1332" t="s">
        <v>2346</v>
      </c>
      <c r="G21" s="1332" t="s">
        <v>2347</v>
      </c>
      <c r="H21" s="3639" t="s">
        <v>2348</v>
      </c>
      <c r="I21" s="3646"/>
      <c r="J21" s="1332" t="s">
        <v>2349</v>
      </c>
      <c r="K21" s="1332" t="s">
        <v>2350</v>
      </c>
      <c r="L21" s="1322" t="s">
        <v>2351</v>
      </c>
    </row>
    <row r="22" spans="1:12">
      <c r="A22" s="1324">
        <v>1</v>
      </c>
      <c r="B22" s="1425" t="s">
        <v>2596</v>
      </c>
      <c r="C22" s="1426">
        <v>827</v>
      </c>
      <c r="D22" s="1427">
        <v>9</v>
      </c>
      <c r="E22" s="1325">
        <v>19</v>
      </c>
      <c r="F22" s="1426">
        <v>419</v>
      </c>
      <c r="G22" s="1426">
        <v>315</v>
      </c>
      <c r="H22" s="3660"/>
      <c r="I22" s="3661"/>
      <c r="J22" s="1426">
        <v>93</v>
      </c>
      <c r="K22" s="1426"/>
      <c r="L22" s="1327"/>
    </row>
    <row r="23" spans="1:12">
      <c r="A23" s="1324">
        <v>2</v>
      </c>
      <c r="B23" s="1425" t="s">
        <v>2597</v>
      </c>
      <c r="C23" s="1426">
        <v>796</v>
      </c>
      <c r="D23" s="1427">
        <v>9</v>
      </c>
      <c r="E23" s="1325">
        <v>19</v>
      </c>
      <c r="F23" s="1426">
        <v>442</v>
      </c>
      <c r="G23" s="1426">
        <v>261</v>
      </c>
      <c r="H23" s="3652"/>
      <c r="I23" s="3653"/>
      <c r="J23" s="1426">
        <v>93</v>
      </c>
      <c r="K23" s="1426"/>
      <c r="L23" s="1329"/>
    </row>
    <row r="24" spans="1:12">
      <c r="A24" s="1324">
        <v>3</v>
      </c>
      <c r="B24" s="1425" t="s">
        <v>2598</v>
      </c>
      <c r="C24" s="1426">
        <v>767</v>
      </c>
      <c r="D24" s="1427">
        <v>15</v>
      </c>
      <c r="E24" s="1325">
        <v>20</v>
      </c>
      <c r="F24" s="1426">
        <v>358</v>
      </c>
      <c r="G24" s="1426">
        <v>316</v>
      </c>
      <c r="H24" s="3652"/>
      <c r="I24" s="3653"/>
      <c r="J24" s="1426">
        <v>93</v>
      </c>
      <c r="K24" s="1426"/>
      <c r="L24" s="1331"/>
    </row>
    <row r="25" spans="1:12">
      <c r="A25" s="1324">
        <v>4</v>
      </c>
      <c r="B25" s="1425" t="s">
        <v>4170</v>
      </c>
      <c r="C25" s="1426">
        <f>SUM(C22:C24)</f>
        <v>2390</v>
      </c>
      <c r="D25" s="1443"/>
      <c r="E25" s="1444"/>
      <c r="F25" s="1426">
        <f>SUM(F22:F24)</f>
        <v>1219</v>
      </c>
      <c r="G25" s="1426">
        <f>SUM(G22:G24)</f>
        <v>892</v>
      </c>
      <c r="H25" s="3652">
        <f>SUM(H22:I24)</f>
        <v>0</v>
      </c>
      <c r="I25" s="3653"/>
      <c r="J25" s="1426">
        <f>SUM(J22:J24)</f>
        <v>279</v>
      </c>
      <c r="K25" s="1426">
        <f>SUM(K22:K24)</f>
        <v>0</v>
      </c>
      <c r="L25" s="1331"/>
    </row>
    <row r="26" spans="1:12">
      <c r="A26" s="1324">
        <v>5</v>
      </c>
      <c r="B26" s="1425" t="s">
        <v>2599</v>
      </c>
      <c r="C26" s="1426">
        <v>663</v>
      </c>
      <c r="D26" s="1427">
        <v>6</v>
      </c>
      <c r="E26" s="1325">
        <v>18</v>
      </c>
      <c r="F26" s="1426">
        <v>296</v>
      </c>
      <c r="G26" s="1426">
        <v>274</v>
      </c>
      <c r="H26" s="3652"/>
      <c r="I26" s="3653"/>
      <c r="J26" s="1426">
        <v>93</v>
      </c>
      <c r="K26" s="1426"/>
      <c r="L26" s="1331"/>
    </row>
    <row r="27" spans="1:12">
      <c r="A27" s="1324">
        <v>6</v>
      </c>
      <c r="B27" s="1425" t="s">
        <v>2600</v>
      </c>
      <c r="C27" s="1426">
        <v>897</v>
      </c>
      <c r="D27" s="1427">
        <v>18</v>
      </c>
      <c r="E27" s="1325">
        <v>18</v>
      </c>
      <c r="F27" s="1426">
        <v>560</v>
      </c>
      <c r="G27" s="1426">
        <v>244</v>
      </c>
      <c r="H27" s="3652"/>
      <c r="I27" s="3653"/>
      <c r="J27" s="1426">
        <v>93</v>
      </c>
      <c r="K27" s="1426"/>
      <c r="L27" s="1335"/>
    </row>
    <row r="28" spans="1:12">
      <c r="A28" s="1324">
        <v>7</v>
      </c>
      <c r="B28" s="1425" t="s">
        <v>2601</v>
      </c>
      <c r="C28" s="1426">
        <v>1018</v>
      </c>
      <c r="D28" s="1427">
        <v>13</v>
      </c>
      <c r="E28" s="1325">
        <v>17</v>
      </c>
      <c r="F28" s="1426">
        <v>622</v>
      </c>
      <c r="G28" s="1426">
        <v>303</v>
      </c>
      <c r="H28" s="3645"/>
      <c r="I28" s="3654"/>
      <c r="J28" s="1426">
        <v>93</v>
      </c>
      <c r="K28" s="1426"/>
      <c r="L28" s="1338"/>
    </row>
    <row r="29" spans="1:12">
      <c r="A29" s="1324">
        <v>8</v>
      </c>
      <c r="B29" s="1425" t="s">
        <v>4171</v>
      </c>
      <c r="C29" s="1426">
        <f>SUM(C26:C28)</f>
        <v>2578</v>
      </c>
      <c r="D29" s="1443"/>
      <c r="E29" s="1444"/>
      <c r="F29" s="1426">
        <f>SUM(F26:F28)</f>
        <v>1478</v>
      </c>
      <c r="G29" s="1426">
        <f>SUM(G26:G28)</f>
        <v>821</v>
      </c>
      <c r="H29" s="3652">
        <f>SUM(H26:I28)</f>
        <v>0</v>
      </c>
      <c r="I29" s="3653"/>
      <c r="J29" s="1426">
        <f>SUM(J26:J28)</f>
        <v>279</v>
      </c>
      <c r="K29" s="1426">
        <f>SUM(K26:K28)</f>
        <v>0</v>
      </c>
      <c r="L29" s="1329"/>
    </row>
    <row r="30" spans="1:12">
      <c r="A30" s="1324">
        <v>9</v>
      </c>
      <c r="B30" s="1425" t="s">
        <v>2602</v>
      </c>
      <c r="C30" s="1426">
        <v>1034</v>
      </c>
      <c r="D30" s="1427">
        <v>20</v>
      </c>
      <c r="E30" s="1325">
        <v>18</v>
      </c>
      <c r="F30" s="1426">
        <v>584</v>
      </c>
      <c r="G30" s="1426">
        <v>357</v>
      </c>
      <c r="H30" s="3652"/>
      <c r="I30" s="3653"/>
      <c r="J30" s="1426">
        <v>93</v>
      </c>
      <c r="K30" s="1426"/>
      <c r="L30" s="1331"/>
    </row>
    <row r="31" spans="1:12">
      <c r="A31" s="1324">
        <v>10</v>
      </c>
      <c r="B31" s="1425" t="s">
        <v>2603</v>
      </c>
      <c r="C31" s="1426">
        <v>994</v>
      </c>
      <c r="D31" s="1427">
        <v>22</v>
      </c>
      <c r="E31" s="1325">
        <v>18</v>
      </c>
      <c r="F31" s="1426">
        <v>574</v>
      </c>
      <c r="G31" s="1426">
        <v>327</v>
      </c>
      <c r="H31" s="3652"/>
      <c r="I31" s="3653"/>
      <c r="J31" s="1426">
        <v>93</v>
      </c>
      <c r="K31" s="1426"/>
      <c r="L31" s="1331"/>
    </row>
    <row r="32" spans="1:12">
      <c r="A32" s="1324">
        <v>11</v>
      </c>
      <c r="B32" s="1425" t="s">
        <v>1198</v>
      </c>
      <c r="C32" s="1426">
        <v>941</v>
      </c>
      <c r="D32" s="1427">
        <v>25</v>
      </c>
      <c r="E32" s="1325">
        <v>18</v>
      </c>
      <c r="F32" s="1426">
        <v>575</v>
      </c>
      <c r="G32" s="1426">
        <v>273</v>
      </c>
      <c r="H32" s="3652"/>
      <c r="I32" s="3653"/>
      <c r="J32" s="1426">
        <v>93</v>
      </c>
      <c r="K32" s="1426"/>
      <c r="L32" s="1331"/>
    </row>
    <row r="33" spans="1:12">
      <c r="A33" s="1324">
        <v>12</v>
      </c>
      <c r="B33" s="1425" t="s">
        <v>4172</v>
      </c>
      <c r="C33" s="1426">
        <f>SUM(C30:C32)</f>
        <v>2969</v>
      </c>
      <c r="D33" s="1443"/>
      <c r="E33" s="1444"/>
      <c r="F33" s="1426">
        <f>SUM(F30:F32)</f>
        <v>1733</v>
      </c>
      <c r="G33" s="1426">
        <f>SUM(G30:G32)</f>
        <v>957</v>
      </c>
      <c r="H33" s="3652">
        <f>SUM(H30:I32)</f>
        <v>0</v>
      </c>
      <c r="I33" s="3653"/>
      <c r="J33" s="1426">
        <f>SUM(J30:J32)</f>
        <v>279</v>
      </c>
      <c r="K33" s="1426">
        <f>SUM(K30:K32)</f>
        <v>0</v>
      </c>
      <c r="L33" s="1331"/>
    </row>
    <row r="34" spans="1:12">
      <c r="A34" s="1324">
        <v>13</v>
      </c>
      <c r="B34" s="1425" t="s">
        <v>1199</v>
      </c>
      <c r="C34" s="1426">
        <v>733</v>
      </c>
      <c r="D34" s="1427">
        <v>9</v>
      </c>
      <c r="E34" s="1325">
        <v>20</v>
      </c>
      <c r="F34" s="1426">
        <v>370</v>
      </c>
      <c r="G34" s="1426">
        <v>270</v>
      </c>
      <c r="H34" s="3652"/>
      <c r="I34" s="3653"/>
      <c r="J34" s="1426">
        <v>93</v>
      </c>
      <c r="K34" s="1426"/>
      <c r="L34" s="1331"/>
    </row>
    <row r="35" spans="1:12">
      <c r="A35" s="1324">
        <v>14</v>
      </c>
      <c r="B35" s="1425" t="s">
        <v>1200</v>
      </c>
      <c r="C35" s="1426">
        <v>727</v>
      </c>
      <c r="D35" s="1427">
        <v>10</v>
      </c>
      <c r="E35" s="1325">
        <v>18</v>
      </c>
      <c r="F35" s="1426">
        <v>305</v>
      </c>
      <c r="G35" s="1426">
        <v>329</v>
      </c>
      <c r="H35" s="3652"/>
      <c r="I35" s="3653"/>
      <c r="J35" s="1426">
        <v>93</v>
      </c>
      <c r="K35" s="1426"/>
      <c r="L35" s="1331"/>
    </row>
    <row r="36" spans="1:12">
      <c r="A36" s="1324">
        <v>15</v>
      </c>
      <c r="B36" s="1425" t="s">
        <v>4173</v>
      </c>
      <c r="C36" s="1426">
        <v>885</v>
      </c>
      <c r="D36" s="1427">
        <v>28</v>
      </c>
      <c r="E36" s="1325">
        <v>19</v>
      </c>
      <c r="F36" s="1426">
        <v>417</v>
      </c>
      <c r="G36" s="1426">
        <v>375</v>
      </c>
      <c r="H36" s="3652"/>
      <c r="I36" s="3653"/>
      <c r="J36" s="1426">
        <v>93</v>
      </c>
      <c r="K36" s="1426"/>
      <c r="L36" s="1331"/>
    </row>
    <row r="37" spans="1:12">
      <c r="A37" s="1324">
        <v>16</v>
      </c>
      <c r="B37" s="1425" t="s">
        <v>4174</v>
      </c>
      <c r="C37" s="1426">
        <f>SUM(C34:C36)</f>
        <v>2345</v>
      </c>
      <c r="D37" s="1443"/>
      <c r="E37" s="1444"/>
      <c r="F37" s="1426">
        <f>SUM(F34:F36)</f>
        <v>1092</v>
      </c>
      <c r="G37" s="1426">
        <f>SUM(G34:G36)</f>
        <v>974</v>
      </c>
      <c r="H37" s="3652">
        <f>SUM(H34:I36)</f>
        <v>0</v>
      </c>
      <c r="I37" s="3653"/>
      <c r="J37" s="1426">
        <f>SUM(J34:J36)</f>
        <v>279</v>
      </c>
      <c r="K37" s="1426">
        <f>SUM(K34:K36)</f>
        <v>0</v>
      </c>
      <c r="L37" s="1341"/>
    </row>
    <row r="38" spans="1:12" ht="15.75" customHeight="1">
      <c r="A38" s="1342">
        <v>17</v>
      </c>
      <c r="B38" s="1411" t="s">
        <v>4175</v>
      </c>
      <c r="C38" s="1445"/>
      <c r="D38" s="1430"/>
      <c r="E38" s="1343"/>
      <c r="F38" s="1445"/>
      <c r="G38" s="1445"/>
      <c r="H38" s="3643"/>
      <c r="I38" s="3644"/>
      <c r="J38" s="1445"/>
      <c r="K38" s="1445"/>
      <c r="L38" s="1446"/>
    </row>
    <row r="39" spans="1:12" ht="15.75" customHeight="1">
      <c r="A39" s="1447"/>
      <c r="B39" s="1412" t="s">
        <v>4176</v>
      </c>
      <c r="C39" s="1448">
        <f>C25+C29+C33+C37</f>
        <v>10282</v>
      </c>
      <c r="D39" s="1449"/>
      <c r="E39" s="1450"/>
      <c r="F39" s="1448">
        <f>F25+F29+F33+F37</f>
        <v>5522</v>
      </c>
      <c r="G39" s="1448">
        <f>G25+G29+G33+G37</f>
        <v>3644</v>
      </c>
      <c r="H39" s="3645">
        <v>0</v>
      </c>
      <c r="I39" s="3646"/>
      <c r="J39" s="1448">
        <f>J25+J29+J33+J37</f>
        <v>1116</v>
      </c>
      <c r="K39" s="1448">
        <f>K25+K29+K33+K37</f>
        <v>0</v>
      </c>
      <c r="L39" s="1338"/>
    </row>
    <row r="40" spans="1:12" ht="15.75" customHeight="1">
      <c r="A40" s="1342"/>
      <c r="B40" s="1411"/>
      <c r="C40" s="1445"/>
      <c r="D40" s="1451"/>
      <c r="E40" s="1452"/>
      <c r="F40" s="1344"/>
      <c r="G40" s="1344"/>
      <c r="H40" s="3647"/>
      <c r="I40" s="3644"/>
      <c r="J40" s="1453"/>
      <c r="K40" s="1453"/>
      <c r="L40" s="1446"/>
    </row>
    <row r="41" spans="1:12" ht="15.75" customHeight="1">
      <c r="A41" s="1454"/>
      <c r="B41" s="1434"/>
      <c r="C41" s="1455"/>
      <c r="D41" s="1435"/>
      <c r="E41" s="1456"/>
      <c r="F41" s="1457"/>
      <c r="G41" s="1457"/>
      <c r="H41" s="3648"/>
      <c r="I41" s="3649"/>
      <c r="J41" s="1458"/>
      <c r="K41" s="1458"/>
      <c r="L41" s="1459"/>
    </row>
    <row r="42" spans="1:12" ht="15.75" customHeight="1" thickBot="1">
      <c r="A42" s="1460"/>
      <c r="B42" s="1438"/>
      <c r="C42" s="1461"/>
      <c r="D42" s="1438"/>
      <c r="E42" s="1462"/>
      <c r="F42" s="1463"/>
      <c r="G42" s="1463"/>
      <c r="H42" s="3650"/>
      <c r="I42" s="3651"/>
      <c r="J42" s="1463"/>
      <c r="K42" s="1463"/>
      <c r="L42" s="1464"/>
    </row>
    <row r="43" spans="1:12" ht="15.75" thickTop="1">
      <c r="A43" s="785"/>
      <c r="B43" s="785"/>
      <c r="C43" s="785"/>
      <c r="D43" s="785"/>
      <c r="E43" s="785"/>
      <c r="F43" s="785"/>
      <c r="G43" s="785"/>
      <c r="H43" s="785"/>
      <c r="I43" s="946"/>
      <c r="J43" s="946"/>
      <c r="K43" s="946"/>
      <c r="L43" s="946"/>
    </row>
    <row r="44" spans="1:12">
      <c r="A44" s="17" t="s">
        <v>4673</v>
      </c>
      <c r="B44" s="17"/>
      <c r="C44" s="17"/>
      <c r="D44" s="17"/>
      <c r="E44" s="17"/>
      <c r="F44" s="17"/>
      <c r="G44" s="17"/>
      <c r="H44" s="17"/>
      <c r="I44" s="17"/>
      <c r="J44" s="17"/>
      <c r="K44" s="17"/>
      <c r="L44" s="17"/>
    </row>
    <row r="45" spans="1:12">
      <c r="A45" s="69" t="s">
        <v>4177</v>
      </c>
      <c r="B45" s="69"/>
      <c r="C45" s="69"/>
      <c r="D45" s="69"/>
      <c r="E45" s="69"/>
      <c r="F45" s="69"/>
      <c r="G45" s="69"/>
      <c r="H45" s="69"/>
      <c r="I45" s="69"/>
      <c r="J45" s="69"/>
      <c r="K45" s="69"/>
      <c r="L45" s="69"/>
    </row>
  </sheetData>
  <customSheetViews>
    <customSheetView guid="{8BA73436-2F9B-4210-BD10-5C9B0EE18A6F}" topLeftCell="A10">
      <selection activeCell="K21" sqref="K21"/>
      <pageMargins left="0.7" right="0.7" top="0.75" bottom="0.75" header="0.3" footer="0.3"/>
      <pageSetup scale="58" orientation="portrait" r:id="rId1"/>
    </customSheetView>
    <customSheetView guid="{7923C648-7509-4E75-B568-BE9D1A032E56}">
      <selection activeCell="K4" sqref="K4"/>
      <pageMargins left="0.7" right="0.7" top="0.75" bottom="0.75" header="0.3" footer="0.3"/>
      <pageSetup scale="58" orientation="portrait" r:id="rId2"/>
    </customSheetView>
    <customSheetView guid="{393B765C-BB60-4CEF-9B1B-1517D80E77BC}">
      <selection activeCell="K4" sqref="K4"/>
      <pageMargins left="0.7" right="0.7" top="0.75" bottom="0.75" header="0.3" footer="0.3"/>
      <pageSetup scale="58" orientation="portrait" r:id="rId3"/>
    </customSheetView>
    <customSheetView guid="{63051384-6030-4837-BDE8-8D47319E9310}" showPageBreaks="1" topLeftCell="A42">
      <selection sqref="A1:L45"/>
      <pageMargins left="0.7" right="0.7" top="0.75" bottom="0.75" header="0.3" footer="0.3"/>
      <pageSetup scale="58" orientation="portrait" r:id="rId4"/>
    </customSheetView>
    <customSheetView guid="{4E7170B9-0E13-4551-BA0F-F43020F5D14F}" topLeftCell="A10">
      <selection activeCell="K21" sqref="K21"/>
      <pageMargins left="0.7" right="0.7" top="0.75" bottom="0.75" header="0.3" footer="0.3"/>
      <pageSetup scale="58" orientation="portrait" r:id="rId5"/>
    </customSheetView>
    <customSheetView guid="{438078D9-73AC-4065-AD12-33C545097290}" topLeftCell="A42">
      <selection sqref="A1:L45"/>
      <pageMargins left="0.7" right="0.7" top="0.75" bottom="0.75" header="0.3" footer="0.3"/>
      <pageSetup scale="58" orientation="portrait" r:id="rId6"/>
    </customSheetView>
    <customSheetView guid="{5CF51FF9-A1DC-465C-8702-577480B671DB}" topLeftCell="A42">
      <selection sqref="A1:L45"/>
      <pageMargins left="0.7" right="0.7" top="0.75" bottom="0.75" header="0.3" footer="0.3"/>
      <pageSetup scale="58" orientation="portrait" r:id="rId7"/>
    </customSheetView>
    <customSheetView guid="{B94A4E40-0E04-4C7F-92F0-F173BDD19C5E}" topLeftCell="A10">
      <selection activeCell="K21" sqref="K21"/>
      <pageMargins left="0.7" right="0.7" top="0.75" bottom="0.75" header="0.3" footer="0.3"/>
      <pageSetup scale="58" orientation="portrait" r:id="rId8"/>
    </customSheetView>
    <customSheetView guid="{8C259C24-A4E4-4974-8C90-A0F5B4CE3394}" topLeftCell="A10">
      <selection activeCell="K21" sqref="K21"/>
      <pageMargins left="0.7" right="0.7" top="0.75" bottom="0.75" header="0.3" footer="0.3"/>
      <pageSetup scale="58" orientation="portrait" r:id="rId9"/>
    </customSheetView>
    <customSheetView guid="{FA103E5D-8B2E-472D-A37D-606A91A24206}" topLeftCell="A10">
      <selection activeCell="K21" sqref="K21"/>
      <pageMargins left="0.7" right="0.7" top="0.75" bottom="0.75" header="0.3" footer="0.3"/>
      <pageSetup scale="58" orientation="portrait" r:id="rId10"/>
    </customSheetView>
    <customSheetView guid="{FD677025-12D2-4A8C-898E-C8C7B61A1761}" topLeftCell="A10">
      <selection activeCell="K21" sqref="K21"/>
      <pageMargins left="0.7" right="0.7" top="0.75" bottom="0.75" header="0.3" footer="0.3"/>
      <pageSetup scale="58" orientation="portrait" r:id="rId11"/>
    </customSheetView>
    <customSheetView guid="{8A94D2EC-B2C5-4234-9443-0DC03802E12D}" topLeftCell="A10">
      <selection activeCell="K21" sqref="K21"/>
      <pageMargins left="0.7" right="0.7" top="0.75" bottom="0.75" header="0.3" footer="0.3"/>
      <pageSetup scale="58" orientation="portrait" r:id="rId12"/>
    </customSheetView>
    <customSheetView guid="{C7AF6775-1D27-4B5E-A593-2A35D0B4D89B}" topLeftCell="A10">
      <selection activeCell="K21" sqref="K21"/>
      <pageMargins left="0.7" right="0.7" top="0.75" bottom="0.75" header="0.3" footer="0.3"/>
      <pageSetup scale="58" orientation="portrait" r:id="rId13"/>
    </customSheetView>
    <customSheetView guid="{96E61F17-B7D0-43DF-A042-AB82DEADF71D}" showPageBreaks="1" topLeftCell="A10">
      <selection activeCell="K21" sqref="K21"/>
      <pageMargins left="0.7" right="0.7" top="0.75" bottom="0.75" header="0.3" footer="0.3"/>
      <pageSetup scale="58" orientation="portrait" r:id="rId14"/>
    </customSheetView>
    <customSheetView guid="{0F6F7749-E5E2-402C-A332-F358E9F52431}" topLeftCell="A10">
      <selection activeCell="K21" sqref="K21"/>
      <pageMargins left="0.7" right="0.7" top="0.75" bottom="0.75" header="0.3" footer="0.3"/>
      <pageSetup scale="58" orientation="portrait" r:id="rId15"/>
    </customSheetView>
    <customSheetView guid="{665C0630-746D-4A38-99D5-558A3A80C435}" topLeftCell="A42">
      <selection sqref="A1:L45"/>
      <pageMargins left="0.7" right="0.7" top="0.75" bottom="0.75" header="0.3" footer="0.3"/>
      <pageSetup scale="58" orientation="portrait" r:id="rId16"/>
    </customSheetView>
    <customSheetView guid="{7BB49942-3332-4916-8C9A-7E0718D9BD15}" topLeftCell="A42">
      <selection sqref="A1:L45"/>
      <pageMargins left="0.7" right="0.7" top="0.75" bottom="0.75" header="0.3" footer="0.3"/>
      <pageSetup scale="58" orientation="portrait" r:id="rId17"/>
    </customSheetView>
    <customSheetView guid="{84131046-9492-4BD4-95BF-1101D54B6750}" topLeftCell="A10">
      <selection activeCell="K21" sqref="K21"/>
      <pageMargins left="0.7" right="0.7" top="0.75" bottom="0.75" header="0.3" footer="0.3"/>
      <pageSetup scale="58" orientation="portrait" r:id="rId18"/>
    </customSheetView>
    <customSheetView guid="{CDDD69AD-D96A-45A7-95A3-6DE883419332}" topLeftCell="A10">
      <selection activeCell="K21" sqref="K21"/>
      <pageMargins left="0.7" right="0.7" top="0.75" bottom="0.75" header="0.3" footer="0.3"/>
      <pageSetup scale="58" orientation="portrait" r:id="rId19"/>
    </customSheetView>
    <customSheetView guid="{4AA2BC72-2A29-463C-9964-91A7BC9A705D}" topLeftCell="A10">
      <selection activeCell="K21" sqref="K21"/>
      <pageMargins left="0.7" right="0.7" top="0.75" bottom="0.75" header="0.3" footer="0.3"/>
      <pageSetup scale="58" orientation="portrait" r:id="rId20"/>
    </customSheetView>
  </customSheetViews>
  <mergeCells count="29">
    <mergeCell ref="H25:I25"/>
    <mergeCell ref="I2:J2"/>
    <mergeCell ref="K2:L2"/>
    <mergeCell ref="I3:J3"/>
    <mergeCell ref="K3:L3"/>
    <mergeCell ref="H18:I18"/>
    <mergeCell ref="H19:I19"/>
    <mergeCell ref="H20:I20"/>
    <mergeCell ref="H21:I21"/>
    <mergeCell ref="H22:I22"/>
    <mergeCell ref="H23:I23"/>
    <mergeCell ref="H24:I24"/>
    <mergeCell ref="H37:I37"/>
    <mergeCell ref="H26:I26"/>
    <mergeCell ref="H27:I27"/>
    <mergeCell ref="H28:I28"/>
    <mergeCell ref="H29:I29"/>
    <mergeCell ref="H30:I30"/>
    <mergeCell ref="H31:I31"/>
    <mergeCell ref="H32:I32"/>
    <mergeCell ref="H33:I33"/>
    <mergeCell ref="H34:I34"/>
    <mergeCell ref="H35:I35"/>
    <mergeCell ref="H36:I36"/>
    <mergeCell ref="H38:I38"/>
    <mergeCell ref="H39:I39"/>
    <mergeCell ref="H40:I40"/>
    <mergeCell ref="H41:I41"/>
    <mergeCell ref="H42:I42"/>
  </mergeCells>
  <pageMargins left="0.7" right="0.7" top="0.75" bottom="0.75" header="0.3" footer="0.3"/>
  <pageSetup scale="58" orientation="portrait" r:id="rId2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zoomScaleSheetLayoutView="80" workbookViewId="0">
      <selection activeCell="K22" sqref="K22"/>
    </sheetView>
  </sheetViews>
  <sheetFormatPr defaultRowHeight="15"/>
  <cols>
    <col min="1" max="1" width="4" customWidth="1"/>
    <col min="2" max="2" width="16.109375" customWidth="1"/>
    <col min="3" max="3" width="12.109375" customWidth="1"/>
    <col min="4" max="5" width="7.109375" customWidth="1"/>
    <col min="6" max="7" width="12.109375" customWidth="1"/>
    <col min="8" max="9" width="8.33203125" customWidth="1"/>
    <col min="10" max="10" width="12.109375" customWidth="1"/>
    <col min="11" max="11" width="14.5546875" customWidth="1"/>
    <col min="12" max="12" width="8.33203125" customWidth="1"/>
  </cols>
  <sheetData>
    <row r="1" spans="1:12" ht="15.75" thickBot="1">
      <c r="A1" s="810"/>
    </row>
    <row r="2" spans="1:12" ht="15.75" thickTop="1">
      <c r="A2" s="1299" t="s">
        <v>3289</v>
      </c>
      <c r="B2" s="1301"/>
      <c r="C2" s="1301"/>
      <c r="D2" s="1301"/>
      <c r="E2" s="1300"/>
      <c r="F2" s="1301" t="s">
        <v>3290</v>
      </c>
      <c r="G2" s="1301"/>
      <c r="H2" s="1301"/>
      <c r="I2" s="3655" t="s">
        <v>1802</v>
      </c>
      <c r="J2" s="3656"/>
      <c r="K2" s="3655" t="s">
        <v>4118</v>
      </c>
      <c r="L2" s="3657"/>
    </row>
    <row r="3" spans="1:12">
      <c r="A3" s="72" t="str">
        <f>'Data Sheet'!$C$25</f>
        <v>CENTRAL HUDSON GAS &amp; ELECTRIC CORPORATION</v>
      </c>
      <c r="B3" s="785"/>
      <c r="C3" s="785"/>
      <c r="D3" s="785"/>
      <c r="E3" s="81"/>
      <c r="F3" s="785" t="s">
        <v>5358</v>
      </c>
      <c r="G3" s="785"/>
      <c r="H3" s="785"/>
      <c r="I3" s="3625" t="s">
        <v>3308</v>
      </c>
      <c r="J3" s="3472"/>
      <c r="K3" s="3625"/>
      <c r="L3" s="3658"/>
    </row>
    <row r="4" spans="1:12">
      <c r="A4" s="1307" t="s">
        <v>3291</v>
      </c>
      <c r="B4" s="785"/>
      <c r="C4" s="785"/>
      <c r="D4" s="785"/>
      <c r="E4" s="81"/>
      <c r="F4" s="785" t="s">
        <v>3292</v>
      </c>
      <c r="G4" s="785"/>
      <c r="H4" s="785"/>
      <c r="I4" s="667" t="str">
        <f>'Data Sheet'!$C$40</f>
        <v>4/18/2018</v>
      </c>
      <c r="J4" s="674"/>
      <c r="K4" s="100" t="str">
        <f>'Data Sheet'!$C$38</f>
        <v>12/31/2017</v>
      </c>
      <c r="L4" s="1308"/>
    </row>
    <row r="5" spans="1:12">
      <c r="A5" s="1309" t="s">
        <v>4178</v>
      </c>
      <c r="B5" s="1414"/>
      <c r="C5" s="1414"/>
      <c r="D5" s="1414"/>
      <c r="E5" s="207"/>
      <c r="F5" s="207"/>
      <c r="G5" s="207"/>
      <c r="H5" s="207"/>
      <c r="I5" s="207"/>
      <c r="J5" s="207"/>
      <c r="K5" s="207"/>
      <c r="L5" s="1310"/>
    </row>
    <row r="6" spans="1:12">
      <c r="A6" s="1314" t="s">
        <v>4179</v>
      </c>
      <c r="B6" s="1315"/>
      <c r="C6" s="1315"/>
      <c r="D6" s="1315"/>
      <c r="E6" s="1315"/>
      <c r="F6" s="785"/>
      <c r="G6" s="785"/>
      <c r="H6" s="785"/>
      <c r="I6" s="785"/>
      <c r="J6" s="785"/>
      <c r="K6" s="88"/>
      <c r="L6" s="1306"/>
    </row>
    <row r="7" spans="1:12">
      <c r="A7" s="1314" t="s">
        <v>4148</v>
      </c>
      <c r="B7" s="1315"/>
      <c r="C7" s="1315"/>
      <c r="D7" s="1315"/>
      <c r="E7" s="1315"/>
      <c r="F7" s="785"/>
      <c r="G7" s="785"/>
      <c r="H7" s="785"/>
      <c r="I7" s="785"/>
      <c r="J7" s="785"/>
      <c r="K7" s="785"/>
      <c r="L7" s="1306"/>
    </row>
    <row r="8" spans="1:12">
      <c r="A8" s="1314" t="s">
        <v>4149</v>
      </c>
      <c r="B8" s="1315"/>
      <c r="C8" s="1315"/>
      <c r="D8" s="1315"/>
      <c r="E8" s="1315"/>
      <c r="F8" s="1315"/>
      <c r="G8" s="1315"/>
      <c r="H8" s="1315"/>
      <c r="I8" s="1315"/>
      <c r="J8" s="1315"/>
      <c r="K8" s="1315"/>
      <c r="L8" s="1316"/>
    </row>
    <row r="9" spans="1:12">
      <c r="A9" s="1314" t="s">
        <v>4180</v>
      </c>
      <c r="B9" s="1315"/>
      <c r="C9" s="1315"/>
      <c r="D9" s="1315"/>
      <c r="E9" s="1315"/>
      <c r="F9" s="1315"/>
      <c r="G9" s="1315"/>
      <c r="H9" s="1315"/>
      <c r="I9" s="1315"/>
      <c r="J9" s="1315"/>
      <c r="K9" s="1315"/>
      <c r="L9" s="1316"/>
    </row>
    <row r="10" spans="1:12">
      <c r="A10" s="1314" t="s">
        <v>4181</v>
      </c>
      <c r="B10" s="1315"/>
      <c r="C10" s="1315"/>
      <c r="D10" s="1315"/>
      <c r="E10" s="1315"/>
      <c r="F10" s="1315"/>
      <c r="G10" s="1315"/>
      <c r="H10" s="1315"/>
      <c r="I10" s="1315"/>
      <c r="J10" s="1315"/>
      <c r="K10" s="1315"/>
      <c r="L10" s="1316"/>
    </row>
    <row r="11" spans="1:12">
      <c r="A11" s="1314" t="s">
        <v>4182</v>
      </c>
      <c r="B11" s="1315"/>
      <c r="C11" s="1315"/>
      <c r="D11" s="1315"/>
      <c r="E11" s="1315"/>
      <c r="F11" s="1315"/>
      <c r="G11" s="1315"/>
      <c r="H11" s="1315"/>
      <c r="I11" s="1315"/>
      <c r="J11" s="1315"/>
      <c r="K11" s="1315"/>
      <c r="L11" s="1316"/>
    </row>
    <row r="12" spans="1:12">
      <c r="A12" s="1314" t="s">
        <v>4183</v>
      </c>
      <c r="B12" s="1315"/>
      <c r="C12" s="1315"/>
      <c r="D12" s="1315"/>
      <c r="E12" s="1315"/>
      <c r="F12" s="1315"/>
      <c r="G12" s="1315"/>
      <c r="H12" s="1315"/>
      <c r="I12" s="1315"/>
      <c r="J12" s="1315"/>
      <c r="K12" s="1315"/>
      <c r="L12" s="1316"/>
    </row>
    <row r="13" spans="1:12">
      <c r="A13" s="1314"/>
      <c r="B13" s="1315"/>
      <c r="C13" s="1315"/>
      <c r="D13" s="1315"/>
      <c r="E13" s="1315"/>
      <c r="F13" s="1315"/>
      <c r="G13" s="1315"/>
      <c r="H13" s="1315"/>
      <c r="I13" s="1315"/>
      <c r="J13" s="1315"/>
      <c r="K13" s="1315"/>
      <c r="L13" s="1316"/>
    </row>
    <row r="14" spans="1:12">
      <c r="A14" s="1314"/>
      <c r="B14" s="1315"/>
      <c r="C14" s="1315"/>
      <c r="D14" s="1315"/>
      <c r="E14" s="1315"/>
      <c r="F14" s="1315"/>
      <c r="G14" s="1315"/>
      <c r="H14" s="1315"/>
      <c r="I14" s="1315"/>
      <c r="J14" s="1315"/>
      <c r="K14" s="1315"/>
      <c r="L14" s="1316"/>
    </row>
    <row r="15" spans="1:12">
      <c r="A15" s="1314"/>
      <c r="B15" s="1315"/>
      <c r="C15" s="1315"/>
      <c r="D15" s="1315"/>
      <c r="E15" s="1315"/>
      <c r="F15" s="1315"/>
      <c r="G15" s="1315"/>
      <c r="H15" s="1315"/>
      <c r="I15" s="1315"/>
      <c r="J15" s="1315"/>
      <c r="K15" s="1315"/>
      <c r="L15" s="1316"/>
    </row>
    <row r="16" spans="1:12">
      <c r="A16" s="1314"/>
      <c r="B16" s="1315"/>
      <c r="C16" s="1315"/>
      <c r="D16" s="1315"/>
      <c r="E16" s="1315"/>
      <c r="F16" s="1315"/>
      <c r="G16" s="1315"/>
      <c r="H16" s="1315"/>
      <c r="I16" s="1315"/>
      <c r="J16" s="1315"/>
      <c r="K16" s="1315"/>
      <c r="L16" s="1316"/>
    </row>
    <row r="17" spans="1:12">
      <c r="A17" s="1314"/>
      <c r="B17" s="1315"/>
      <c r="C17" s="1315"/>
      <c r="D17" s="1315"/>
      <c r="E17" s="1315"/>
      <c r="F17" s="1315"/>
      <c r="G17" s="1315"/>
      <c r="H17" s="1315"/>
      <c r="I17" s="1315"/>
      <c r="J17" s="1315"/>
      <c r="K17" s="1315"/>
      <c r="L17" s="1316"/>
    </row>
    <row r="18" spans="1:12">
      <c r="A18" s="1440" t="s">
        <v>4153</v>
      </c>
      <c r="B18" s="1441"/>
      <c r="C18" s="1441"/>
      <c r="D18" s="1441"/>
      <c r="E18" s="1441"/>
      <c r="F18" s="1441"/>
      <c r="G18" s="1441"/>
      <c r="H18" s="1441"/>
      <c r="I18" s="1441"/>
      <c r="J18" s="1441"/>
      <c r="K18" s="1441"/>
      <c r="L18" s="1442"/>
    </row>
    <row r="19" spans="1:12" ht="20.85" customHeight="1">
      <c r="A19" s="1317" t="s">
        <v>1729</v>
      </c>
      <c r="B19" s="637"/>
      <c r="C19" s="620" t="s">
        <v>4154</v>
      </c>
      <c r="D19" s="515" t="s">
        <v>4155</v>
      </c>
      <c r="E19" s="1423" t="s">
        <v>4156</v>
      </c>
      <c r="F19" s="1356" t="s">
        <v>4184</v>
      </c>
      <c r="G19" s="1356" t="s">
        <v>4185</v>
      </c>
      <c r="H19" s="3636" t="s">
        <v>4186</v>
      </c>
      <c r="I19" s="3659"/>
      <c r="J19" s="1356" t="s">
        <v>4187</v>
      </c>
      <c r="K19" s="1356" t="s">
        <v>4163</v>
      </c>
      <c r="L19" s="1410" t="s">
        <v>2331</v>
      </c>
    </row>
    <row r="20" spans="1:12">
      <c r="A20" s="1321" t="s">
        <v>1732</v>
      </c>
      <c r="B20" s="1401" t="s">
        <v>2589</v>
      </c>
      <c r="C20" s="621" t="s">
        <v>4161</v>
      </c>
      <c r="D20" s="268" t="s">
        <v>3594</v>
      </c>
      <c r="E20" s="1401" t="s">
        <v>3594</v>
      </c>
      <c r="F20" s="1332" t="s">
        <v>4188</v>
      </c>
      <c r="G20" s="1332" t="s">
        <v>4188</v>
      </c>
      <c r="H20" s="3638" t="s">
        <v>4189</v>
      </c>
      <c r="I20" s="3649"/>
      <c r="J20" s="1332" t="s">
        <v>4169</v>
      </c>
      <c r="K20" s="1332" t="s">
        <v>4190</v>
      </c>
      <c r="L20" s="1322" t="s">
        <v>4191</v>
      </c>
    </row>
    <row r="21" spans="1:12">
      <c r="A21" s="1321"/>
      <c r="B21" s="1401"/>
      <c r="C21" s="621"/>
      <c r="D21" s="268" t="s">
        <v>3372</v>
      </c>
      <c r="E21" s="1401" t="s">
        <v>3372</v>
      </c>
      <c r="F21" s="1332"/>
      <c r="G21" s="1332"/>
      <c r="H21" s="3638"/>
      <c r="I21" s="3649"/>
      <c r="J21" s="1332" t="s">
        <v>4191</v>
      </c>
      <c r="K21" s="1332"/>
      <c r="L21" s="1322"/>
    </row>
    <row r="22" spans="1:12">
      <c r="A22" s="1323"/>
      <c r="B22" s="1424" t="s">
        <v>3020</v>
      </c>
      <c r="C22" s="1332" t="s">
        <v>3021</v>
      </c>
      <c r="D22" s="1332" t="s">
        <v>3022</v>
      </c>
      <c r="E22" s="1332" t="s">
        <v>3023</v>
      </c>
      <c r="F22" s="1332" t="s">
        <v>2346</v>
      </c>
      <c r="G22" s="1332" t="s">
        <v>2347</v>
      </c>
      <c r="H22" s="3639" t="s">
        <v>2348</v>
      </c>
      <c r="I22" s="3646"/>
      <c r="J22" s="1332" t="s">
        <v>2349</v>
      </c>
      <c r="K22" s="1332" t="s">
        <v>2350</v>
      </c>
      <c r="L22" s="1322" t="s">
        <v>2351</v>
      </c>
    </row>
    <row r="23" spans="1:12">
      <c r="A23" s="1324">
        <v>1</v>
      </c>
      <c r="B23" s="1425" t="s">
        <v>2596</v>
      </c>
      <c r="C23" s="1426">
        <v>827</v>
      </c>
      <c r="D23" s="1427">
        <v>9</v>
      </c>
      <c r="E23" s="1325">
        <v>19</v>
      </c>
      <c r="F23" s="1426"/>
      <c r="G23" s="1426"/>
      <c r="H23" s="3660"/>
      <c r="I23" s="3661"/>
      <c r="J23" s="1426"/>
      <c r="K23" s="1426"/>
      <c r="L23" s="1327"/>
    </row>
    <row r="24" spans="1:12">
      <c r="A24" s="1324">
        <v>2</v>
      </c>
      <c r="B24" s="1425" t="s">
        <v>2597</v>
      </c>
      <c r="C24" s="1426">
        <v>796</v>
      </c>
      <c r="D24" s="1427">
        <v>9</v>
      </c>
      <c r="E24" s="1325">
        <v>19</v>
      </c>
      <c r="F24" s="1426"/>
      <c r="G24" s="1426"/>
      <c r="H24" s="3652"/>
      <c r="I24" s="3653"/>
      <c r="J24" s="1426"/>
      <c r="K24" s="1426"/>
      <c r="L24" s="1329"/>
    </row>
    <row r="25" spans="1:12">
      <c r="A25" s="1324">
        <v>3</v>
      </c>
      <c r="B25" s="1425" t="s">
        <v>2598</v>
      </c>
      <c r="C25" s="1426">
        <v>767</v>
      </c>
      <c r="D25" s="1427">
        <v>15</v>
      </c>
      <c r="E25" s="1325">
        <v>20</v>
      </c>
      <c r="F25" s="1426"/>
      <c r="G25" s="1426"/>
      <c r="H25" s="3652"/>
      <c r="I25" s="3653"/>
      <c r="J25" s="1426"/>
      <c r="K25" s="1426"/>
      <c r="L25" s="1331"/>
    </row>
    <row r="26" spans="1:12">
      <c r="A26" s="1324">
        <v>4</v>
      </c>
      <c r="B26" s="1425" t="s">
        <v>4170</v>
      </c>
      <c r="C26" s="1426">
        <f>SUM(C23:C25)</f>
        <v>2390</v>
      </c>
      <c r="D26" s="1443"/>
      <c r="E26" s="1444"/>
      <c r="F26" s="1426">
        <f>SUM(F23:F25)</f>
        <v>0</v>
      </c>
      <c r="G26" s="1426">
        <f>SUM(G23:G25)</f>
        <v>0</v>
      </c>
      <c r="H26" s="3652">
        <f>SUM(H23:I25)</f>
        <v>0</v>
      </c>
      <c r="I26" s="3653"/>
      <c r="J26" s="1426">
        <f>SUM(J23:J25)</f>
        <v>0</v>
      </c>
      <c r="K26" s="1426">
        <f>SUM(K23:K25)</f>
        <v>0</v>
      </c>
      <c r="L26" s="1331"/>
    </row>
    <row r="27" spans="1:12">
      <c r="A27" s="1324">
        <v>5</v>
      </c>
      <c r="B27" s="1425" t="s">
        <v>2599</v>
      </c>
      <c r="C27" s="1426">
        <v>663</v>
      </c>
      <c r="D27" s="1427">
        <v>6</v>
      </c>
      <c r="E27" s="1325">
        <v>18</v>
      </c>
      <c r="F27" s="1426"/>
      <c r="G27" s="1426"/>
      <c r="H27" s="3652"/>
      <c r="I27" s="3653"/>
      <c r="J27" s="1426"/>
      <c r="K27" s="1426"/>
      <c r="L27" s="1331"/>
    </row>
    <row r="28" spans="1:12">
      <c r="A28" s="1324">
        <v>6</v>
      </c>
      <c r="B28" s="1425" t="s">
        <v>2600</v>
      </c>
      <c r="C28" s="1426">
        <v>897</v>
      </c>
      <c r="D28" s="1427">
        <v>18</v>
      </c>
      <c r="E28" s="1325">
        <v>18</v>
      </c>
      <c r="F28" s="1426"/>
      <c r="G28" s="1426"/>
      <c r="H28" s="3652"/>
      <c r="I28" s="3653"/>
      <c r="J28" s="1426"/>
      <c r="K28" s="1426"/>
      <c r="L28" s="1335"/>
    </row>
    <row r="29" spans="1:12">
      <c r="A29" s="1324">
        <v>7</v>
      </c>
      <c r="B29" s="1425" t="s">
        <v>2601</v>
      </c>
      <c r="C29" s="1426">
        <v>1018</v>
      </c>
      <c r="D29" s="1427">
        <v>13</v>
      </c>
      <c r="E29" s="1325">
        <v>17</v>
      </c>
      <c r="F29" s="1426"/>
      <c r="G29" s="1426"/>
      <c r="H29" s="3645"/>
      <c r="I29" s="3654"/>
      <c r="J29" s="1426"/>
      <c r="K29" s="1426"/>
      <c r="L29" s="1338"/>
    </row>
    <row r="30" spans="1:12">
      <c r="A30" s="1324">
        <v>8</v>
      </c>
      <c r="B30" s="1425" t="s">
        <v>4171</v>
      </c>
      <c r="C30" s="1426">
        <f>SUM(C27:C29)</f>
        <v>2578</v>
      </c>
      <c r="D30" s="1443"/>
      <c r="E30" s="1444"/>
      <c r="F30" s="1426">
        <f>SUM(F27:F29)</f>
        <v>0</v>
      </c>
      <c r="G30" s="1426">
        <f>SUM(G27:G29)</f>
        <v>0</v>
      </c>
      <c r="H30" s="3652">
        <f>SUM(H27:I29)</f>
        <v>0</v>
      </c>
      <c r="I30" s="3653"/>
      <c r="J30" s="1426">
        <f>SUM(J27:J29)</f>
        <v>0</v>
      </c>
      <c r="K30" s="1426">
        <f>SUM(K27:K29)</f>
        <v>0</v>
      </c>
      <c r="L30" s="1329"/>
    </row>
    <row r="31" spans="1:12">
      <c r="A31" s="1324">
        <v>9</v>
      </c>
      <c r="B31" s="1425" t="s">
        <v>2602</v>
      </c>
      <c r="C31" s="1426">
        <v>1034</v>
      </c>
      <c r="D31" s="1427">
        <v>20</v>
      </c>
      <c r="E31" s="1325">
        <v>18</v>
      </c>
      <c r="F31" s="1426"/>
      <c r="G31" s="1426"/>
      <c r="H31" s="3652"/>
      <c r="I31" s="3653"/>
      <c r="J31" s="1426"/>
      <c r="K31" s="1426"/>
      <c r="L31" s="1331"/>
    </row>
    <row r="32" spans="1:12">
      <c r="A32" s="1324">
        <v>10</v>
      </c>
      <c r="B32" s="1425" t="s">
        <v>2603</v>
      </c>
      <c r="C32" s="1426">
        <v>994</v>
      </c>
      <c r="D32" s="1427">
        <v>22</v>
      </c>
      <c r="E32" s="1325">
        <v>18</v>
      </c>
      <c r="F32" s="1426"/>
      <c r="G32" s="1426"/>
      <c r="H32" s="3652"/>
      <c r="I32" s="3653"/>
      <c r="J32" s="1426"/>
      <c r="K32" s="1426"/>
      <c r="L32" s="1331"/>
    </row>
    <row r="33" spans="1:12">
      <c r="A33" s="1324">
        <v>11</v>
      </c>
      <c r="B33" s="1425" t="s">
        <v>1198</v>
      </c>
      <c r="C33" s="1426">
        <v>941</v>
      </c>
      <c r="D33" s="1427">
        <v>25</v>
      </c>
      <c r="E33" s="1325">
        <v>18</v>
      </c>
      <c r="F33" s="1426"/>
      <c r="G33" s="1426"/>
      <c r="H33" s="3652"/>
      <c r="I33" s="3653"/>
      <c r="J33" s="1426"/>
      <c r="K33" s="1426"/>
      <c r="L33" s="1331"/>
    </row>
    <row r="34" spans="1:12">
      <c r="A34" s="1324">
        <v>12</v>
      </c>
      <c r="B34" s="1425" t="s">
        <v>4172</v>
      </c>
      <c r="C34" s="1426">
        <f>SUM(C31:C33)</f>
        <v>2969</v>
      </c>
      <c r="D34" s="1443"/>
      <c r="E34" s="1444"/>
      <c r="F34" s="1426">
        <f>SUM(F31:F33)</f>
        <v>0</v>
      </c>
      <c r="G34" s="1426">
        <f>SUM(G31:G33)</f>
        <v>0</v>
      </c>
      <c r="H34" s="3652">
        <f>SUM(H31:I33)</f>
        <v>0</v>
      </c>
      <c r="I34" s="3653"/>
      <c r="J34" s="1426">
        <f>SUM(J31:J33)</f>
        <v>0</v>
      </c>
      <c r="K34" s="1426">
        <f>SUM(K31:K33)</f>
        <v>0</v>
      </c>
      <c r="L34" s="1331"/>
    </row>
    <row r="35" spans="1:12">
      <c r="A35" s="1324">
        <v>13</v>
      </c>
      <c r="B35" s="1425" t="s">
        <v>1199</v>
      </c>
      <c r="C35" s="1426">
        <v>733</v>
      </c>
      <c r="D35" s="1427">
        <v>9</v>
      </c>
      <c r="E35" s="1325">
        <v>20</v>
      </c>
      <c r="F35" s="1426"/>
      <c r="G35" s="1426"/>
      <c r="H35" s="3652"/>
      <c r="I35" s="3653"/>
      <c r="J35" s="1426"/>
      <c r="K35" s="1426"/>
      <c r="L35" s="1331"/>
    </row>
    <row r="36" spans="1:12">
      <c r="A36" s="1324">
        <v>14</v>
      </c>
      <c r="B36" s="1425" t="s">
        <v>1200</v>
      </c>
      <c r="C36" s="1426">
        <v>727</v>
      </c>
      <c r="D36" s="1427">
        <v>10</v>
      </c>
      <c r="E36" s="1325">
        <v>18</v>
      </c>
      <c r="F36" s="1426"/>
      <c r="G36" s="1426"/>
      <c r="H36" s="3652"/>
      <c r="I36" s="3653"/>
      <c r="J36" s="1426"/>
      <c r="K36" s="1426"/>
      <c r="L36" s="1331"/>
    </row>
    <row r="37" spans="1:12">
      <c r="A37" s="1324">
        <v>15</v>
      </c>
      <c r="B37" s="1425" t="s">
        <v>4173</v>
      </c>
      <c r="C37" s="1426">
        <v>885</v>
      </c>
      <c r="D37" s="1427">
        <v>28</v>
      </c>
      <c r="E37" s="1325">
        <v>19</v>
      </c>
      <c r="F37" s="1426"/>
      <c r="G37" s="1426"/>
      <c r="H37" s="3652"/>
      <c r="I37" s="3653"/>
      <c r="J37" s="1426"/>
      <c r="K37" s="1426"/>
      <c r="L37" s="1331"/>
    </row>
    <row r="38" spans="1:12">
      <c r="A38" s="1324">
        <v>16</v>
      </c>
      <c r="B38" s="1425" t="s">
        <v>4174</v>
      </c>
      <c r="C38" s="1426">
        <f>SUM(C35:C37)</f>
        <v>2345</v>
      </c>
      <c r="D38" s="1443"/>
      <c r="E38" s="1444"/>
      <c r="F38" s="1426">
        <f>SUM(F35:F37)</f>
        <v>0</v>
      </c>
      <c r="G38" s="1426">
        <f>SUM(G35:G37)</f>
        <v>0</v>
      </c>
      <c r="H38" s="3652">
        <f>SUM(H35:I37)</f>
        <v>0</v>
      </c>
      <c r="I38" s="3653"/>
      <c r="J38" s="1426">
        <f>SUM(J35:J37)</f>
        <v>0</v>
      </c>
      <c r="K38" s="1426">
        <f>SUM(K35:K37)</f>
        <v>0</v>
      </c>
      <c r="L38" s="1341"/>
    </row>
    <row r="39" spans="1:12" ht="15.75" customHeight="1">
      <c r="A39" s="1342">
        <v>17</v>
      </c>
      <c r="B39" s="1411" t="s">
        <v>4175</v>
      </c>
      <c r="C39" s="1445"/>
      <c r="D39" s="1430"/>
      <c r="E39" s="1343"/>
      <c r="F39" s="1445"/>
      <c r="G39" s="1445"/>
      <c r="H39" s="3643"/>
      <c r="I39" s="3644"/>
      <c r="J39" s="1445"/>
      <c r="K39" s="1445"/>
      <c r="L39" s="1446"/>
    </row>
    <row r="40" spans="1:12" ht="15.75" customHeight="1">
      <c r="A40" s="1447"/>
      <c r="B40" s="1412" t="s">
        <v>4176</v>
      </c>
      <c r="C40" s="1448">
        <f>C26+C30+C34+C38</f>
        <v>10282</v>
      </c>
      <c r="D40" s="1449"/>
      <c r="E40" s="1450"/>
      <c r="F40" s="1448">
        <f>F26+F30+F34+F38</f>
        <v>0</v>
      </c>
      <c r="G40" s="1448">
        <f>G26+G30+G34+G38</f>
        <v>0</v>
      </c>
      <c r="H40" s="3645">
        <v>0</v>
      </c>
      <c r="I40" s="3646"/>
      <c r="J40" s="1448">
        <f>J26+J30+J34+J38</f>
        <v>0</v>
      </c>
      <c r="K40" s="1448">
        <f>K26+K30+K34+K38</f>
        <v>0</v>
      </c>
      <c r="L40" s="1338"/>
    </row>
    <row r="41" spans="1:12" ht="15.75" customHeight="1">
      <c r="A41" s="1342"/>
      <c r="B41" s="1411"/>
      <c r="C41" s="1445"/>
      <c r="D41" s="1451"/>
      <c r="E41" s="1452"/>
      <c r="F41" s="1344"/>
      <c r="G41" s="1344"/>
      <c r="H41" s="3647"/>
      <c r="I41" s="3644"/>
      <c r="J41" s="1453"/>
      <c r="K41" s="1453"/>
      <c r="L41" s="1446"/>
    </row>
    <row r="42" spans="1:12" ht="15.75" customHeight="1">
      <c r="A42" s="1454"/>
      <c r="B42" s="1434"/>
      <c r="C42" s="1455"/>
      <c r="D42" s="1435"/>
      <c r="E42" s="1456"/>
      <c r="F42" s="1457"/>
      <c r="G42" s="1457"/>
      <c r="H42" s="3648"/>
      <c r="I42" s="3649"/>
      <c r="J42" s="1458"/>
      <c r="K42" s="1458"/>
      <c r="L42" s="1459"/>
    </row>
    <row r="43" spans="1:12" ht="15.75" customHeight="1" thickBot="1">
      <c r="A43" s="1460"/>
      <c r="B43" s="1438"/>
      <c r="C43" s="1461"/>
      <c r="D43" s="1438"/>
      <c r="E43" s="1462"/>
      <c r="F43" s="1463"/>
      <c r="G43" s="1463"/>
      <c r="H43" s="3650"/>
      <c r="I43" s="3651"/>
      <c r="J43" s="1463"/>
      <c r="K43" s="1463"/>
      <c r="L43" s="1464"/>
    </row>
    <row r="44" spans="1:12" ht="15.75" thickTop="1">
      <c r="A44" s="785"/>
      <c r="B44" s="785"/>
      <c r="C44" s="785"/>
      <c r="D44" s="785"/>
      <c r="E44" s="785"/>
      <c r="F44" s="785"/>
      <c r="G44" s="785"/>
      <c r="H44" s="785"/>
      <c r="I44" s="946"/>
      <c r="J44" s="946"/>
      <c r="K44" s="946"/>
      <c r="L44" s="946"/>
    </row>
    <row r="45" spans="1:12">
      <c r="A45" s="17" t="s">
        <v>4673</v>
      </c>
      <c r="B45" s="17"/>
      <c r="C45" s="17"/>
      <c r="D45" s="17"/>
      <c r="E45" s="17"/>
      <c r="F45" s="17"/>
      <c r="G45" s="17"/>
      <c r="H45" s="17"/>
      <c r="I45" s="17"/>
      <c r="J45" s="17"/>
      <c r="K45" s="17"/>
      <c r="L45" s="17"/>
    </row>
    <row r="46" spans="1:12">
      <c r="A46" s="69" t="s">
        <v>4192</v>
      </c>
      <c r="B46" s="69"/>
      <c r="C46" s="69"/>
      <c r="D46" s="69"/>
      <c r="E46" s="69"/>
      <c r="F46" s="69"/>
      <c r="G46" s="69"/>
      <c r="H46" s="69"/>
      <c r="I46" s="69"/>
      <c r="J46" s="69"/>
      <c r="K46" s="69"/>
      <c r="L46" s="69"/>
    </row>
  </sheetData>
  <customSheetViews>
    <customSheetView guid="{8BA73436-2F9B-4210-BD10-5C9B0EE18A6F}">
      <selection activeCell="K22" sqref="K22"/>
      <pageMargins left="0.7" right="0.7" top="0.75" bottom="0.75" header="0.3" footer="0.3"/>
      <pageSetup scale="59" orientation="portrait" r:id="rId1"/>
    </customSheetView>
    <customSheetView guid="{7923C648-7509-4E75-B568-BE9D1A032E56}">
      <selection activeCell="K22" sqref="K22"/>
      <pageMargins left="0.7" right="0.7" top="0.75" bottom="0.75" header="0.3" footer="0.3"/>
      <pageSetup scale="59" orientation="portrait" r:id="rId2"/>
    </customSheetView>
    <customSheetView guid="{393B765C-BB60-4CEF-9B1B-1517D80E77BC}">
      <selection activeCell="K22" sqref="K22"/>
      <pageMargins left="0.7" right="0.7" top="0.75" bottom="0.75" header="0.3" footer="0.3"/>
      <pageSetup scale="59" orientation="portrait" r:id="rId3"/>
    </customSheetView>
    <customSheetView guid="{63051384-6030-4837-BDE8-8D47319E9310}" showPageBreaks="1" topLeftCell="A13">
      <selection activeCell="C23" sqref="C23:E24"/>
      <pageMargins left="0.7" right="0.7" top="0.75" bottom="0.75" header="0.3" footer="0.3"/>
      <pageSetup scale="59" orientation="portrait" r:id="rId4"/>
    </customSheetView>
    <customSheetView guid="{4E7170B9-0E13-4551-BA0F-F43020F5D14F}">
      <selection activeCell="K22" sqref="K22"/>
      <pageMargins left="0.7" right="0.7" top="0.75" bottom="0.75" header="0.3" footer="0.3"/>
      <pageSetup scale="59" orientation="portrait" r:id="rId5"/>
    </customSheetView>
    <customSheetView guid="{438078D9-73AC-4065-AD12-33C545097290}" topLeftCell="A13">
      <selection activeCell="C23" sqref="C23:E24"/>
      <pageMargins left="0.7" right="0.7" top="0.75" bottom="0.75" header="0.3" footer="0.3"/>
      <pageSetup scale="59" orientation="portrait" r:id="rId6"/>
    </customSheetView>
    <customSheetView guid="{5CF51FF9-A1DC-465C-8702-577480B671DB}" topLeftCell="A13">
      <selection activeCell="C23" sqref="C23:E24"/>
      <pageMargins left="0.7" right="0.7" top="0.75" bottom="0.75" header="0.3" footer="0.3"/>
      <pageSetup scale="59" orientation="portrait" r:id="rId7"/>
    </customSheetView>
    <customSheetView guid="{B94A4E40-0E04-4C7F-92F0-F173BDD19C5E}">
      <selection activeCell="K22" sqref="K22"/>
      <pageMargins left="0.7" right="0.7" top="0.75" bottom="0.75" header="0.3" footer="0.3"/>
      <pageSetup scale="59" orientation="portrait" r:id="rId8"/>
    </customSheetView>
    <customSheetView guid="{8C259C24-A4E4-4974-8C90-A0F5B4CE3394}">
      <selection activeCell="K22" sqref="K22"/>
      <pageMargins left="0.7" right="0.7" top="0.75" bottom="0.75" header="0.3" footer="0.3"/>
      <pageSetup scale="59" orientation="portrait" r:id="rId9"/>
    </customSheetView>
    <customSheetView guid="{FA103E5D-8B2E-472D-A37D-606A91A24206}">
      <selection activeCell="K22" sqref="K22"/>
      <pageMargins left="0.7" right="0.7" top="0.75" bottom="0.75" header="0.3" footer="0.3"/>
      <pageSetup scale="59" orientation="portrait" r:id="rId10"/>
    </customSheetView>
    <customSheetView guid="{FD677025-12D2-4A8C-898E-C8C7B61A1761}">
      <selection activeCell="K22" sqref="K22"/>
      <pageMargins left="0.7" right="0.7" top="0.75" bottom="0.75" header="0.3" footer="0.3"/>
      <pageSetup scale="59" orientation="portrait" r:id="rId11"/>
    </customSheetView>
    <customSheetView guid="{8A94D2EC-B2C5-4234-9443-0DC03802E12D}">
      <selection activeCell="K22" sqref="K22"/>
      <pageMargins left="0.7" right="0.7" top="0.75" bottom="0.75" header="0.3" footer="0.3"/>
      <pageSetup scale="59" orientation="portrait" r:id="rId12"/>
    </customSheetView>
    <customSheetView guid="{C7AF6775-1D27-4B5E-A593-2A35D0B4D89B}">
      <selection activeCell="K22" sqref="K22"/>
      <pageMargins left="0.7" right="0.7" top="0.75" bottom="0.75" header="0.3" footer="0.3"/>
      <pageSetup scale="59" orientation="portrait" r:id="rId13"/>
    </customSheetView>
    <customSheetView guid="{96E61F17-B7D0-43DF-A042-AB82DEADF71D}" showPageBreaks="1">
      <selection activeCell="K22" sqref="K22"/>
      <pageMargins left="0.7" right="0.7" top="0.75" bottom="0.75" header="0.3" footer="0.3"/>
      <pageSetup scale="59" orientation="portrait" r:id="rId14"/>
    </customSheetView>
    <customSheetView guid="{0F6F7749-E5E2-402C-A332-F358E9F52431}">
      <selection activeCell="K22" sqref="K22"/>
      <pageMargins left="0.7" right="0.7" top="0.75" bottom="0.75" header="0.3" footer="0.3"/>
      <pageSetup scale="59" orientation="portrait" r:id="rId15"/>
    </customSheetView>
    <customSheetView guid="{665C0630-746D-4A38-99D5-558A3A80C435}" topLeftCell="A13">
      <selection activeCell="C23" sqref="C23:E24"/>
      <pageMargins left="0.7" right="0.7" top="0.75" bottom="0.75" header="0.3" footer="0.3"/>
      <pageSetup scale="59" orientation="portrait" r:id="rId16"/>
    </customSheetView>
    <customSheetView guid="{7BB49942-3332-4916-8C9A-7E0718D9BD15}" topLeftCell="A13">
      <selection activeCell="C23" sqref="C23:E24"/>
      <pageMargins left="0.7" right="0.7" top="0.75" bottom="0.75" header="0.3" footer="0.3"/>
      <pageSetup scale="59" orientation="portrait" r:id="rId17"/>
    </customSheetView>
    <customSheetView guid="{84131046-9492-4BD4-95BF-1101D54B6750}">
      <selection activeCell="K22" sqref="K22"/>
      <pageMargins left="0.7" right="0.7" top="0.75" bottom="0.75" header="0.3" footer="0.3"/>
      <pageSetup scale="59" orientation="portrait" r:id="rId18"/>
    </customSheetView>
    <customSheetView guid="{CDDD69AD-D96A-45A7-95A3-6DE883419332}" topLeftCell="A13">
      <selection activeCell="E38" sqref="E38"/>
      <pageMargins left="0.7" right="0.7" top="0.75" bottom="0.75" header="0.3" footer="0.3"/>
      <pageSetup scale="59" orientation="portrait" r:id="rId19"/>
    </customSheetView>
    <customSheetView guid="{4AA2BC72-2A29-463C-9964-91A7BC9A705D}" topLeftCell="A13">
      <selection activeCell="E38" sqref="E38"/>
      <pageMargins left="0.7" right="0.7" top="0.75" bottom="0.75" header="0.3" footer="0.3"/>
      <pageSetup scale="59" orientation="portrait" r:id="rId20"/>
    </customSheetView>
  </customSheetViews>
  <mergeCells count="29">
    <mergeCell ref="H26:I26"/>
    <mergeCell ref="I2:J2"/>
    <mergeCell ref="K2:L2"/>
    <mergeCell ref="I3:J3"/>
    <mergeCell ref="K3:L3"/>
    <mergeCell ref="H19:I19"/>
    <mergeCell ref="H20:I20"/>
    <mergeCell ref="H21:I21"/>
    <mergeCell ref="H22:I22"/>
    <mergeCell ref="H23:I23"/>
    <mergeCell ref="H24:I24"/>
    <mergeCell ref="H25:I25"/>
    <mergeCell ref="H38:I38"/>
    <mergeCell ref="H27:I27"/>
    <mergeCell ref="H28:I28"/>
    <mergeCell ref="H29:I29"/>
    <mergeCell ref="H30:I30"/>
    <mergeCell ref="H31:I31"/>
    <mergeCell ref="H32:I32"/>
    <mergeCell ref="H33:I33"/>
    <mergeCell ref="H34:I34"/>
    <mergeCell ref="H35:I35"/>
    <mergeCell ref="H36:I36"/>
    <mergeCell ref="H37:I37"/>
    <mergeCell ref="H39:I39"/>
    <mergeCell ref="H40:I40"/>
    <mergeCell ref="H41:I41"/>
    <mergeCell ref="H42:I42"/>
    <mergeCell ref="H43:I43"/>
  </mergeCells>
  <pageMargins left="0.7" right="0.7" top="0.75" bottom="0.75" header="0.3" footer="0.3"/>
  <pageSetup scale="59" orientation="portrait" r:id="rId2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58"/>
  <sheetViews>
    <sheetView defaultGridColor="0" colorId="22" zoomScaleNormal="100" workbookViewId="0">
      <selection activeCell="D3" sqref="D3"/>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1.6640625" style="9" customWidth="1"/>
    <col min="6" max="6" width="13.6640625" style="9" customWidth="1"/>
    <col min="7" max="8" width="15.6640625" style="9" customWidth="1"/>
    <col min="9" max="16384" width="9.6640625" style="9"/>
  </cols>
  <sheetData>
    <row r="1" spans="1:8">
      <c r="A1" s="792"/>
      <c r="B1" s="793" t="s">
        <v>1800</v>
      </c>
      <c r="C1" s="794" t="s">
        <v>1345</v>
      </c>
      <c r="D1" s="795"/>
      <c r="E1" s="795"/>
      <c r="F1" s="793"/>
      <c r="G1" s="795" t="s">
        <v>1802</v>
      </c>
      <c r="H1" s="796" t="s">
        <v>1803</v>
      </c>
    </row>
    <row r="2" spans="1:8">
      <c r="A2" s="797"/>
      <c r="B2" s="798" t="str">
        <f>'Data Sheet'!$C$25</f>
        <v>CENTRAL HUDSON GAS &amp; ELECTRIC CORPORATION</v>
      </c>
      <c r="C2" s="411" t="s">
        <v>1346</v>
      </c>
      <c r="D2" s="9" t="s">
        <v>5344</v>
      </c>
      <c r="F2" s="798" t="s">
        <v>1348</v>
      </c>
      <c r="G2" s="799" t="s">
        <v>1805</v>
      </c>
      <c r="H2" s="800"/>
    </row>
    <row r="3" spans="1:8" ht="15" customHeight="1">
      <c r="A3" s="801"/>
      <c r="B3" s="443"/>
      <c r="C3" s="461" t="s">
        <v>1349</v>
      </c>
      <c r="D3" s="443" t="s">
        <v>1347</v>
      </c>
      <c r="E3" s="443"/>
      <c r="F3" s="802" t="s">
        <v>1350</v>
      </c>
      <c r="G3" s="664" t="str">
        <f>'Data Sheet'!$C$40</f>
        <v>4/18/2018</v>
      </c>
      <c r="H3" s="1237" t="str">
        <f>'Data Sheet'!$C$38</f>
        <v>12/31/2017</v>
      </c>
    </row>
    <row r="4" spans="1:8" ht="15" customHeight="1">
      <c r="A4" s="803" t="s">
        <v>1351</v>
      </c>
      <c r="B4" s="804"/>
      <c r="C4" s="804"/>
      <c r="D4" s="804"/>
      <c r="E4" s="804"/>
      <c r="F4" s="804"/>
      <c r="G4" s="804"/>
      <c r="H4" s="805"/>
    </row>
    <row r="5" spans="1:8">
      <c r="A5" s="797"/>
      <c r="B5" s="3411" t="s">
        <v>117</v>
      </c>
      <c r="C5" s="3415"/>
      <c r="D5" s="3415"/>
      <c r="E5" s="3415"/>
      <c r="F5" s="3415"/>
      <c r="G5" s="3415"/>
      <c r="H5" s="3416"/>
    </row>
    <row r="6" spans="1:8">
      <c r="A6" s="797"/>
      <c r="B6" s="3417"/>
      <c r="C6" s="3417"/>
      <c r="D6" s="3417"/>
      <c r="E6" s="3417"/>
      <c r="F6" s="3417"/>
      <c r="G6" s="3417"/>
      <c r="H6" s="3418"/>
    </row>
    <row r="7" spans="1:8">
      <c r="A7" s="797"/>
      <c r="B7" s="3417"/>
      <c r="C7" s="3417"/>
      <c r="D7" s="3417"/>
      <c r="E7" s="3417"/>
      <c r="F7" s="3417"/>
      <c r="G7" s="3417"/>
      <c r="H7" s="3418"/>
    </row>
    <row r="8" spans="1:8">
      <c r="A8" s="797"/>
      <c r="B8" s="808"/>
      <c r="C8" s="808"/>
      <c r="D8" s="808"/>
      <c r="E8" s="808"/>
      <c r="F8" s="808"/>
      <c r="G8" s="808"/>
      <c r="H8" s="807"/>
    </row>
    <row r="9" spans="1:8">
      <c r="A9" s="797"/>
      <c r="B9" s="3378" t="s">
        <v>5773</v>
      </c>
      <c r="C9" s="808"/>
      <c r="D9" s="808"/>
      <c r="E9" s="808"/>
      <c r="F9" s="808"/>
      <c r="G9" s="808"/>
      <c r="H9" s="807"/>
    </row>
    <row r="10" spans="1:8">
      <c r="A10" s="797"/>
      <c r="B10" s="3379" t="s">
        <v>5774</v>
      </c>
      <c r="C10" s="12"/>
      <c r="D10" s="12"/>
      <c r="E10" s="12"/>
      <c r="F10" s="12"/>
      <c r="G10" s="12"/>
      <c r="H10" s="809"/>
    </row>
    <row r="11" spans="1:8">
      <c r="A11" s="797"/>
      <c r="B11" s="3379" t="s">
        <v>5775</v>
      </c>
      <c r="C11" s="12"/>
      <c r="D11" s="12"/>
      <c r="E11" s="12"/>
      <c r="F11" s="12"/>
      <c r="G11" s="12"/>
      <c r="H11" s="809"/>
    </row>
    <row r="12" spans="1:8">
      <c r="A12" s="797"/>
      <c r="B12" s="3379" t="s">
        <v>5776</v>
      </c>
      <c r="C12" s="12"/>
      <c r="D12" s="12"/>
      <c r="E12" s="12"/>
      <c r="F12" s="12"/>
      <c r="G12" s="12"/>
      <c r="H12" s="809"/>
    </row>
    <row r="13" spans="1:8">
      <c r="A13" s="797"/>
      <c r="B13" s="12"/>
      <c r="C13" s="12"/>
      <c r="D13" s="12"/>
      <c r="E13" s="12"/>
      <c r="F13" s="12"/>
      <c r="G13" s="12"/>
      <c r="H13" s="809"/>
    </row>
    <row r="14" spans="1:8">
      <c r="A14" s="797"/>
      <c r="B14" s="12"/>
      <c r="C14" s="12"/>
      <c r="D14" s="12"/>
      <c r="E14" s="12"/>
      <c r="F14" s="12"/>
      <c r="G14" s="12"/>
      <c r="H14" s="809"/>
    </row>
    <row r="15" spans="1:8">
      <c r="A15" s="801"/>
      <c r="B15" s="804"/>
      <c r="C15" s="804"/>
      <c r="D15" s="804"/>
      <c r="E15" s="804"/>
      <c r="F15" s="804"/>
      <c r="G15" s="804"/>
      <c r="H15" s="805"/>
    </row>
    <row r="16" spans="1:8">
      <c r="A16" s="797"/>
      <c r="B16" s="3411" t="s">
        <v>118</v>
      </c>
      <c r="C16" s="3419"/>
      <c r="D16" s="3419"/>
      <c r="E16" s="3419"/>
      <c r="F16" s="3419"/>
      <c r="G16" s="3419"/>
      <c r="H16" s="3412"/>
    </row>
    <row r="17" spans="1:8">
      <c r="A17" s="797"/>
      <c r="B17" s="3420"/>
      <c r="C17" s="3420"/>
      <c r="D17" s="3420"/>
      <c r="E17" s="3420"/>
      <c r="F17" s="3420"/>
      <c r="G17" s="3420"/>
      <c r="H17" s="3414"/>
    </row>
    <row r="18" spans="1:8">
      <c r="A18" s="797"/>
      <c r="B18" s="3420"/>
      <c r="C18" s="3420"/>
      <c r="D18" s="3420"/>
      <c r="E18" s="3420"/>
      <c r="F18" s="3420"/>
      <c r="G18" s="3420"/>
      <c r="H18" s="3414"/>
    </row>
    <row r="19" spans="1:8">
      <c r="A19" s="797"/>
      <c r="B19" s="806"/>
      <c r="C19" s="806"/>
      <c r="D19" s="806"/>
      <c r="E19" s="806"/>
      <c r="F19" s="806"/>
      <c r="G19" s="806"/>
      <c r="H19" s="809"/>
    </row>
    <row r="20" spans="1:8">
      <c r="A20" s="797"/>
      <c r="B20" s="3379" t="s">
        <v>5777</v>
      </c>
      <c r="C20" s="12"/>
      <c r="D20" s="12"/>
      <c r="E20" s="12"/>
      <c r="F20" s="12"/>
      <c r="G20" s="12"/>
      <c r="H20" s="809"/>
    </row>
    <row r="21" spans="1:8">
      <c r="A21" s="797"/>
      <c r="B21" s="3379" t="s">
        <v>5778</v>
      </c>
      <c r="C21" s="12"/>
      <c r="D21" s="12"/>
      <c r="E21" s="12"/>
      <c r="F21" s="12"/>
      <c r="G21" s="12"/>
      <c r="H21" s="809"/>
    </row>
    <row r="22" spans="1:8">
      <c r="A22" s="797"/>
      <c r="B22" s="12"/>
      <c r="C22" s="12"/>
      <c r="D22" s="12"/>
      <c r="E22" s="12"/>
      <c r="F22" s="12"/>
      <c r="G22" s="12"/>
      <c r="H22" s="809"/>
    </row>
    <row r="23" spans="1:8">
      <c r="A23" s="797"/>
      <c r="B23" s="12"/>
      <c r="C23" s="12"/>
      <c r="D23" s="12"/>
      <c r="E23" s="12"/>
      <c r="F23" s="12"/>
      <c r="G23" s="12"/>
      <c r="H23" s="809"/>
    </row>
    <row r="24" spans="1:8">
      <c r="A24" s="797"/>
      <c r="B24" s="12"/>
      <c r="C24" s="12"/>
      <c r="D24" s="12"/>
      <c r="E24" s="12"/>
      <c r="F24" s="12"/>
      <c r="G24" s="12"/>
      <c r="H24" s="809"/>
    </row>
    <row r="25" spans="1:8">
      <c r="A25" s="801"/>
      <c r="B25" s="804"/>
      <c r="C25" s="804"/>
      <c r="D25" s="804"/>
      <c r="E25" s="804"/>
      <c r="F25" s="804"/>
      <c r="G25" s="804"/>
      <c r="H25" s="805"/>
    </row>
    <row r="26" spans="1:8">
      <c r="A26" s="797"/>
      <c r="B26" s="3411" t="s">
        <v>1821</v>
      </c>
      <c r="C26" s="3419"/>
      <c r="D26" s="3419"/>
      <c r="E26" s="3419"/>
      <c r="F26" s="3419"/>
      <c r="G26" s="3419"/>
      <c r="H26" s="3412"/>
    </row>
    <row r="27" spans="1:8">
      <c r="A27" s="797"/>
      <c r="B27" s="3420"/>
      <c r="C27" s="3420"/>
      <c r="D27" s="3420"/>
      <c r="E27" s="3420"/>
      <c r="F27" s="3420"/>
      <c r="G27" s="3420"/>
      <c r="H27" s="3414"/>
    </row>
    <row r="28" spans="1:8">
      <c r="A28" s="797"/>
      <c r="B28" s="3420"/>
      <c r="C28" s="3420"/>
      <c r="D28" s="3420"/>
      <c r="E28" s="3420"/>
      <c r="F28" s="3420"/>
      <c r="G28" s="3420"/>
      <c r="H28" s="3414"/>
    </row>
    <row r="29" spans="1:8">
      <c r="A29" s="797"/>
      <c r="B29" s="812"/>
      <c r="C29" s="812"/>
      <c r="D29" s="812"/>
      <c r="E29" s="812"/>
      <c r="F29" s="812"/>
      <c r="G29" s="812"/>
      <c r="H29" s="811"/>
    </row>
    <row r="30" spans="1:8">
      <c r="A30" s="797"/>
      <c r="B30" s="3379" t="s">
        <v>5779</v>
      </c>
      <c r="C30" s="12"/>
      <c r="D30" s="12"/>
      <c r="E30" s="12"/>
      <c r="F30" s="12"/>
      <c r="G30" s="12"/>
      <c r="H30" s="809"/>
    </row>
    <row r="31" spans="1:8">
      <c r="A31" s="797"/>
      <c r="B31" s="12"/>
      <c r="C31" s="12"/>
      <c r="D31" s="12"/>
      <c r="E31" s="12"/>
      <c r="F31" s="12"/>
      <c r="G31" s="12"/>
      <c r="H31" s="809"/>
    </row>
    <row r="32" spans="1:8">
      <c r="A32" s="797"/>
      <c r="B32" s="12"/>
      <c r="C32" s="12"/>
      <c r="D32" s="12"/>
      <c r="E32" s="12"/>
      <c r="F32" s="12"/>
      <c r="G32" s="12"/>
      <c r="H32" s="809"/>
    </row>
    <row r="33" spans="1:8">
      <c r="A33" s="797"/>
      <c r="B33" s="12"/>
      <c r="C33" s="12"/>
      <c r="D33" s="12"/>
      <c r="E33" s="12"/>
      <c r="F33" s="12"/>
      <c r="G33" s="12"/>
      <c r="H33" s="809"/>
    </row>
    <row r="34" spans="1:8">
      <c r="A34" s="797"/>
      <c r="B34" s="12"/>
      <c r="C34" s="12"/>
      <c r="D34" s="12"/>
      <c r="E34" s="12"/>
      <c r="F34" s="12"/>
      <c r="G34" s="12"/>
      <c r="H34" s="809"/>
    </row>
    <row r="35" spans="1:8">
      <c r="A35" s="797"/>
      <c r="B35" s="12"/>
      <c r="C35" s="12"/>
      <c r="D35" s="12"/>
      <c r="E35" s="12"/>
      <c r="F35" s="12"/>
      <c r="G35" s="12"/>
      <c r="H35" s="809"/>
    </row>
    <row r="36" spans="1:8">
      <c r="A36" s="797"/>
      <c r="B36" s="12"/>
      <c r="C36" s="12"/>
      <c r="D36" s="12"/>
      <c r="E36" s="12"/>
      <c r="F36" s="12"/>
      <c r="G36" s="12"/>
      <c r="H36" s="809"/>
    </row>
    <row r="37" spans="1:8">
      <c r="A37" s="797"/>
      <c r="B37" s="12"/>
      <c r="C37" s="12"/>
      <c r="D37" s="12"/>
      <c r="E37" s="12"/>
      <c r="F37" s="12"/>
      <c r="G37" s="12"/>
      <c r="H37" s="809"/>
    </row>
    <row r="38" spans="1:8">
      <c r="A38" s="801"/>
      <c r="B38" s="804"/>
      <c r="C38" s="804"/>
      <c r="D38" s="804"/>
      <c r="E38" s="804"/>
      <c r="F38" s="804"/>
      <c r="G38" s="804"/>
      <c r="H38" s="805"/>
    </row>
    <row r="39" spans="1:8">
      <c r="A39" s="797"/>
      <c r="B39" s="3411" t="s">
        <v>1822</v>
      </c>
      <c r="C39" s="3411"/>
      <c r="D39" s="3411"/>
      <c r="E39" s="3411"/>
      <c r="F39" s="3411"/>
      <c r="G39" s="3411"/>
      <c r="H39" s="3412"/>
    </row>
    <row r="40" spans="1:8">
      <c r="A40" s="797"/>
      <c r="B40" s="3413"/>
      <c r="C40" s="3413"/>
      <c r="D40" s="3413"/>
      <c r="E40" s="3413"/>
      <c r="F40" s="3413"/>
      <c r="G40" s="3413"/>
      <c r="H40" s="3414"/>
    </row>
    <row r="41" spans="1:8">
      <c r="A41" s="797"/>
      <c r="B41" s="12"/>
      <c r="C41" s="12"/>
      <c r="D41" s="12"/>
      <c r="E41" s="12"/>
      <c r="F41" s="12"/>
      <c r="G41" s="12"/>
      <c r="H41" s="809"/>
    </row>
    <row r="42" spans="1:8">
      <c r="A42" s="797"/>
      <c r="B42" s="3379" t="s">
        <v>5780</v>
      </c>
      <c r="C42" s="12"/>
      <c r="D42" s="12"/>
      <c r="E42" s="12"/>
      <c r="F42" s="12"/>
      <c r="G42" s="12"/>
      <c r="H42" s="809"/>
    </row>
    <row r="43" spans="1:8">
      <c r="A43" s="797"/>
      <c r="B43" s="3379" t="s">
        <v>5782</v>
      </c>
      <c r="C43" s="12"/>
      <c r="D43" s="12"/>
      <c r="E43" s="12"/>
      <c r="F43" s="12"/>
      <c r="G43" s="12"/>
      <c r="H43" s="809"/>
    </row>
    <row r="44" spans="1:8">
      <c r="A44" s="797"/>
      <c r="B44" s="3379" t="s">
        <v>5781</v>
      </c>
      <c r="C44" s="12"/>
      <c r="D44" s="12"/>
      <c r="E44" s="12"/>
      <c r="F44" s="12"/>
      <c r="G44" s="12"/>
      <c r="H44" s="809"/>
    </row>
    <row r="45" spans="1:8">
      <c r="A45" s="797"/>
      <c r="B45" s="12"/>
      <c r="C45" s="12"/>
      <c r="D45" s="12"/>
      <c r="E45" s="12"/>
      <c r="F45" s="12"/>
      <c r="G45" s="12"/>
      <c r="H45" s="809"/>
    </row>
    <row r="46" spans="1:8">
      <c r="A46" s="797"/>
      <c r="B46" s="12"/>
      <c r="C46" s="12"/>
      <c r="D46" s="12"/>
      <c r="E46" s="12"/>
      <c r="F46" s="12"/>
      <c r="G46" s="12"/>
      <c r="H46" s="809"/>
    </row>
    <row r="47" spans="1:8">
      <c r="A47" s="797"/>
      <c r="B47" s="12"/>
      <c r="C47" s="12"/>
      <c r="D47" s="12"/>
      <c r="E47" s="12"/>
      <c r="F47" s="12"/>
      <c r="G47" s="12"/>
      <c r="H47" s="809"/>
    </row>
    <row r="48" spans="1:8">
      <c r="A48" s="801"/>
      <c r="B48" s="804"/>
      <c r="C48" s="804"/>
      <c r="D48" s="804"/>
      <c r="E48" s="804"/>
      <c r="F48" s="804"/>
      <c r="G48" s="804"/>
      <c r="H48" s="805"/>
    </row>
    <row r="49" spans="1:8">
      <c r="A49" s="797"/>
      <c r="B49" s="3411" t="s">
        <v>1823</v>
      </c>
      <c r="C49" s="3411"/>
      <c r="D49" s="3411"/>
      <c r="E49" s="3411"/>
      <c r="F49" s="3411"/>
      <c r="G49" s="3411"/>
      <c r="H49" s="3412"/>
    </row>
    <row r="50" spans="1:8">
      <c r="A50" s="797"/>
      <c r="B50" s="3413"/>
      <c r="C50" s="3413"/>
      <c r="D50" s="3413"/>
      <c r="E50" s="3413"/>
      <c r="F50" s="3413"/>
      <c r="G50" s="3413"/>
      <c r="H50" s="3414"/>
    </row>
    <row r="51" spans="1:8">
      <c r="A51" s="797"/>
      <c r="B51" s="12"/>
      <c r="C51" s="12"/>
      <c r="D51" s="12"/>
      <c r="E51" s="12"/>
      <c r="F51" s="12"/>
      <c r="G51" s="12"/>
      <c r="H51" s="809"/>
    </row>
    <row r="52" spans="1:8">
      <c r="A52" s="797"/>
      <c r="B52" s="13" t="s">
        <v>5811</v>
      </c>
      <c r="C52" s="12"/>
      <c r="D52" s="12"/>
      <c r="E52" s="12"/>
      <c r="F52" s="12"/>
      <c r="G52" s="12"/>
      <c r="H52" s="809"/>
    </row>
    <row r="53" spans="1:8">
      <c r="A53" s="797"/>
      <c r="B53" s="13" t="s">
        <v>1716</v>
      </c>
      <c r="C53" s="12"/>
      <c r="D53" s="12"/>
      <c r="E53" s="12"/>
      <c r="F53" s="12"/>
      <c r="G53" s="12"/>
      <c r="H53" s="809"/>
    </row>
    <row r="54" spans="1:8">
      <c r="A54" s="797"/>
      <c r="C54" s="12"/>
      <c r="D54" s="12"/>
      <c r="E54" s="12"/>
      <c r="F54" s="12"/>
      <c r="G54" s="12"/>
      <c r="H54" s="809"/>
    </row>
    <row r="55" spans="1:8">
      <c r="A55" s="797"/>
      <c r="C55" s="12"/>
      <c r="D55" s="12"/>
      <c r="E55" s="12"/>
      <c r="F55" s="12"/>
      <c r="G55" s="12"/>
      <c r="H55" s="809"/>
    </row>
    <row r="56" spans="1:8" ht="15.75" thickBot="1">
      <c r="A56" s="813"/>
      <c r="B56" s="814"/>
      <c r="C56" s="815"/>
      <c r="D56" s="815"/>
      <c r="E56" s="815"/>
      <c r="F56" s="815"/>
      <c r="G56" s="815"/>
      <c r="H56" s="816"/>
    </row>
    <row r="57" spans="1:8">
      <c r="A57" s="13" t="s">
        <v>1717</v>
      </c>
      <c r="C57" s="12"/>
      <c r="D57" s="12"/>
      <c r="E57" s="12"/>
      <c r="F57" s="12"/>
      <c r="G57" s="12"/>
      <c r="H57" s="12"/>
    </row>
    <row r="58" spans="1:8">
      <c r="A58" s="12" t="s">
        <v>1718</v>
      </c>
      <c r="B58" s="12"/>
      <c r="C58" s="12"/>
      <c r="D58" s="12"/>
      <c r="E58" s="12"/>
      <c r="F58" s="12"/>
      <c r="G58" s="12"/>
      <c r="H58" s="12"/>
    </row>
  </sheetData>
  <customSheetViews>
    <customSheetView guid="{8BA73436-2F9B-4210-BD10-5C9B0EE18A6F}" colorId="22">
      <selection activeCell="G2" sqref="G2"/>
      <pageMargins left="0.5" right="0.5" top="0.5" bottom="0.5" header="0" footer="0"/>
      <printOptions horizontalCentered="1" verticalCentered="1"/>
      <pageSetup scale="80" orientation="portrait" horizontalDpi="300" verticalDpi="300" r:id="rId1"/>
      <headerFooter alignWithMargins="0"/>
    </customSheetView>
    <customSheetView guid="{7923C648-7509-4E75-B568-BE9D1A032E56}" colorId="22">
      <selection activeCell="G2" sqref="G2"/>
      <pageMargins left="0.5" right="0.5" top="0.5" bottom="0.5" header="0" footer="0"/>
      <printOptions horizontalCentered="1" verticalCentered="1"/>
      <pageSetup scale="80" orientation="portrait" horizontalDpi="300" verticalDpi="300" r:id="rId2"/>
      <headerFooter alignWithMargins="0"/>
    </customSheetView>
    <customSheetView guid="{393B765C-BB60-4CEF-9B1B-1517D80E77BC}" colorId="22">
      <selection activeCell="G2" sqref="G2"/>
      <pageMargins left="0.5" right="0.5" top="0.5" bottom="0.5" header="0" footer="0"/>
      <printOptions horizontalCentered="1" verticalCentered="1"/>
      <pageSetup scale="80" orientation="portrait" horizontalDpi="300" verticalDpi="300" r:id="rId3"/>
      <headerFooter alignWithMargins="0"/>
    </customSheetView>
    <customSheetView guid="{63051384-6030-4837-BDE8-8D47319E9310}" colorId="22">
      <selection activeCell="G2" sqref="G2"/>
      <pageMargins left="0.5" right="0.5" top="0.5" bottom="0.5" header="0" footer="0"/>
      <printOptions horizontalCentered="1" verticalCentered="1"/>
      <pageSetup scale="80" orientation="portrait" horizontalDpi="300" verticalDpi="300" r:id="rId4"/>
      <headerFooter alignWithMargins="0"/>
    </customSheetView>
    <customSheetView guid="{4E7170B9-0E13-4551-BA0F-F43020F5D14F}" colorId="22">
      <selection activeCell="G2" sqref="G2"/>
      <pageMargins left="0.5" right="0.5" top="0.5" bottom="0.5" header="0" footer="0"/>
      <printOptions horizontalCentered="1" verticalCentered="1"/>
      <pageSetup scale="80" orientation="portrait" horizontalDpi="300" verticalDpi="300" r:id="rId5"/>
      <headerFooter alignWithMargins="0"/>
    </customSheetView>
    <customSheetView guid="{438078D9-73AC-4065-AD12-33C545097290}" colorId="22">
      <selection activeCell="G2" sqref="G2"/>
      <pageMargins left="0.5" right="0.5" top="0.5" bottom="0.5" header="0" footer="0"/>
      <printOptions horizontalCentered="1" verticalCentered="1"/>
      <pageSetup scale="80" orientation="portrait" horizontalDpi="300" verticalDpi="300" r:id="rId6"/>
      <headerFooter alignWithMargins="0"/>
    </customSheetView>
    <customSheetView guid="{5CF51FF9-A1DC-465C-8702-577480B671DB}" colorId="22">
      <selection activeCell="G2" sqref="G2"/>
      <pageMargins left="0.5" right="0.5" top="0.5" bottom="0.5" header="0" footer="0"/>
      <printOptions horizontalCentered="1" verticalCentered="1"/>
      <pageSetup scale="80" orientation="portrait" horizontalDpi="300" verticalDpi="300" r:id="rId7"/>
      <headerFooter alignWithMargins="0"/>
    </customSheetView>
    <customSheetView guid="{B94A4E40-0E04-4C7F-92F0-F173BDD19C5E}" colorId="22">
      <selection activeCell="G2" sqref="G2"/>
      <pageMargins left="0.5" right="0.5" top="0.5" bottom="0.5" header="0" footer="0"/>
      <printOptions horizontalCentered="1" verticalCentered="1"/>
      <pageSetup scale="80" orientation="portrait" horizontalDpi="300" verticalDpi="300" r:id="rId8"/>
      <headerFooter alignWithMargins="0"/>
    </customSheetView>
    <customSheetView guid="{8C259C24-A4E4-4974-8C90-A0F5B4CE3394}" colorId="22">
      <selection activeCell="G2" sqref="G2"/>
      <pageMargins left="0.5" right="0.5" top="0.5" bottom="0.5" header="0" footer="0"/>
      <printOptions horizontalCentered="1" verticalCentered="1"/>
      <pageSetup scale="80" orientation="portrait" horizontalDpi="300" verticalDpi="300" r:id="rId9"/>
      <headerFooter alignWithMargins="0"/>
    </customSheetView>
    <customSheetView guid="{FA103E5D-8B2E-472D-A37D-606A91A24206}" colorId="22">
      <selection activeCell="G2" sqref="G2"/>
      <pageMargins left="0.5" right="0.5" top="0.5" bottom="0.5" header="0" footer="0"/>
      <printOptions horizontalCentered="1" verticalCentered="1"/>
      <pageSetup scale="80" orientation="portrait" horizontalDpi="300" verticalDpi="300" r:id="rId10"/>
      <headerFooter alignWithMargins="0"/>
    </customSheetView>
    <customSheetView guid="{FD677025-12D2-4A8C-898E-C8C7B61A1761}" colorId="22">
      <selection activeCell="G2" sqref="G2"/>
      <pageMargins left="0.5" right="0.5" top="0.5" bottom="0.5" header="0" footer="0"/>
      <printOptions horizontalCentered="1" verticalCentered="1"/>
      <pageSetup scale="80" orientation="portrait" horizontalDpi="300" verticalDpi="300" r:id="rId11"/>
      <headerFooter alignWithMargins="0"/>
    </customSheetView>
    <customSheetView guid="{8A94D2EC-B2C5-4234-9443-0DC03802E12D}" colorId="22">
      <selection activeCell="G2" sqref="G2"/>
      <pageMargins left="0.5" right="0.5" top="0.5" bottom="0.5" header="0" footer="0"/>
      <printOptions horizontalCentered="1" verticalCentered="1"/>
      <pageSetup scale="80" orientation="portrait" horizontalDpi="300" verticalDpi="300" r:id="rId12"/>
      <headerFooter alignWithMargins="0"/>
    </customSheetView>
    <customSheetView guid="{C7AF6775-1D27-4B5E-A593-2A35D0B4D89B}" colorId="22">
      <selection activeCell="G2" sqref="G2"/>
      <pageMargins left="0.5" right="0.5" top="0.5" bottom="0.5" header="0" footer="0"/>
      <printOptions horizontalCentered="1" verticalCentered="1"/>
      <pageSetup scale="80" orientation="portrait" horizontalDpi="300" verticalDpi="300" r:id="rId13"/>
      <headerFooter alignWithMargins="0"/>
    </customSheetView>
    <customSheetView guid="{96E61F17-B7D0-43DF-A042-AB82DEADF71D}" colorId="22" showPageBreaks="1">
      <selection activeCell="G2" sqref="G2"/>
      <pageMargins left="0.5" right="0.5" top="0.5" bottom="0.5" header="0" footer="0"/>
      <printOptions horizontalCentered="1" verticalCentered="1"/>
      <pageSetup scale="80" orientation="portrait" horizontalDpi="300" verticalDpi="300" r:id="rId14"/>
      <headerFooter alignWithMargins="0"/>
    </customSheetView>
    <customSheetView guid="{0F6F7749-E5E2-402C-A332-F358E9F52431}" colorId="22">
      <selection activeCell="G2" sqref="G2"/>
      <pageMargins left="0.5" right="0.5" top="0.5" bottom="0.5" header="0" footer="0"/>
      <printOptions horizontalCentered="1" verticalCentered="1"/>
      <pageSetup scale="80" orientation="portrait" horizontalDpi="300" verticalDpi="300" r:id="rId15"/>
      <headerFooter alignWithMargins="0"/>
    </customSheetView>
    <customSheetView guid="{665C0630-746D-4A38-99D5-558A3A80C435}" colorId="22">
      <selection activeCell="G2" sqref="G2"/>
      <pageMargins left="0.5" right="0.5" top="0.5" bottom="0.5" header="0" footer="0"/>
      <printOptions horizontalCentered="1" verticalCentered="1"/>
      <pageSetup scale="80" orientation="portrait" horizontalDpi="300" verticalDpi="300" r:id="rId16"/>
      <headerFooter alignWithMargins="0"/>
    </customSheetView>
    <customSheetView guid="{7BB49942-3332-4916-8C9A-7E0718D9BD15}" colorId="22">
      <selection activeCell="G2" sqref="G2"/>
      <pageMargins left="0.5" right="0.5" top="0.5" bottom="0.5" header="0" footer="0"/>
      <printOptions horizontalCentered="1" verticalCentered="1"/>
      <pageSetup scale="80" orientation="portrait" horizontalDpi="300" verticalDpi="300" r:id="rId17"/>
      <headerFooter alignWithMargins="0"/>
    </customSheetView>
    <customSheetView guid="{84131046-9492-4BD4-95BF-1101D54B6750}" colorId="22">
      <selection activeCell="G2" sqref="G2"/>
      <pageMargins left="0.5" right="0.5" top="0.5" bottom="0.5" header="0" footer="0"/>
      <printOptions horizontalCentered="1" verticalCentered="1"/>
      <pageSetup scale="80" orientation="portrait" horizontalDpi="300" verticalDpi="300" r:id="rId18"/>
      <headerFooter alignWithMargins="0"/>
    </customSheetView>
    <customSheetView guid="{CDDD69AD-D96A-45A7-95A3-6DE883419332}" colorId="22">
      <selection activeCell="G2" sqref="G2"/>
      <pageMargins left="0.5" right="0.5" top="0.5" bottom="0.5" header="0" footer="0"/>
      <printOptions horizontalCentered="1" verticalCentered="1"/>
      <pageSetup scale="80" orientation="portrait" horizontalDpi="300" verticalDpi="300" r:id="rId19"/>
      <headerFooter alignWithMargins="0"/>
    </customSheetView>
    <customSheetView guid="{4AA2BC72-2A29-463C-9964-91A7BC9A705D}" colorId="22">
      <selection activeCell="G2" sqref="G2"/>
      <pageMargins left="0.5" right="0.5" top="0.5" bottom="0.5" header="0" footer="0"/>
      <printOptions horizontalCentered="1" verticalCentered="1"/>
      <pageSetup scale="80" orientation="portrait" horizontalDpi="300" verticalDpi="300" r:id="rId20"/>
      <headerFooter alignWithMargins="0"/>
    </customSheetView>
  </customSheetViews>
  <mergeCells count="5">
    <mergeCell ref="B49:H50"/>
    <mergeCell ref="B5:H7"/>
    <mergeCell ref="B16:H18"/>
    <mergeCell ref="B26:H28"/>
    <mergeCell ref="B39:H40"/>
  </mergeCells>
  <printOptions horizontalCentered="1" verticalCentered="1"/>
  <pageMargins left="0.5" right="0.5" top="0.5" bottom="0.5" header="0" footer="0"/>
  <pageSetup scale="80" orientation="portrait" horizontalDpi="300" verticalDpi="300" r:id="rId2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5"/>
  <sheetViews>
    <sheetView defaultGridColor="0" colorId="22" zoomScaleNormal="100" zoomScaleSheetLayoutView="80" workbookViewId="0">
      <selection activeCell="G3" sqref="G3"/>
    </sheetView>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2.6640625" customWidth="1"/>
    <col min="8" max="8" width="16.6640625" customWidth="1"/>
  </cols>
  <sheetData>
    <row r="1" spans="1:8">
      <c r="A1" s="29" t="s">
        <v>1800</v>
      </c>
      <c r="B1" s="66"/>
      <c r="C1" s="66"/>
      <c r="D1" s="553" t="s">
        <v>1345</v>
      </c>
      <c r="E1" s="554"/>
      <c r="F1" s="555"/>
      <c r="G1" s="556" t="s">
        <v>1802</v>
      </c>
      <c r="H1" s="390" t="s">
        <v>1803</v>
      </c>
    </row>
    <row r="2" spans="1:8">
      <c r="A2" s="72" t="str">
        <f>'Data Sheet'!$C$25</f>
        <v>CENTRAL HUDSON GAS &amp; ELECTRIC CORPORATION</v>
      </c>
      <c r="B2" s="509"/>
      <c r="C2" s="509"/>
      <c r="D2" s="785" t="s">
        <v>5358</v>
      </c>
      <c r="E2" s="17"/>
      <c r="F2" s="267"/>
      <c r="G2" s="266" t="s">
        <v>1805</v>
      </c>
      <c r="H2" s="510"/>
    </row>
    <row r="3" spans="1:8" ht="15" customHeight="1">
      <c r="A3" s="557"/>
      <c r="B3" s="509"/>
      <c r="C3" s="509"/>
      <c r="D3" s="2765" t="s">
        <v>1138</v>
      </c>
      <c r="E3" s="17"/>
      <c r="F3" s="17"/>
      <c r="G3" s="952" t="str">
        <f>'Data Sheet'!$C$40</f>
        <v>4/18/2018</v>
      </c>
      <c r="H3" s="895" t="str">
        <f>'Data Sheet'!$C$38</f>
        <v>12/31/2017</v>
      </c>
    </row>
    <row r="4" spans="1:8" ht="15" customHeight="1">
      <c r="A4" s="519" t="s">
        <v>3647</v>
      </c>
      <c r="B4" s="520"/>
      <c r="C4" s="520"/>
      <c r="D4" s="207"/>
      <c r="E4" s="207"/>
      <c r="F4" s="207"/>
      <c r="G4" s="207"/>
      <c r="H4" s="208"/>
    </row>
    <row r="5" spans="1:8">
      <c r="A5" s="558"/>
      <c r="B5" s="19"/>
      <c r="C5" s="19"/>
      <c r="D5" s="18"/>
      <c r="E5" s="18"/>
      <c r="F5" s="18"/>
      <c r="G5" s="18"/>
      <c r="H5" s="25"/>
    </row>
    <row r="6" spans="1:8">
      <c r="A6" s="22" t="s">
        <v>3648</v>
      </c>
      <c r="B6" s="19"/>
      <c r="C6" s="19"/>
      <c r="D6" s="19"/>
      <c r="E6" s="19"/>
      <c r="F6" s="18"/>
      <c r="G6" s="18"/>
      <c r="H6" s="25"/>
    </row>
    <row r="7" spans="1:8">
      <c r="A7" s="22" t="s">
        <v>3649</v>
      </c>
      <c r="B7" s="19"/>
      <c r="C7" s="19"/>
      <c r="D7" s="19"/>
      <c r="E7" s="19"/>
      <c r="F7" s="19"/>
      <c r="G7" s="19"/>
      <c r="H7" s="23"/>
    </row>
    <row r="8" spans="1:8">
      <c r="A8" s="22"/>
      <c r="B8" s="19"/>
      <c r="C8" s="19"/>
      <c r="D8" s="19"/>
      <c r="E8" s="19"/>
      <c r="F8" s="19"/>
      <c r="G8" s="19"/>
      <c r="H8" s="23"/>
    </row>
    <row r="9" spans="1:8">
      <c r="A9" s="559" t="s">
        <v>1729</v>
      </c>
      <c r="B9" s="560" t="s">
        <v>1783</v>
      </c>
      <c r="C9" s="561"/>
      <c r="D9" s="562" t="s">
        <v>3595</v>
      </c>
      <c r="E9" s="562" t="s">
        <v>1729</v>
      </c>
      <c r="F9" s="562" t="s">
        <v>1783</v>
      </c>
      <c r="G9" s="563"/>
      <c r="H9" s="564" t="s">
        <v>3595</v>
      </c>
    </row>
    <row r="10" spans="1:8">
      <c r="A10" s="565" t="s">
        <v>1732</v>
      </c>
      <c r="B10" s="566" t="s">
        <v>3020</v>
      </c>
      <c r="C10" s="567"/>
      <c r="D10" s="568" t="s">
        <v>3021</v>
      </c>
      <c r="E10" s="568" t="s">
        <v>1732</v>
      </c>
      <c r="F10" s="568" t="s">
        <v>3020</v>
      </c>
      <c r="G10" s="569"/>
      <c r="H10" s="570" t="s">
        <v>3021</v>
      </c>
    </row>
    <row r="11" spans="1:8">
      <c r="A11" s="565">
        <v>1</v>
      </c>
      <c r="B11" s="566" t="s">
        <v>3650</v>
      </c>
      <c r="C11" s="567"/>
      <c r="D11" s="571"/>
      <c r="E11" s="568">
        <v>22</v>
      </c>
      <c r="F11" s="566" t="s">
        <v>3651</v>
      </c>
      <c r="G11" s="567"/>
      <c r="H11" s="572"/>
    </row>
    <row r="12" spans="1:8">
      <c r="A12" s="565">
        <v>2</v>
      </c>
      <c r="B12" s="573" t="s">
        <v>3652</v>
      </c>
      <c r="C12" s="496"/>
      <c r="D12" s="574"/>
      <c r="E12" s="575">
        <v>23</v>
      </c>
      <c r="F12" s="576" t="s">
        <v>3653</v>
      </c>
      <c r="G12" s="19"/>
      <c r="H12" s="577">
        <v>2560833</v>
      </c>
    </row>
    <row r="13" spans="1:8">
      <c r="A13" s="565">
        <v>3</v>
      </c>
      <c r="B13" s="573" t="s">
        <v>3654</v>
      </c>
      <c r="C13" s="496"/>
      <c r="D13" s="578"/>
      <c r="E13" s="568"/>
      <c r="F13" s="573" t="s">
        <v>3655</v>
      </c>
      <c r="G13" s="496"/>
      <c r="H13" s="579"/>
    </row>
    <row r="14" spans="1:8">
      <c r="A14" s="565">
        <v>4</v>
      </c>
      <c r="B14" s="573" t="s">
        <v>3656</v>
      </c>
      <c r="C14" s="496"/>
      <c r="D14" s="578"/>
      <c r="E14" s="575">
        <v>24</v>
      </c>
      <c r="F14" s="576" t="s">
        <v>3657</v>
      </c>
      <c r="G14" s="19"/>
      <c r="H14" s="577">
        <v>42156</v>
      </c>
    </row>
    <row r="15" spans="1:8">
      <c r="A15" s="565">
        <v>5</v>
      </c>
      <c r="B15" s="573" t="s">
        <v>3658</v>
      </c>
      <c r="C15" s="496"/>
      <c r="D15" s="578">
        <v>51353</v>
      </c>
      <c r="E15" s="568"/>
      <c r="F15" s="573" t="s">
        <v>3659</v>
      </c>
      <c r="G15" s="496"/>
      <c r="H15" s="579"/>
    </row>
    <row r="16" spans="1:8">
      <c r="A16" s="565">
        <v>6</v>
      </c>
      <c r="B16" s="573" t="s">
        <v>3660</v>
      </c>
      <c r="C16" s="496"/>
      <c r="D16" s="578"/>
      <c r="E16" s="575">
        <v>25</v>
      </c>
      <c r="F16" s="576" t="s">
        <v>3661</v>
      </c>
      <c r="G16" s="19"/>
      <c r="H16" s="577"/>
    </row>
    <row r="17" spans="1:8">
      <c r="A17" s="565">
        <v>7</v>
      </c>
      <c r="B17" s="573" t="s">
        <v>2172</v>
      </c>
      <c r="C17" s="496"/>
      <c r="D17" s="578">
        <v>478</v>
      </c>
      <c r="E17" s="568"/>
      <c r="F17" s="573" t="s">
        <v>3659</v>
      </c>
      <c r="G17" s="496"/>
      <c r="H17" s="579"/>
    </row>
    <row r="18" spans="1:8">
      <c r="A18" s="565">
        <v>8</v>
      </c>
      <c r="B18" s="573" t="s">
        <v>3662</v>
      </c>
      <c r="C18" s="496"/>
      <c r="D18" s="578"/>
      <c r="E18" s="568">
        <v>26</v>
      </c>
      <c r="F18" s="573" t="s">
        <v>3663</v>
      </c>
      <c r="G18" s="496"/>
      <c r="H18" s="580"/>
    </row>
    <row r="19" spans="1:8">
      <c r="A19" s="512">
        <v>9</v>
      </c>
      <c r="B19" s="576" t="s">
        <v>3664</v>
      </c>
      <c r="C19" s="19"/>
      <c r="D19" s="581"/>
      <c r="E19" s="575">
        <v>27</v>
      </c>
      <c r="F19" s="2497" t="s">
        <v>3665</v>
      </c>
      <c r="G19" s="582"/>
      <c r="H19" s="583"/>
    </row>
    <row r="20" spans="1:8">
      <c r="A20" s="565"/>
      <c r="B20" s="573" t="s">
        <v>3666</v>
      </c>
      <c r="C20" s="496"/>
      <c r="D20" s="584">
        <f>SUM(D13:D17)-D18</f>
        <v>51831</v>
      </c>
      <c r="E20" s="568"/>
      <c r="F20" s="573" t="s">
        <v>3667</v>
      </c>
      <c r="G20" s="496"/>
      <c r="H20" s="579">
        <v>9575</v>
      </c>
    </row>
    <row r="21" spans="1:8">
      <c r="A21" s="565">
        <v>10</v>
      </c>
      <c r="B21" s="573" t="s">
        <v>3668</v>
      </c>
      <c r="C21" s="496"/>
      <c r="D21" s="578">
        <v>2612066</v>
      </c>
      <c r="E21" s="568">
        <v>28</v>
      </c>
      <c r="F21" s="573" t="s">
        <v>3669</v>
      </c>
      <c r="G21" s="496"/>
      <c r="H21" s="580">
        <v>51333</v>
      </c>
    </row>
    <row r="22" spans="1:8">
      <c r="A22" s="2703">
        <v>11</v>
      </c>
      <c r="B22" s="2704" t="s">
        <v>4238</v>
      </c>
      <c r="C22" s="2705"/>
      <c r="D22" s="2706"/>
      <c r="E22" s="2707">
        <v>29</v>
      </c>
      <c r="F22" s="2708" t="s">
        <v>4239</v>
      </c>
      <c r="G22" s="2709"/>
      <c r="H22" s="2710"/>
    </row>
    <row r="23" spans="1:8">
      <c r="A23" s="2703">
        <v>12</v>
      </c>
      <c r="B23" s="2704" t="s">
        <v>4193</v>
      </c>
      <c r="C23" s="2705"/>
      <c r="D23" s="585"/>
      <c r="E23" s="575">
        <v>30</v>
      </c>
      <c r="F23" s="586" t="s">
        <v>3670</v>
      </c>
      <c r="G23" s="18"/>
      <c r="H23" s="587"/>
    </row>
    <row r="24" spans="1:8">
      <c r="A24" s="565">
        <v>13</v>
      </c>
      <c r="B24" s="573" t="s">
        <v>1970</v>
      </c>
      <c r="C24" s="496"/>
      <c r="D24" s="578"/>
      <c r="E24" s="568"/>
      <c r="F24" s="566" t="s">
        <v>4237</v>
      </c>
      <c r="G24" s="567"/>
      <c r="H24" s="579">
        <f>SUM(H12:H22)</f>
        <v>2663897</v>
      </c>
    </row>
    <row r="25" spans="1:8">
      <c r="A25" s="565">
        <v>14</v>
      </c>
      <c r="B25" s="573" t="s">
        <v>3671</v>
      </c>
      <c r="C25" s="496"/>
      <c r="D25" s="578"/>
      <c r="E25" s="571"/>
      <c r="F25" s="588"/>
      <c r="G25" s="588"/>
      <c r="H25" s="589"/>
    </row>
    <row r="26" spans="1:8">
      <c r="A26" s="565">
        <v>15</v>
      </c>
      <c r="B26" s="573" t="s">
        <v>3672</v>
      </c>
      <c r="C26" s="496"/>
      <c r="D26" s="584">
        <f>D24-D25</f>
        <v>0</v>
      </c>
      <c r="E26" s="571"/>
      <c r="F26" s="588"/>
      <c r="G26" s="588"/>
      <c r="H26" s="589"/>
    </row>
    <row r="27" spans="1:8">
      <c r="A27" s="565">
        <v>16</v>
      </c>
      <c r="B27" s="573" t="s">
        <v>3673</v>
      </c>
      <c r="C27" s="496"/>
      <c r="D27" s="585"/>
      <c r="E27" s="588"/>
      <c r="F27" s="588"/>
      <c r="G27" s="588"/>
      <c r="H27" s="589"/>
    </row>
    <row r="28" spans="1:8">
      <c r="A28" s="565">
        <v>17</v>
      </c>
      <c r="B28" s="573" t="s">
        <v>1970</v>
      </c>
      <c r="C28" s="496"/>
      <c r="D28" s="578">
        <v>611492</v>
      </c>
      <c r="E28" s="571"/>
      <c r="F28" s="588"/>
      <c r="G28" s="588"/>
      <c r="H28" s="589"/>
    </row>
    <row r="29" spans="1:8">
      <c r="A29" s="565">
        <v>18</v>
      </c>
      <c r="B29" s="573" t="s">
        <v>3671</v>
      </c>
      <c r="C29" s="496"/>
      <c r="D29" s="578">
        <v>611492</v>
      </c>
      <c r="E29" s="571"/>
      <c r="F29" s="588"/>
      <c r="G29" s="588"/>
      <c r="H29" s="589"/>
    </row>
    <row r="30" spans="1:8">
      <c r="A30" s="512">
        <v>19</v>
      </c>
      <c r="B30" s="576" t="s">
        <v>3674</v>
      </c>
      <c r="C30" s="19"/>
      <c r="D30" s="590"/>
      <c r="E30" s="571"/>
      <c r="F30" s="588"/>
      <c r="G30" s="588"/>
      <c r="H30" s="589"/>
    </row>
    <row r="31" spans="1:8">
      <c r="A31" s="565"/>
      <c r="B31" s="573" t="s">
        <v>3675</v>
      </c>
      <c r="C31" s="496"/>
      <c r="D31" s="584">
        <f>D28-D29</f>
        <v>0</v>
      </c>
      <c r="E31" s="571"/>
      <c r="F31" s="588"/>
      <c r="G31" s="588"/>
      <c r="H31" s="589"/>
    </row>
    <row r="32" spans="1:8">
      <c r="A32" s="565">
        <v>20</v>
      </c>
      <c r="B32" s="573" t="s">
        <v>3676</v>
      </c>
      <c r="C32" s="496"/>
      <c r="D32" s="578"/>
      <c r="E32" s="571"/>
      <c r="F32" s="588"/>
      <c r="G32" s="588"/>
      <c r="H32" s="589"/>
    </row>
    <row r="33" spans="1:8">
      <c r="A33" s="512">
        <v>21</v>
      </c>
      <c r="B33" s="586" t="s">
        <v>3677</v>
      </c>
      <c r="C33" s="18"/>
      <c r="D33" s="590"/>
      <c r="E33" s="571"/>
      <c r="F33" s="588"/>
      <c r="G33" s="588"/>
      <c r="H33" s="589"/>
    </row>
    <row r="34" spans="1:8">
      <c r="A34" s="512"/>
      <c r="B34" s="586" t="s">
        <v>3678</v>
      </c>
      <c r="C34" s="18"/>
      <c r="D34" s="590">
        <f>D20+D21+D26+D31+D32</f>
        <v>2663897</v>
      </c>
      <c r="E34" s="571"/>
      <c r="F34" s="588"/>
      <c r="G34" s="588"/>
      <c r="H34" s="589"/>
    </row>
    <row r="35" spans="1:8">
      <c r="A35" s="591" t="s">
        <v>3679</v>
      </c>
      <c r="B35" s="592"/>
      <c r="C35" s="592"/>
      <c r="D35" s="592"/>
      <c r="E35" s="592"/>
      <c r="F35" s="592"/>
      <c r="G35" s="592"/>
      <c r="H35" s="593"/>
    </row>
    <row r="36" spans="1:8">
      <c r="A36" s="22"/>
      <c r="B36" s="19"/>
      <c r="C36" s="19"/>
      <c r="D36" s="19"/>
      <c r="E36" s="19"/>
      <c r="F36" s="19"/>
      <c r="G36" s="19"/>
      <c r="H36" s="23"/>
    </row>
    <row r="37" spans="1:8">
      <c r="A37" s="22" t="s">
        <v>3680</v>
      </c>
      <c r="B37" s="19"/>
      <c r="C37" s="19"/>
      <c r="D37" s="19"/>
      <c r="E37" s="19" t="s">
        <v>3681</v>
      </c>
      <c r="F37" s="19"/>
      <c r="G37" s="19"/>
      <c r="H37" s="23"/>
    </row>
    <row r="38" spans="1:8">
      <c r="A38" s="22" t="s">
        <v>3682</v>
      </c>
      <c r="B38" s="19"/>
      <c r="C38" s="19"/>
      <c r="D38" s="19"/>
      <c r="E38" s="19" t="s">
        <v>3683</v>
      </c>
      <c r="F38" s="19"/>
      <c r="G38" s="19"/>
      <c r="H38" s="23"/>
    </row>
    <row r="39" spans="1:8">
      <c r="A39" s="22" t="s">
        <v>3684</v>
      </c>
      <c r="B39" s="19"/>
      <c r="C39" s="19"/>
      <c r="D39" s="19"/>
      <c r="E39" s="19" t="s">
        <v>3685</v>
      </c>
      <c r="F39" s="19"/>
      <c r="G39" s="19"/>
      <c r="H39" s="23"/>
    </row>
    <row r="40" spans="1:8">
      <c r="A40" s="22" t="s">
        <v>3686</v>
      </c>
      <c r="B40" s="19"/>
      <c r="C40" s="19"/>
      <c r="D40" s="19"/>
      <c r="E40" s="19" t="s">
        <v>3687</v>
      </c>
      <c r="F40" s="19"/>
      <c r="G40" s="19"/>
      <c r="H40" s="23"/>
    </row>
    <row r="41" spans="1:8">
      <c r="A41" s="22" t="s">
        <v>3688</v>
      </c>
      <c r="B41" s="19"/>
      <c r="C41" s="19"/>
      <c r="D41" s="19"/>
      <c r="E41" s="19" t="s">
        <v>3689</v>
      </c>
      <c r="F41" s="19"/>
      <c r="G41" s="19"/>
      <c r="H41" s="23"/>
    </row>
    <row r="42" spans="1:8">
      <c r="A42" s="22" t="s">
        <v>2580</v>
      </c>
      <c r="B42" s="19"/>
      <c r="C42" s="19"/>
      <c r="D42" s="19"/>
      <c r="E42" s="19" t="s">
        <v>2581</v>
      </c>
      <c r="F42" s="19"/>
      <c r="G42" s="19"/>
      <c r="H42" s="23"/>
    </row>
    <row r="43" spans="1:8">
      <c r="A43" s="22" t="s">
        <v>2582</v>
      </c>
      <c r="B43" s="19"/>
      <c r="C43" s="19"/>
      <c r="D43" s="19"/>
      <c r="E43" s="19" t="s">
        <v>2583</v>
      </c>
      <c r="F43" s="19"/>
      <c r="G43" s="19"/>
      <c r="H43" s="23"/>
    </row>
    <row r="44" spans="1:8">
      <c r="A44" s="22" t="s">
        <v>2584</v>
      </c>
      <c r="B44" s="19"/>
      <c r="C44" s="19"/>
      <c r="D44" s="19"/>
      <c r="E44" s="19" t="s">
        <v>2585</v>
      </c>
      <c r="F44" s="19"/>
      <c r="G44" s="19"/>
      <c r="H44" s="23"/>
    </row>
    <row r="45" spans="1:8">
      <c r="A45" s="22"/>
      <c r="B45" s="19"/>
      <c r="C45" s="19"/>
      <c r="D45" s="19"/>
      <c r="E45" s="19"/>
      <c r="F45" s="19"/>
      <c r="G45" s="19"/>
      <c r="H45" s="23"/>
    </row>
    <row r="46" spans="1:8">
      <c r="A46" s="594" t="s">
        <v>2586</v>
      </c>
      <c r="B46" s="595"/>
      <c r="C46" s="595"/>
      <c r="D46" s="595"/>
      <c r="E46" s="595"/>
      <c r="F46" s="595"/>
      <c r="G46" s="595"/>
      <c r="H46" s="596"/>
    </row>
    <row r="47" spans="1:8">
      <c r="A47" s="22"/>
      <c r="B47" s="576"/>
      <c r="C47" s="576"/>
      <c r="D47" s="586" t="s">
        <v>2587</v>
      </c>
      <c r="E47" s="18"/>
      <c r="F47" s="566" t="s">
        <v>2588</v>
      </c>
      <c r="G47" s="567"/>
      <c r="H47" s="597"/>
    </row>
    <row r="48" spans="1:8">
      <c r="A48" s="512" t="s">
        <v>1729</v>
      </c>
      <c r="B48" s="575" t="s">
        <v>2589</v>
      </c>
      <c r="C48" s="575" t="s">
        <v>2590</v>
      </c>
      <c r="D48" s="586" t="s">
        <v>3327</v>
      </c>
      <c r="E48" s="18"/>
      <c r="F48" s="575" t="s">
        <v>2591</v>
      </c>
      <c r="G48" s="575" t="s">
        <v>2592</v>
      </c>
      <c r="H48" s="598" t="s">
        <v>2593</v>
      </c>
    </row>
    <row r="49" spans="1:8">
      <c r="A49" s="512" t="s">
        <v>1732</v>
      </c>
      <c r="B49" s="576"/>
      <c r="C49" s="576"/>
      <c r="D49" s="586" t="s">
        <v>2594</v>
      </c>
      <c r="E49" s="18"/>
      <c r="F49" s="575" t="s">
        <v>2595</v>
      </c>
      <c r="G49" s="575"/>
      <c r="H49" s="598"/>
    </row>
    <row r="50" spans="1:8">
      <c r="A50" s="599"/>
      <c r="B50" s="568" t="s">
        <v>3020</v>
      </c>
      <c r="C50" s="568" t="s">
        <v>3021</v>
      </c>
      <c r="D50" s="566" t="s">
        <v>3022</v>
      </c>
      <c r="E50" s="567"/>
      <c r="F50" s="568" t="s">
        <v>3023</v>
      </c>
      <c r="G50" s="568" t="s">
        <v>2346</v>
      </c>
      <c r="H50" s="570" t="s">
        <v>2347</v>
      </c>
    </row>
    <row r="51" spans="1:8">
      <c r="A51" s="22">
        <v>31</v>
      </c>
      <c r="B51" s="573" t="s">
        <v>2596</v>
      </c>
      <c r="C51" s="578">
        <v>234382</v>
      </c>
      <c r="D51" s="578"/>
      <c r="E51" s="600"/>
      <c r="F51" s="578">
        <v>827</v>
      </c>
      <c r="G51" s="601">
        <v>9</v>
      </c>
      <c r="H51" s="3053">
        <v>0.79166666666666663</v>
      </c>
    </row>
    <row r="52" spans="1:8">
      <c r="A52" s="22">
        <v>32</v>
      </c>
      <c r="B52" s="573" t="s">
        <v>2597</v>
      </c>
      <c r="C52" s="578">
        <v>175588</v>
      </c>
      <c r="D52" s="578"/>
      <c r="E52" s="600"/>
      <c r="F52" s="578">
        <v>796</v>
      </c>
      <c r="G52" s="601">
        <v>9</v>
      </c>
      <c r="H52" s="3053">
        <v>0.79166666666666663</v>
      </c>
    </row>
    <row r="53" spans="1:8">
      <c r="A53" s="22">
        <v>33</v>
      </c>
      <c r="B53" s="573" t="s">
        <v>2598</v>
      </c>
      <c r="C53" s="578">
        <v>235425</v>
      </c>
      <c r="D53" s="578"/>
      <c r="E53" s="600"/>
      <c r="F53" s="578">
        <v>767</v>
      </c>
      <c r="G53" s="601">
        <v>15</v>
      </c>
      <c r="H53" s="3053">
        <v>0.83333333333333337</v>
      </c>
    </row>
    <row r="54" spans="1:8">
      <c r="A54" s="22">
        <v>34</v>
      </c>
      <c r="B54" s="573" t="s">
        <v>2599</v>
      </c>
      <c r="C54" s="578">
        <v>197120</v>
      </c>
      <c r="D54" s="578"/>
      <c r="E54" s="600"/>
      <c r="F54" s="578">
        <v>663</v>
      </c>
      <c r="G54" s="601">
        <v>6</v>
      </c>
      <c r="H54" s="3053">
        <v>0.75</v>
      </c>
    </row>
    <row r="55" spans="1:8">
      <c r="A55" s="22">
        <v>35</v>
      </c>
      <c r="B55" s="573" t="s">
        <v>2600</v>
      </c>
      <c r="C55" s="578">
        <v>181280</v>
      </c>
      <c r="D55" s="578"/>
      <c r="E55" s="600"/>
      <c r="F55" s="578">
        <v>897</v>
      </c>
      <c r="G55" s="601">
        <v>18</v>
      </c>
      <c r="H55" s="3053">
        <v>0.75</v>
      </c>
    </row>
    <row r="56" spans="1:8">
      <c r="A56" s="22">
        <v>36</v>
      </c>
      <c r="B56" s="573" t="s">
        <v>2601</v>
      </c>
      <c r="C56" s="578">
        <v>217870</v>
      </c>
      <c r="D56" s="578"/>
      <c r="E56" s="600"/>
      <c r="F56" s="578">
        <v>1018</v>
      </c>
      <c r="G56" s="601">
        <v>13</v>
      </c>
      <c r="H56" s="3053">
        <v>0.70833333333333337</v>
      </c>
    </row>
    <row r="57" spans="1:8">
      <c r="A57" s="22">
        <v>37</v>
      </c>
      <c r="B57" s="573" t="s">
        <v>2602</v>
      </c>
      <c r="C57" s="578">
        <v>265248</v>
      </c>
      <c r="D57" s="578"/>
      <c r="E57" s="600"/>
      <c r="F57" s="578">
        <v>1034</v>
      </c>
      <c r="G57" s="601">
        <v>20</v>
      </c>
      <c r="H57" s="3053">
        <v>0.75</v>
      </c>
    </row>
    <row r="58" spans="1:8">
      <c r="A58" s="22">
        <v>38</v>
      </c>
      <c r="B58" s="573" t="s">
        <v>2603</v>
      </c>
      <c r="C58" s="578">
        <v>243360</v>
      </c>
      <c r="D58" s="578"/>
      <c r="E58" s="600"/>
      <c r="F58" s="578">
        <v>994</v>
      </c>
      <c r="G58" s="601">
        <v>22</v>
      </c>
      <c r="H58" s="3053">
        <v>0.75</v>
      </c>
    </row>
    <row r="59" spans="1:8">
      <c r="A59" s="22">
        <v>39</v>
      </c>
      <c r="B59" s="573" t="s">
        <v>1198</v>
      </c>
      <c r="C59" s="578">
        <v>196712</v>
      </c>
      <c r="D59" s="578"/>
      <c r="E59" s="600"/>
      <c r="F59" s="578">
        <v>941</v>
      </c>
      <c r="G59" s="601">
        <v>25</v>
      </c>
      <c r="H59" s="3053">
        <v>0.75</v>
      </c>
    </row>
    <row r="60" spans="1:8">
      <c r="A60" s="22">
        <v>40</v>
      </c>
      <c r="B60" s="573" t="s">
        <v>1199</v>
      </c>
      <c r="C60" s="578">
        <v>200796</v>
      </c>
      <c r="D60" s="578"/>
      <c r="E60" s="600"/>
      <c r="F60" s="578">
        <v>733</v>
      </c>
      <c r="G60" s="601">
        <v>9</v>
      </c>
      <c r="H60" s="3053">
        <v>0.83333333333333337</v>
      </c>
    </row>
    <row r="61" spans="1:8">
      <c r="A61" s="22">
        <v>41</v>
      </c>
      <c r="B61" s="573" t="s">
        <v>1200</v>
      </c>
      <c r="C61" s="578">
        <v>237021</v>
      </c>
      <c r="D61" s="578"/>
      <c r="E61" s="600"/>
      <c r="F61" s="578">
        <v>727</v>
      </c>
      <c r="G61" s="601">
        <v>10</v>
      </c>
      <c r="H61" s="3053">
        <v>0.75</v>
      </c>
    </row>
    <row r="62" spans="1:8">
      <c r="A62" s="22">
        <v>42</v>
      </c>
      <c r="B62" s="573" t="s">
        <v>1201</v>
      </c>
      <c r="C62" s="578">
        <v>279095</v>
      </c>
      <c r="D62" s="578"/>
      <c r="E62" s="600"/>
      <c r="F62" s="578">
        <v>885</v>
      </c>
      <c r="G62" s="601">
        <v>28</v>
      </c>
      <c r="H62" s="3053">
        <v>0.79166666666666663</v>
      </c>
    </row>
    <row r="63" spans="1:8" ht="15.75" thickBot="1">
      <c r="A63" s="26">
        <v>43</v>
      </c>
      <c r="B63" s="602" t="s">
        <v>171</v>
      </c>
      <c r="C63" s="603">
        <f>SUM(C51:C62)</f>
        <v>2663897</v>
      </c>
      <c r="D63" s="603">
        <f>SUM(D51:D62)</f>
        <v>0</v>
      </c>
      <c r="E63" s="604"/>
      <c r="F63" s="605"/>
      <c r="G63" s="606"/>
      <c r="H63" s="607"/>
    </row>
    <row r="64" spans="1:8">
      <c r="A64" s="1477" t="s">
        <v>4680</v>
      </c>
      <c r="B64" s="2464"/>
      <c r="C64" s="2464"/>
      <c r="D64" s="875"/>
      <c r="E64" s="876"/>
      <c r="F64" s="876"/>
    </row>
    <row r="65" spans="1:8">
      <c r="A65" s="876" t="s">
        <v>1202</v>
      </c>
      <c r="B65" s="876"/>
      <c r="C65" s="876"/>
      <c r="D65" s="876"/>
      <c r="E65" s="876"/>
      <c r="F65" s="876"/>
      <c r="G65" s="876"/>
      <c r="H65" s="876"/>
    </row>
  </sheetData>
  <customSheetViews>
    <customSheetView guid="{8BA73436-2F9B-4210-BD10-5C9B0EE18A6F}" colorId="22" fitToPage="1">
      <selection activeCell="H9" sqref="H9"/>
      <pageMargins left="0.5" right="0.5" top="0.5" bottom="0.5" header="0" footer="0"/>
      <printOptions horizontalCentered="1" verticalCentered="1"/>
      <pageSetup scale="75" orientation="portrait" horizontalDpi="300" verticalDpi="300" r:id="rId1"/>
      <headerFooter alignWithMargins="0"/>
    </customSheetView>
    <customSheetView guid="{7923C648-7509-4E75-B568-BE9D1A032E56}" colorId="22" fitToPage="1">
      <selection activeCell="G3" sqref="G3"/>
      <pageMargins left="0.5" right="0.5" top="0.5" bottom="0.5" header="0" footer="0"/>
      <printOptions horizontalCentered="1" verticalCentered="1"/>
      <pageSetup scale="73" orientation="portrait" horizontalDpi="300" verticalDpi="300" r:id="rId2"/>
      <headerFooter alignWithMargins="0"/>
    </customSheetView>
    <customSheetView guid="{393B765C-BB60-4CEF-9B1B-1517D80E77BC}" colorId="22" fitToPage="1">
      <selection activeCell="G3" sqref="G3"/>
      <pageMargins left="0.5" right="0.5" top="0.5" bottom="0.5" header="0" footer="0"/>
      <printOptions horizontalCentered="1" verticalCentered="1"/>
      <pageSetup scale="73" orientation="portrait" horizontalDpi="300" verticalDpi="300" r:id="rId3"/>
      <headerFooter alignWithMargins="0"/>
    </customSheetView>
    <customSheetView guid="{63051384-6030-4837-BDE8-8D47319E9310}" colorId="22" showPageBreaks="1" fitToPage="1" topLeftCell="A10">
      <selection activeCell="D18" sqref="D18"/>
      <pageMargins left="0.5" right="0.5" top="0.5" bottom="0.5" header="0" footer="0"/>
      <printOptions horizontalCentered="1" verticalCentered="1"/>
      <pageSetup scale="73" orientation="portrait" horizontalDpi="300" verticalDpi="300" r:id="rId4"/>
      <headerFooter alignWithMargins="0"/>
    </customSheetView>
    <customSheetView guid="{4E7170B9-0E13-4551-BA0F-F43020F5D14F}" colorId="22" fitToPage="1">
      <selection activeCell="H9" sqref="H9"/>
      <pageMargins left="0.5" right="0.5" top="0.5" bottom="0.5" header="0" footer="0"/>
      <printOptions horizontalCentered="1" verticalCentered="1"/>
      <pageSetup scale="75" orientation="portrait" horizontalDpi="300" verticalDpi="300" r:id="rId5"/>
      <headerFooter alignWithMargins="0"/>
    </customSheetView>
    <customSheetView guid="{438078D9-73AC-4065-AD12-33C545097290}" colorId="22" fitToPage="1">
      <selection activeCell="H9" sqref="H9"/>
      <pageMargins left="0.5" right="0.5" top="0.5" bottom="0.5" header="0" footer="0"/>
      <printOptions horizontalCentered="1" verticalCentered="1"/>
      <pageSetup scale="73" orientation="portrait" horizontalDpi="300" verticalDpi="300" r:id="rId6"/>
      <headerFooter alignWithMargins="0"/>
    </customSheetView>
    <customSheetView guid="{5CF51FF9-A1DC-465C-8702-577480B671DB}" colorId="22" fitToPage="1">
      <selection activeCell="H9" sqref="H9"/>
      <pageMargins left="0.5" right="0.5" top="0.5" bottom="0.5" header="0" footer="0"/>
      <printOptions horizontalCentered="1" verticalCentered="1"/>
      <pageSetup scale="73" orientation="portrait" horizontalDpi="300" verticalDpi="300" r:id="rId7"/>
      <headerFooter alignWithMargins="0"/>
    </customSheetView>
    <customSheetView guid="{B94A4E40-0E04-4C7F-92F0-F173BDD19C5E}" colorId="22" fitToPage="1">
      <selection activeCell="H9" sqref="H9"/>
      <pageMargins left="0.5" right="0.5" top="0.5" bottom="0.5" header="0" footer="0"/>
      <printOptions horizontalCentered="1" verticalCentered="1"/>
      <pageSetup scale="10" orientation="portrait" horizontalDpi="300" verticalDpi="300" r:id="rId8"/>
      <headerFooter alignWithMargins="0"/>
    </customSheetView>
    <customSheetView guid="{8C259C24-A4E4-4974-8C90-A0F5B4CE3394}" colorId="22" fitToPage="1">
      <selection activeCell="H9" sqref="H9"/>
      <pageMargins left="0.5" right="0.5" top="0.5" bottom="0.5" header="0" footer="0"/>
      <printOptions horizontalCentered="1" verticalCentered="1"/>
      <pageSetup scale="75" orientation="portrait" horizontalDpi="300" verticalDpi="300" r:id="rId9"/>
      <headerFooter alignWithMargins="0"/>
    </customSheetView>
    <customSheetView guid="{FA103E5D-8B2E-472D-A37D-606A91A24206}" colorId="22" fitToPage="1">
      <selection activeCell="H9" sqref="H9"/>
      <pageMargins left="0.5" right="0.5" top="0.5" bottom="0.5" header="0" footer="0"/>
      <printOptions horizontalCentered="1" verticalCentered="1"/>
      <pageSetup scale="75" orientation="portrait" horizontalDpi="300" verticalDpi="300" r:id="rId10"/>
      <headerFooter alignWithMargins="0"/>
    </customSheetView>
    <customSheetView guid="{FD677025-12D2-4A8C-898E-C8C7B61A1761}" colorId="22" fitToPage="1">
      <selection activeCell="H9" sqref="H9"/>
      <pageMargins left="0.5" right="0.5" top="0.5" bottom="0.5" header="0" footer="0"/>
      <printOptions horizontalCentered="1" verticalCentered="1"/>
      <pageSetup scale="10" orientation="portrait" horizontalDpi="300" verticalDpi="300" r:id="rId11"/>
      <headerFooter alignWithMargins="0"/>
    </customSheetView>
    <customSheetView guid="{8A94D2EC-B2C5-4234-9443-0DC03802E12D}" colorId="22" fitToPage="1">
      <selection activeCell="H9" sqref="H9"/>
      <pageMargins left="0.5" right="0.5" top="0.5" bottom="0.5" header="0" footer="0"/>
      <printOptions horizontalCentered="1" verticalCentered="1"/>
      <pageSetup scale="10" orientation="portrait" horizontalDpi="300" verticalDpi="300" r:id="rId12"/>
      <headerFooter alignWithMargins="0"/>
    </customSheetView>
    <customSheetView guid="{C7AF6775-1D27-4B5E-A593-2A35D0B4D89B}" colorId="22" fitToPage="1">
      <selection activeCell="H9" sqref="H9"/>
      <pageMargins left="0.5" right="0.5" top="0.5" bottom="0.5" header="0" footer="0"/>
      <printOptions horizontalCentered="1" verticalCentered="1"/>
      <pageSetup scale="75" orientation="portrait" horizontalDpi="300" verticalDpi="300" r:id="rId13"/>
      <headerFooter alignWithMargins="0"/>
    </customSheetView>
    <customSheetView guid="{96E61F17-B7D0-43DF-A042-AB82DEADF71D}" colorId="22" showPageBreaks="1" fitToPage="1">
      <selection activeCell="H9" sqref="H9"/>
      <pageMargins left="0.5" right="0.5" top="0.5" bottom="0.5" header="0" footer="0"/>
      <printOptions horizontalCentered="1" verticalCentered="1"/>
      <pageSetup scale="10" orientation="portrait" horizontalDpi="300" verticalDpi="300" r:id="rId14"/>
      <headerFooter alignWithMargins="0"/>
    </customSheetView>
    <customSheetView guid="{0F6F7749-E5E2-402C-A332-F358E9F52431}" colorId="22" fitToPage="1">
      <selection activeCell="H9" sqref="H9"/>
      <pageMargins left="0.5" right="0.5" top="0.5" bottom="0.5" header="0" footer="0"/>
      <printOptions horizontalCentered="1" verticalCentered="1"/>
      <pageSetup scale="75" orientation="portrait" horizontalDpi="300" verticalDpi="300" r:id="rId15"/>
      <headerFooter alignWithMargins="0"/>
    </customSheetView>
    <customSheetView guid="{665C0630-746D-4A38-99D5-558A3A80C435}" colorId="22" fitToPage="1">
      <selection activeCell="H9" sqref="H9"/>
      <pageMargins left="0.5" right="0.5" top="0.5" bottom="0.5" header="0" footer="0"/>
      <printOptions horizontalCentered="1" verticalCentered="1"/>
      <pageSetup scale="73" orientation="portrait" horizontalDpi="300" verticalDpi="300" r:id="rId16"/>
      <headerFooter alignWithMargins="0"/>
    </customSheetView>
    <customSheetView guid="{7BB49942-3332-4916-8C9A-7E0718D9BD15}" colorId="22" fitToPage="1">
      <selection activeCell="H9" sqref="H9"/>
      <pageMargins left="0.5" right="0.5" top="0.5" bottom="0.5" header="0" footer="0"/>
      <printOptions horizontalCentered="1" verticalCentered="1"/>
      <pageSetup scale="73" orientation="portrait" horizontalDpi="300" verticalDpi="300" r:id="rId17"/>
      <headerFooter alignWithMargins="0"/>
    </customSheetView>
    <customSheetView guid="{84131046-9492-4BD4-95BF-1101D54B6750}" colorId="22" fitToPage="1">
      <selection activeCell="H9" sqref="H9"/>
      <pageMargins left="0.5" right="0.5" top="0.5" bottom="0.5" header="0" footer="0"/>
      <printOptions horizontalCentered="1" verticalCentered="1"/>
      <pageSetup scale="75" orientation="portrait" horizontalDpi="300" verticalDpi="300" r:id="rId18"/>
      <headerFooter alignWithMargins="0"/>
    </customSheetView>
    <customSheetView guid="{CDDD69AD-D96A-45A7-95A3-6DE883419332}" colorId="22" fitToPage="1">
      <selection activeCell="H9" sqref="H9"/>
      <pageMargins left="0.5" right="0.5" top="0.5" bottom="0.5" header="0" footer="0"/>
      <printOptions horizontalCentered="1" verticalCentered="1"/>
      <pageSetup scale="73" orientation="portrait" horizontalDpi="300" verticalDpi="300" r:id="rId19"/>
      <headerFooter alignWithMargins="0"/>
    </customSheetView>
    <customSheetView guid="{4AA2BC72-2A29-463C-9964-91A7BC9A705D}" colorId="22" fitToPage="1">
      <selection activeCell="H9" sqref="H9"/>
      <pageMargins left="0.5" right="0.5" top="0.5" bottom="0.5" header="0" footer="0"/>
      <printOptions horizontalCentered="1" verticalCentered="1"/>
      <pageSetup scale="73" orientation="portrait" horizontalDpi="300" verticalDpi="300" r:id="rId20"/>
      <headerFooter alignWithMargins="0"/>
    </customSheetView>
  </customSheetViews>
  <printOptions horizontalCentered="1" verticalCentered="1"/>
  <pageMargins left="0.5" right="0.5" top="0.5" bottom="0.5" header="0" footer="0"/>
  <pageSetup scale="73" orientation="portrait" horizontalDpi="300" verticalDpi="300" r:id="rId2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3"/>
  <sheetViews>
    <sheetView defaultGridColor="0" colorId="22" zoomScale="60" zoomScaleNormal="60" zoomScaleSheetLayoutView="50" workbookViewId="0">
      <selection activeCell="G3" sqref="G3"/>
    </sheetView>
  </sheetViews>
  <sheetFormatPr defaultColWidth="9.6640625" defaultRowHeight="15"/>
  <cols>
    <col min="1" max="1" width="4.6640625" customWidth="1"/>
    <col min="2" max="2" width="49.5546875" bestFit="1" customWidth="1"/>
    <col min="3" max="3" width="12.88671875" customWidth="1"/>
    <col min="4" max="6" width="10.6640625" customWidth="1"/>
    <col min="7" max="7" width="11.77734375" bestFit="1" customWidth="1"/>
    <col min="8" max="8" width="10.6640625" customWidth="1"/>
    <col min="9" max="17" width="11.6640625" customWidth="1"/>
    <col min="18" max="18" width="4.6640625" customWidth="1"/>
  </cols>
  <sheetData>
    <row r="1" spans="1:18">
      <c r="A1" s="877" t="s">
        <v>1800</v>
      </c>
      <c r="B1" s="878"/>
      <c r="C1" s="981" t="s">
        <v>1345</v>
      </c>
      <c r="D1" s="984"/>
      <c r="E1" s="985" t="s">
        <v>1802</v>
      </c>
      <c r="F1" s="994"/>
      <c r="G1" s="985" t="s">
        <v>1803</v>
      </c>
      <c r="H1" s="968"/>
      <c r="I1" s="877" t="s">
        <v>1800</v>
      </c>
      <c r="J1" s="878"/>
      <c r="K1" s="878"/>
      <c r="L1" s="981" t="s">
        <v>1345</v>
      </c>
      <c r="M1" s="878"/>
      <c r="N1" s="985" t="s">
        <v>1802</v>
      </c>
      <c r="O1" s="994"/>
      <c r="P1" s="985" t="s">
        <v>1803</v>
      </c>
      <c r="Q1" s="994"/>
      <c r="R1" s="968"/>
    </row>
    <row r="2" spans="1:18">
      <c r="A2" s="72" t="str">
        <f>'Data Sheet'!$C$25</f>
        <v>CENTRAL HUDSON GAS &amp; ELECTRIC CORPORATION</v>
      </c>
      <c r="B2" s="875"/>
      <c r="C2" s="72" t="s">
        <v>5046</v>
      </c>
      <c r="D2" s="875"/>
      <c r="E2" s="935" t="s">
        <v>1805</v>
      </c>
      <c r="F2" s="876"/>
      <c r="G2" s="986"/>
      <c r="H2" s="938"/>
      <c r="I2" s="72" t="str">
        <f>'Data Sheet'!$C$25</f>
        <v>CENTRAL HUDSON GAS &amp; ELECTRIC CORPORATION</v>
      </c>
      <c r="J2" s="875"/>
      <c r="K2" s="875"/>
      <c r="L2" s="937" t="str">
        <f>C2</f>
        <v>(1)  [X] An Original</v>
      </c>
      <c r="M2" s="875"/>
      <c r="N2" s="935" t="s">
        <v>1805</v>
      </c>
      <c r="O2" s="876"/>
      <c r="P2" s="986"/>
      <c r="Q2" s="920"/>
      <c r="R2" s="938"/>
    </row>
    <row r="3" spans="1:18" ht="15" customHeight="1" thickBot="1">
      <c r="A3" s="954"/>
      <c r="B3" s="927"/>
      <c r="C3" s="954" t="s">
        <v>1138</v>
      </c>
      <c r="D3" s="927"/>
      <c r="E3" s="1250" t="str">
        <f>'Data Sheet'!$C$40</f>
        <v>4/18/2018</v>
      </c>
      <c r="F3" s="989"/>
      <c r="G3" s="1001" t="str">
        <f>'Data Sheet'!$C$38</f>
        <v>12/31/2017</v>
      </c>
      <c r="H3" s="1000"/>
      <c r="I3" s="954"/>
      <c r="J3" s="927"/>
      <c r="K3" s="927"/>
      <c r="L3" s="954" t="s">
        <v>1138</v>
      </c>
      <c r="M3" s="927"/>
      <c r="N3" s="1250" t="str">
        <f>'Data Sheet'!$C$40</f>
        <v>4/18/2018</v>
      </c>
      <c r="O3" s="989"/>
      <c r="P3" s="1001" t="str">
        <f>'Data Sheet'!$C$38</f>
        <v>12/31/2017</v>
      </c>
      <c r="Q3" s="876"/>
      <c r="R3" s="1000"/>
    </row>
    <row r="4" spans="1:18" ht="15" customHeight="1" thickBot="1">
      <c r="A4" s="550" t="s">
        <v>1203</v>
      </c>
      <c r="B4" s="551"/>
      <c r="C4" s="551"/>
      <c r="D4" s="989"/>
      <c r="E4" s="989"/>
      <c r="F4" s="989"/>
      <c r="G4" s="991"/>
      <c r="H4" s="1000"/>
      <c r="I4" s="550" t="s">
        <v>1204</v>
      </c>
      <c r="J4" s="551"/>
      <c r="K4" s="551"/>
      <c r="L4" s="989"/>
      <c r="M4" s="989"/>
      <c r="N4" s="989"/>
      <c r="O4" s="989"/>
      <c r="P4" s="989"/>
      <c r="Q4" s="991"/>
      <c r="R4" s="955"/>
    </row>
    <row r="5" spans="1:18" ht="15.75">
      <c r="A5" s="68"/>
      <c r="B5" s="71"/>
      <c r="C5" s="71"/>
      <c r="D5" s="876"/>
      <c r="E5" s="876"/>
      <c r="F5" s="876"/>
      <c r="G5" s="994"/>
      <c r="H5" s="938"/>
      <c r="I5" s="68"/>
      <c r="J5" s="71"/>
      <c r="K5" s="71"/>
      <c r="L5" s="876"/>
      <c r="M5" s="876"/>
      <c r="N5" s="876"/>
      <c r="O5" s="876"/>
      <c r="P5" s="876"/>
      <c r="Q5" s="994"/>
      <c r="R5" s="938"/>
    </row>
    <row r="6" spans="1:18">
      <c r="A6" s="937" t="s">
        <v>1205</v>
      </c>
      <c r="B6" s="875"/>
      <c r="C6" s="875"/>
      <c r="D6" s="875" t="s">
        <v>1206</v>
      </c>
      <c r="E6" s="875"/>
      <c r="F6" s="875"/>
      <c r="G6" s="875"/>
      <c r="H6" s="938"/>
      <c r="I6" s="22" t="s">
        <v>1207</v>
      </c>
      <c r="J6" s="19"/>
      <c r="K6" s="19"/>
      <c r="L6" s="19"/>
      <c r="M6" s="19"/>
      <c r="N6" s="19" t="s">
        <v>1208</v>
      </c>
      <c r="O6" s="19"/>
      <c r="P6" s="19"/>
      <c r="Q6" s="19"/>
      <c r="R6" s="23"/>
    </row>
    <row r="7" spans="1:18">
      <c r="A7" s="937" t="s">
        <v>1209</v>
      </c>
      <c r="B7" s="875"/>
      <c r="C7" s="875"/>
      <c r="D7" s="875" t="s">
        <v>1210</v>
      </c>
      <c r="E7" s="875"/>
      <c r="F7" s="875"/>
      <c r="G7" s="875"/>
      <c r="H7" s="938"/>
      <c r="I7" s="22" t="s">
        <v>1211</v>
      </c>
      <c r="J7" s="19"/>
      <c r="K7" s="19"/>
      <c r="L7" s="19"/>
      <c r="M7" s="19"/>
      <c r="N7" s="19" t="s">
        <v>1212</v>
      </c>
      <c r="O7" s="19"/>
      <c r="P7" s="19"/>
      <c r="Q7" s="19"/>
      <c r="R7" s="23"/>
    </row>
    <row r="8" spans="1:18">
      <c r="A8" s="937" t="s">
        <v>473</v>
      </c>
      <c r="B8" s="875"/>
      <c r="C8" s="875"/>
      <c r="D8" s="875" t="s">
        <v>474</v>
      </c>
      <c r="E8" s="875"/>
      <c r="F8" s="875"/>
      <c r="G8" s="875"/>
      <c r="H8" s="938"/>
      <c r="I8" s="22" t="s">
        <v>475</v>
      </c>
      <c r="J8" s="19"/>
      <c r="K8" s="19"/>
      <c r="L8" s="19"/>
      <c r="M8" s="19"/>
      <c r="N8" s="19" t="s">
        <v>1239</v>
      </c>
      <c r="O8" s="19"/>
      <c r="P8" s="19"/>
      <c r="Q8" s="19"/>
      <c r="R8" s="23"/>
    </row>
    <row r="9" spans="1:18">
      <c r="A9" s="937" t="s">
        <v>1240</v>
      </c>
      <c r="B9" s="875"/>
      <c r="C9" s="875"/>
      <c r="D9" s="875" t="s">
        <v>1241</v>
      </c>
      <c r="E9" s="875"/>
      <c r="F9" s="875"/>
      <c r="G9" s="875"/>
      <c r="H9" s="938"/>
      <c r="I9" s="2711" t="s">
        <v>1242</v>
      </c>
      <c r="J9" s="2712"/>
      <c r="K9" s="2712"/>
      <c r="L9" s="2712"/>
      <c r="M9" s="2712"/>
      <c r="N9" s="19" t="s">
        <v>1243</v>
      </c>
      <c r="O9" s="19"/>
      <c r="P9" s="19"/>
      <c r="Q9" s="19"/>
      <c r="R9" s="23"/>
    </row>
    <row r="10" spans="1:18">
      <c r="A10" s="937" t="s">
        <v>1244</v>
      </c>
      <c r="B10" s="875"/>
      <c r="C10" s="875"/>
      <c r="D10" s="875" t="s">
        <v>1245</v>
      </c>
      <c r="E10" s="875"/>
      <c r="F10" s="875"/>
      <c r="G10" s="875"/>
      <c r="H10" s="938"/>
      <c r="I10" s="2711" t="s">
        <v>4633</v>
      </c>
      <c r="J10" s="2712"/>
      <c r="K10" s="2712"/>
      <c r="L10" s="2712"/>
      <c r="M10" s="2712"/>
      <c r="N10" s="19" t="s">
        <v>1246</v>
      </c>
      <c r="O10" s="19"/>
      <c r="P10" s="19"/>
      <c r="Q10" s="19"/>
      <c r="R10" s="23"/>
    </row>
    <row r="11" spans="1:18">
      <c r="A11" s="937" t="s">
        <v>1247</v>
      </c>
      <c r="B11" s="875"/>
      <c r="C11" s="875"/>
      <c r="D11" s="875" t="s">
        <v>1248</v>
      </c>
      <c r="E11" s="875"/>
      <c r="F11" s="875"/>
      <c r="G11" s="875"/>
      <c r="H11" s="938"/>
      <c r="I11" s="2711" t="s">
        <v>4634</v>
      </c>
      <c r="J11" s="2712"/>
      <c r="K11" s="2712"/>
      <c r="L11" s="2712"/>
      <c r="M11" s="2712"/>
      <c r="N11" s="19" t="s">
        <v>1249</v>
      </c>
      <c r="O11" s="19"/>
      <c r="P11" s="19"/>
      <c r="Q11" s="19"/>
      <c r="R11" s="23"/>
    </row>
    <row r="12" spans="1:18">
      <c r="A12" s="937" t="s">
        <v>1250</v>
      </c>
      <c r="B12" s="875"/>
      <c r="C12" s="875"/>
      <c r="D12" s="875" t="s">
        <v>1251</v>
      </c>
      <c r="E12" s="875"/>
      <c r="F12" s="875"/>
      <c r="G12" s="875"/>
      <c r="H12" s="938"/>
      <c r="I12" s="2711" t="s">
        <v>1252</v>
      </c>
      <c r="J12" s="2712"/>
      <c r="K12" s="2712"/>
      <c r="L12" s="2712"/>
      <c r="M12" s="2712"/>
      <c r="N12" s="19" t="s">
        <v>1253</v>
      </c>
      <c r="O12" s="19"/>
      <c r="P12" s="19"/>
      <c r="Q12" s="19"/>
      <c r="R12" s="23"/>
    </row>
    <row r="13" spans="1:18">
      <c r="A13" s="937" t="s">
        <v>1254</v>
      </c>
      <c r="B13" s="875"/>
      <c r="C13" s="875"/>
      <c r="D13" s="875" t="s">
        <v>1255</v>
      </c>
      <c r="E13" s="875"/>
      <c r="F13" s="875"/>
      <c r="G13" s="875"/>
      <c r="H13" s="938"/>
      <c r="I13" s="22" t="s">
        <v>1256</v>
      </c>
      <c r="J13" s="19"/>
      <c r="K13" s="19"/>
      <c r="L13" s="19"/>
      <c r="M13" s="19"/>
      <c r="N13" s="19" t="s">
        <v>1257</v>
      </c>
      <c r="O13" s="19"/>
      <c r="P13" s="19"/>
      <c r="Q13" s="19"/>
      <c r="R13" s="23"/>
    </row>
    <row r="14" spans="1:18">
      <c r="A14" s="937" t="s">
        <v>1258</v>
      </c>
      <c r="B14" s="875"/>
      <c r="C14" s="875"/>
      <c r="D14" s="875" t="s">
        <v>1259</v>
      </c>
      <c r="E14" s="875"/>
      <c r="F14" s="875"/>
      <c r="G14" s="875"/>
      <c r="H14" s="938"/>
      <c r="I14" s="22" t="s">
        <v>1260</v>
      </c>
      <c r="J14" s="19"/>
      <c r="K14" s="19"/>
      <c r="L14" s="19"/>
      <c r="M14" s="19"/>
      <c r="N14" s="19" t="s">
        <v>1261</v>
      </c>
      <c r="O14" s="19"/>
      <c r="P14" s="19"/>
      <c r="Q14" s="19"/>
      <c r="R14" s="23"/>
    </row>
    <row r="15" spans="1:18" ht="15.75" thickBot="1">
      <c r="A15" s="937"/>
      <c r="B15" s="875"/>
      <c r="C15" s="875"/>
      <c r="D15" s="875"/>
      <c r="E15" s="875"/>
      <c r="F15" s="875"/>
      <c r="G15" s="875"/>
      <c r="H15" s="938"/>
      <c r="I15" s="937"/>
      <c r="J15" s="875"/>
      <c r="K15" s="875"/>
      <c r="L15" s="875"/>
      <c r="M15" s="875"/>
      <c r="N15" s="875"/>
      <c r="O15" s="875"/>
      <c r="P15" s="875"/>
      <c r="Q15" s="875"/>
      <c r="R15" s="938"/>
    </row>
    <row r="16" spans="1:18">
      <c r="A16" s="995"/>
      <c r="B16" s="968"/>
      <c r="C16" s="1013" t="s">
        <v>1262</v>
      </c>
      <c r="D16" s="555" t="s">
        <v>5054</v>
      </c>
      <c r="E16" s="993"/>
      <c r="F16" s="1013" t="s">
        <v>1262</v>
      </c>
      <c r="G16" s="555" t="s">
        <v>5055</v>
      </c>
      <c r="H16" s="993"/>
      <c r="I16" s="1014" t="s">
        <v>1262</v>
      </c>
      <c r="J16" s="1009"/>
      <c r="K16" s="993"/>
      <c r="L16" s="1013" t="s">
        <v>1262</v>
      </c>
      <c r="M16" s="1009"/>
      <c r="N16" s="993"/>
      <c r="O16" s="1013" t="s">
        <v>1262</v>
      </c>
      <c r="P16" s="1009"/>
      <c r="Q16" s="993"/>
      <c r="R16" s="1015"/>
    </row>
    <row r="17" spans="1:18">
      <c r="A17" s="996" t="s">
        <v>1729</v>
      </c>
      <c r="B17" s="936" t="s">
        <v>1783</v>
      </c>
      <c r="C17" s="875"/>
      <c r="D17" s="875"/>
      <c r="E17" s="938"/>
      <c r="F17" s="875"/>
      <c r="G17" s="875"/>
      <c r="H17" s="938"/>
      <c r="I17" s="986"/>
      <c r="J17" s="875"/>
      <c r="K17" s="938"/>
      <c r="L17" s="875"/>
      <c r="M17" s="875"/>
      <c r="N17" s="938"/>
      <c r="O17" s="875"/>
      <c r="P17" s="875"/>
      <c r="Q17" s="875"/>
      <c r="R17" s="996" t="s">
        <v>1729</v>
      </c>
    </row>
    <row r="18" spans="1:18" ht="15.75" thickBot="1">
      <c r="A18" s="998" t="s">
        <v>1732</v>
      </c>
      <c r="B18" s="1000" t="s">
        <v>3020</v>
      </c>
      <c r="C18" s="927"/>
      <c r="D18" s="989" t="s">
        <v>3021</v>
      </c>
      <c r="E18" s="955"/>
      <c r="F18" s="927"/>
      <c r="G18" s="989" t="s">
        <v>3022</v>
      </c>
      <c r="H18" s="955"/>
      <c r="I18" s="1016"/>
      <c r="J18" s="989" t="s">
        <v>3023</v>
      </c>
      <c r="K18" s="955"/>
      <c r="L18" s="989"/>
      <c r="M18" s="989" t="s">
        <v>2346</v>
      </c>
      <c r="N18" s="955"/>
      <c r="O18" s="927"/>
      <c r="P18" s="966" t="s">
        <v>2347</v>
      </c>
      <c r="Q18" s="989"/>
      <c r="R18" s="998" t="s">
        <v>1732</v>
      </c>
    </row>
    <row r="19" spans="1:18">
      <c r="A19" s="987">
        <v>1</v>
      </c>
      <c r="B19" s="938" t="s">
        <v>1263</v>
      </c>
      <c r="C19" s="875"/>
      <c r="D19" s="875"/>
      <c r="E19" s="936"/>
      <c r="F19" s="876"/>
      <c r="G19" s="876"/>
      <c r="H19" s="938"/>
      <c r="I19" s="937"/>
      <c r="J19" s="875"/>
      <c r="K19" s="938"/>
      <c r="L19" s="875"/>
      <c r="M19" s="876"/>
      <c r="N19" s="936"/>
      <c r="O19" s="876"/>
      <c r="P19" s="876"/>
      <c r="Q19" s="876"/>
      <c r="R19" s="987">
        <v>1</v>
      </c>
    </row>
    <row r="20" spans="1:18">
      <c r="A20" s="1017"/>
      <c r="B20" s="950" t="s">
        <v>1264</v>
      </c>
      <c r="C20" s="890"/>
      <c r="D20" s="890"/>
      <c r="E20" s="975"/>
      <c r="F20" s="1010"/>
      <c r="G20" s="1010"/>
      <c r="H20" s="950"/>
      <c r="I20" s="889"/>
      <c r="J20" s="890"/>
      <c r="K20" s="950"/>
      <c r="L20" s="890"/>
      <c r="M20" s="1010"/>
      <c r="N20" s="975"/>
      <c r="O20" s="1010"/>
      <c r="P20" s="1010"/>
      <c r="Q20" s="1010"/>
      <c r="R20" s="1017"/>
    </row>
    <row r="21" spans="1:18">
      <c r="A21" s="987">
        <v>2</v>
      </c>
      <c r="B21" s="938" t="s">
        <v>1265</v>
      </c>
      <c r="C21" s="875"/>
      <c r="D21" s="875"/>
      <c r="E21" s="888"/>
      <c r="F21" s="920"/>
      <c r="G21" s="920"/>
      <c r="H21" s="888"/>
      <c r="I21" s="937"/>
      <c r="J21" s="875"/>
      <c r="K21" s="938"/>
      <c r="L21" s="875"/>
      <c r="M21" s="920"/>
      <c r="N21" s="888"/>
      <c r="O21" s="920"/>
      <c r="P21" s="920"/>
      <c r="Q21" s="920"/>
      <c r="R21" s="987">
        <v>2</v>
      </c>
    </row>
    <row r="22" spans="1:18">
      <c r="A22" s="1017"/>
      <c r="B22" s="950" t="s">
        <v>1266</v>
      </c>
      <c r="C22" s="890"/>
      <c r="D22" s="890"/>
      <c r="E22" s="975"/>
      <c r="F22" s="1010"/>
      <c r="G22" s="1010"/>
      <c r="H22" s="975"/>
      <c r="I22" s="889"/>
      <c r="J22" s="890"/>
      <c r="K22" s="950"/>
      <c r="L22" s="890"/>
      <c r="M22" s="1010"/>
      <c r="N22" s="975"/>
      <c r="O22" s="1010"/>
      <c r="P22" s="1010"/>
      <c r="Q22" s="1010"/>
      <c r="R22" s="1017"/>
    </row>
    <row r="23" spans="1:18">
      <c r="A23" s="1017">
        <v>3</v>
      </c>
      <c r="B23" s="950" t="s">
        <v>1267</v>
      </c>
      <c r="C23" s="1018"/>
      <c r="D23" s="1018"/>
      <c r="E23" s="1019"/>
      <c r="F23" s="1020"/>
      <c r="G23" s="1020"/>
      <c r="H23" s="1021"/>
      <c r="I23" s="1022"/>
      <c r="J23" s="1018"/>
      <c r="K23" s="1021"/>
      <c r="L23" s="1018"/>
      <c r="M23" s="1020"/>
      <c r="N23" s="1019"/>
      <c r="O23" s="1020"/>
      <c r="P23" s="1020"/>
      <c r="Q23" s="1020"/>
      <c r="R23" s="1017">
        <v>3</v>
      </c>
    </row>
    <row r="24" spans="1:18">
      <c r="A24" s="1023">
        <v>4</v>
      </c>
      <c r="B24" s="950" t="s">
        <v>1268</v>
      </c>
      <c r="C24" s="1018"/>
      <c r="D24" s="1018"/>
      <c r="E24" s="1021"/>
      <c r="F24" s="1018"/>
      <c r="G24" s="1018"/>
      <c r="H24" s="1021"/>
      <c r="I24" s="1024"/>
      <c r="J24" s="1018"/>
      <c r="K24" s="1021"/>
      <c r="L24" s="1018"/>
      <c r="M24" s="1018"/>
      <c r="N24" s="1021"/>
      <c r="O24" s="1018"/>
      <c r="P24" s="1018"/>
      <c r="Q24" s="1018"/>
      <c r="R24" s="1017">
        <v>4</v>
      </c>
    </row>
    <row r="25" spans="1:18">
      <c r="A25" s="1002">
        <v>5</v>
      </c>
      <c r="B25" s="938" t="s">
        <v>1269</v>
      </c>
      <c r="C25" s="1025"/>
      <c r="D25" s="1025"/>
      <c r="E25" s="1026"/>
      <c r="F25" s="1025"/>
      <c r="G25" s="1025"/>
      <c r="H25" s="1026"/>
      <c r="I25" s="1027"/>
      <c r="J25" s="1025"/>
      <c r="K25" s="1026"/>
      <c r="L25" s="1025"/>
      <c r="M25" s="1025"/>
      <c r="N25" s="1026"/>
      <c r="O25" s="1025"/>
      <c r="P25" s="1025"/>
      <c r="Q25" s="1025"/>
      <c r="R25" s="987">
        <v>5</v>
      </c>
    </row>
    <row r="26" spans="1:18">
      <c r="A26" s="1023"/>
      <c r="B26" s="950" t="s">
        <v>1270</v>
      </c>
      <c r="C26" s="1018"/>
      <c r="D26" s="1018"/>
      <c r="E26" s="1021"/>
      <c r="F26" s="1018"/>
      <c r="G26" s="1018"/>
      <c r="H26" s="1021"/>
      <c r="I26" s="1024"/>
      <c r="J26" s="1018"/>
      <c r="K26" s="1021"/>
      <c r="L26" s="1018"/>
      <c r="M26" s="1018"/>
      <c r="N26" s="1021"/>
      <c r="O26" s="1018"/>
      <c r="P26" s="1018"/>
      <c r="Q26" s="1018"/>
      <c r="R26" s="1017"/>
    </row>
    <row r="27" spans="1:18">
      <c r="A27" s="1023">
        <v>6</v>
      </c>
      <c r="B27" s="950" t="s">
        <v>1271</v>
      </c>
      <c r="C27" s="1018"/>
      <c r="D27" s="1018"/>
      <c r="E27" s="1021"/>
      <c r="F27" s="1018"/>
      <c r="G27" s="1018"/>
      <c r="H27" s="1021"/>
      <c r="I27" s="1024"/>
      <c r="J27" s="1018"/>
      <c r="K27" s="1021"/>
      <c r="L27" s="1018"/>
      <c r="M27" s="1018"/>
      <c r="N27" s="1021"/>
      <c r="O27" s="1018"/>
      <c r="P27" s="1018"/>
      <c r="Q27" s="1018"/>
      <c r="R27" s="1017">
        <v>6</v>
      </c>
    </row>
    <row r="28" spans="1:18">
      <c r="A28" s="1023">
        <v>7</v>
      </c>
      <c r="B28" s="950" t="s">
        <v>1272</v>
      </c>
      <c r="C28" s="890"/>
      <c r="D28" s="890"/>
      <c r="E28" s="950"/>
      <c r="F28" s="890"/>
      <c r="G28" s="890"/>
      <c r="H28" s="950"/>
      <c r="I28" s="1028"/>
      <c r="J28" s="890"/>
      <c r="K28" s="950"/>
      <c r="L28" s="890"/>
      <c r="M28" s="890"/>
      <c r="N28" s="950"/>
      <c r="O28" s="890"/>
      <c r="P28" s="890"/>
      <c r="Q28" s="890"/>
      <c r="R28" s="1017">
        <v>7</v>
      </c>
    </row>
    <row r="29" spans="1:18">
      <c r="A29" s="1023">
        <v>8</v>
      </c>
      <c r="B29" s="950" t="s">
        <v>1273</v>
      </c>
      <c r="C29" s="890"/>
      <c r="D29" s="890"/>
      <c r="E29" s="950"/>
      <c r="F29" s="890"/>
      <c r="G29" s="890"/>
      <c r="H29" s="950"/>
      <c r="I29" s="1028"/>
      <c r="J29" s="890"/>
      <c r="K29" s="950"/>
      <c r="L29" s="890"/>
      <c r="M29" s="890"/>
      <c r="N29" s="950"/>
      <c r="O29" s="890"/>
      <c r="P29" s="890"/>
      <c r="Q29" s="890"/>
      <c r="R29" s="1017">
        <v>8</v>
      </c>
    </row>
    <row r="30" spans="1:18">
      <c r="A30" s="1023">
        <v>9</v>
      </c>
      <c r="B30" s="950" t="s">
        <v>1274</v>
      </c>
      <c r="C30" s="890"/>
      <c r="D30" s="890"/>
      <c r="E30" s="950"/>
      <c r="F30" s="890"/>
      <c r="G30" s="890"/>
      <c r="H30" s="950"/>
      <c r="I30" s="1028"/>
      <c r="J30" s="890"/>
      <c r="K30" s="950"/>
      <c r="L30" s="890"/>
      <c r="M30" s="890"/>
      <c r="N30" s="950"/>
      <c r="O30" s="890"/>
      <c r="P30" s="890"/>
      <c r="Q30" s="890"/>
      <c r="R30" s="1017">
        <v>9</v>
      </c>
    </row>
    <row r="31" spans="1:18">
      <c r="A31" s="1023">
        <v>10</v>
      </c>
      <c r="B31" s="950" t="s">
        <v>1275</v>
      </c>
      <c r="C31" s="890"/>
      <c r="D31" s="890"/>
      <c r="E31" s="950"/>
      <c r="F31" s="890"/>
      <c r="G31" s="890"/>
      <c r="H31" s="950"/>
      <c r="I31" s="1028"/>
      <c r="J31" s="890"/>
      <c r="K31" s="950"/>
      <c r="L31" s="890"/>
      <c r="M31" s="890"/>
      <c r="N31" s="950"/>
      <c r="O31" s="890"/>
      <c r="P31" s="890"/>
      <c r="Q31" s="890"/>
      <c r="R31" s="1017">
        <v>10</v>
      </c>
    </row>
    <row r="32" spans="1:18">
      <c r="A32" s="1023">
        <v>11</v>
      </c>
      <c r="B32" s="950" t="s">
        <v>1276</v>
      </c>
      <c r="C32" s="1011"/>
      <c r="D32" s="1011"/>
      <c r="E32" s="1029"/>
      <c r="F32" s="1011"/>
      <c r="G32" s="1011"/>
      <c r="H32" s="1029"/>
      <c r="I32" s="1030"/>
      <c r="J32" s="1011"/>
      <c r="K32" s="1029"/>
      <c r="L32" s="1011"/>
      <c r="M32" s="1011"/>
      <c r="N32" s="1029"/>
      <c r="O32" s="1011"/>
      <c r="P32" s="1011"/>
      <c r="Q32" s="1011"/>
      <c r="R32" s="1017">
        <v>11</v>
      </c>
    </row>
    <row r="33" spans="1:19">
      <c r="A33" s="1023">
        <v>12</v>
      </c>
      <c r="B33" s="950" t="s">
        <v>1277</v>
      </c>
      <c r="C33" s="1011" t="s">
        <v>1789</v>
      </c>
      <c r="D33" s="1011" t="s">
        <v>1789</v>
      </c>
      <c r="E33" s="1029" t="s">
        <v>1789</v>
      </c>
      <c r="F33" s="1011"/>
      <c r="G33" s="1011"/>
      <c r="H33" s="1029"/>
      <c r="I33" s="1030"/>
      <c r="J33" s="1011"/>
      <c r="K33" s="1029"/>
      <c r="L33" s="1011"/>
      <c r="M33" s="1011"/>
      <c r="N33" s="1029"/>
      <c r="O33" s="1011"/>
      <c r="P33" s="1011"/>
      <c r="Q33" s="1011"/>
      <c r="R33" s="1017">
        <v>12</v>
      </c>
    </row>
    <row r="34" spans="1:19">
      <c r="A34" s="1023">
        <v>13</v>
      </c>
      <c r="B34" s="950" t="s">
        <v>1278</v>
      </c>
      <c r="C34" s="1031"/>
      <c r="D34" s="1031"/>
      <c r="E34" s="1032"/>
      <c r="F34" s="1031"/>
      <c r="G34" s="1031">
        <f>+'[3]1030 Data Dump'!E20</f>
        <v>11192</v>
      </c>
      <c r="H34" s="1032"/>
      <c r="I34" s="1033"/>
      <c r="J34" s="1031"/>
      <c r="K34" s="1032"/>
      <c r="L34" s="1031"/>
      <c r="M34" s="1031"/>
      <c r="N34" s="1032"/>
      <c r="O34" s="1031"/>
      <c r="P34" s="1031"/>
      <c r="Q34" s="1031"/>
      <c r="R34" s="1017">
        <v>13</v>
      </c>
    </row>
    <row r="35" spans="1:19">
      <c r="A35" s="1017">
        <v>14</v>
      </c>
      <c r="B35" s="950" t="s">
        <v>1279</v>
      </c>
      <c r="C35" s="1011"/>
      <c r="D35" s="1011">
        <f>+'[3]1030 Data Dump'!E21</f>
        <v>196821</v>
      </c>
      <c r="E35" s="1029"/>
      <c r="F35" s="1011"/>
      <c r="G35" s="1011">
        <f>+'[3]1030 Data Dump'!E22</f>
        <v>217271</v>
      </c>
      <c r="H35" s="1029"/>
      <c r="I35" s="1034"/>
      <c r="J35" s="1011"/>
      <c r="K35" s="1029"/>
      <c r="L35" s="1011"/>
      <c r="M35" s="1011"/>
      <c r="N35" s="1029"/>
      <c r="O35" s="1011"/>
      <c r="P35" s="1011"/>
      <c r="Q35" s="1011"/>
      <c r="R35" s="1017">
        <v>14</v>
      </c>
    </row>
    <row r="36" spans="1:19">
      <c r="A36" s="1017">
        <v>15</v>
      </c>
      <c r="B36" s="950" t="s">
        <v>1280</v>
      </c>
      <c r="C36" s="1011"/>
      <c r="D36" s="1011">
        <f>+'[3]1030 Data Dump'!E24+'[3]1030 Data Dump'!E27+'[3]1030 Data Dump'!E29+'[3]1030 Data Dump'!E32+'[3]1030 Data Dump'!E35</f>
        <v>1677170</v>
      </c>
      <c r="E36" s="1029"/>
      <c r="F36" s="1011"/>
      <c r="G36" s="1011">
        <f>+'[3]1030 Data Dump'!E25+'[3]1030 Data Dump'!E28+'[3]1030 Data Dump'!E30+'[3]1030 Data Dump'!E33+'[3]1030 Data Dump'!E36</f>
        <v>1802233.09</v>
      </c>
      <c r="H36" s="1029"/>
      <c r="I36" s="1034"/>
      <c r="J36" s="1011"/>
      <c r="K36" s="1029"/>
      <c r="L36" s="1011"/>
      <c r="M36" s="1011"/>
      <c r="N36" s="1029"/>
      <c r="O36" s="1011"/>
      <c r="P36" s="1011"/>
      <c r="Q36" s="1011"/>
      <c r="R36" s="1017">
        <v>15</v>
      </c>
    </row>
    <row r="37" spans="1:19">
      <c r="A37" s="2713">
        <v>16</v>
      </c>
      <c r="B37" s="2714" t="s">
        <v>4194</v>
      </c>
      <c r="C37" s="1336"/>
      <c r="D37" s="1336"/>
      <c r="E37" s="2715"/>
      <c r="F37" s="1336"/>
      <c r="G37" s="1336"/>
      <c r="H37" s="2715"/>
      <c r="I37" s="2716"/>
      <c r="J37" s="1336"/>
      <c r="K37" s="2715"/>
      <c r="L37" s="1336"/>
      <c r="M37" s="1336"/>
      <c r="N37" s="2715"/>
      <c r="O37" s="1336"/>
      <c r="P37" s="1336"/>
      <c r="Q37" s="1336"/>
      <c r="R37" s="2713">
        <v>16</v>
      </c>
      <c r="S37" s="9"/>
    </row>
    <row r="38" spans="1:19">
      <c r="A38" s="1017">
        <v>17</v>
      </c>
      <c r="B38" s="950" t="s">
        <v>1281</v>
      </c>
      <c r="C38" s="1031"/>
      <c r="D38" s="1031">
        <f>SUM(D34:D37)</f>
        <v>1873991</v>
      </c>
      <c r="E38" s="1032"/>
      <c r="F38" s="1031"/>
      <c r="G38" s="1031">
        <f>SUM(G34:G37)</f>
        <v>2030696.09</v>
      </c>
      <c r="H38" s="1032"/>
      <c r="I38" s="1035"/>
      <c r="J38" s="1031">
        <f>SUM(J34:J37)</f>
        <v>0</v>
      </c>
      <c r="K38" s="1032"/>
      <c r="L38" s="1031"/>
      <c r="M38" s="1031">
        <f>SUM(M34:M37)</f>
        <v>0</v>
      </c>
      <c r="N38" s="1032"/>
      <c r="O38" s="1031"/>
      <c r="P38" s="1031">
        <f>SUM(P34:P37)</f>
        <v>0</v>
      </c>
      <c r="Q38" s="1031"/>
      <c r="R38" s="1017">
        <v>17</v>
      </c>
    </row>
    <row r="39" spans="1:19">
      <c r="A39" s="1017">
        <v>18</v>
      </c>
      <c r="B39" s="2714" t="s">
        <v>4635</v>
      </c>
      <c r="C39" s="1036"/>
      <c r="D39" s="1036"/>
      <c r="E39" s="1037"/>
      <c r="F39" s="1036"/>
      <c r="G39" s="1036"/>
      <c r="H39" s="1037"/>
      <c r="I39" s="1038"/>
      <c r="J39" s="1036"/>
      <c r="K39" s="1037"/>
      <c r="L39" s="1036"/>
      <c r="M39" s="1036"/>
      <c r="N39" s="1037"/>
      <c r="O39" s="1036"/>
      <c r="P39" s="1036"/>
      <c r="Q39" s="1036"/>
      <c r="R39" s="1017">
        <v>17</v>
      </c>
    </row>
    <row r="40" spans="1:19">
      <c r="A40" s="1017">
        <v>19</v>
      </c>
      <c r="B40" s="950" t="s">
        <v>1282</v>
      </c>
      <c r="C40" s="1031"/>
      <c r="D40" s="1031"/>
      <c r="E40" s="1032"/>
      <c r="F40" s="1031"/>
      <c r="G40" s="1031"/>
      <c r="H40" s="1032"/>
      <c r="I40" s="1035"/>
      <c r="J40" s="1031"/>
      <c r="K40" s="1032"/>
      <c r="L40" s="1031"/>
      <c r="M40" s="1031"/>
      <c r="N40" s="1032"/>
      <c r="O40" s="1031"/>
      <c r="P40" s="1031"/>
      <c r="Q40" s="1031"/>
      <c r="R40" s="1017">
        <v>18</v>
      </c>
    </row>
    <row r="41" spans="1:19">
      <c r="A41" s="1017">
        <v>20</v>
      </c>
      <c r="B41" s="950" t="s">
        <v>2512</v>
      </c>
      <c r="C41" s="1011"/>
      <c r="D41" s="1011"/>
      <c r="E41" s="1029"/>
      <c r="F41" s="1011"/>
      <c r="G41" s="1011"/>
      <c r="H41" s="1029"/>
      <c r="I41" s="1034"/>
      <c r="J41" s="1011"/>
      <c r="K41" s="1029"/>
      <c r="L41" s="1011"/>
      <c r="M41" s="1011"/>
      <c r="N41" s="1029"/>
      <c r="O41" s="1011"/>
      <c r="P41" s="1011"/>
      <c r="Q41" s="1011"/>
      <c r="R41" s="1017">
        <v>19</v>
      </c>
    </row>
    <row r="42" spans="1:19">
      <c r="A42" s="1017">
        <v>21</v>
      </c>
      <c r="B42" s="950" t="s">
        <v>1283</v>
      </c>
      <c r="C42" s="1011"/>
      <c r="D42" s="1011"/>
      <c r="E42" s="1029"/>
      <c r="F42" s="1011"/>
      <c r="G42" s="1011"/>
      <c r="H42" s="1029"/>
      <c r="I42" s="1034"/>
      <c r="J42" s="1011"/>
      <c r="K42" s="1029"/>
      <c r="L42" s="1011"/>
      <c r="M42" s="1011"/>
      <c r="N42" s="1029"/>
      <c r="O42" s="1011"/>
      <c r="P42" s="1011"/>
      <c r="Q42" s="1011"/>
      <c r="R42" s="1017">
        <v>20</v>
      </c>
    </row>
    <row r="43" spans="1:19">
      <c r="A43" s="1017">
        <v>22</v>
      </c>
      <c r="B43" s="950" t="s">
        <v>1284</v>
      </c>
      <c r="C43" s="1011"/>
      <c r="D43" s="1011"/>
      <c r="E43" s="1029"/>
      <c r="F43" s="1011"/>
      <c r="G43" s="1011"/>
      <c r="H43" s="1029"/>
      <c r="I43" s="1034"/>
      <c r="J43" s="1011"/>
      <c r="K43" s="1029"/>
      <c r="L43" s="1011"/>
      <c r="M43" s="1011"/>
      <c r="N43" s="1029"/>
      <c r="O43" s="1011"/>
      <c r="P43" s="1011"/>
      <c r="Q43" s="1011"/>
      <c r="R43" s="1017">
        <v>21</v>
      </c>
    </row>
    <row r="44" spans="1:19">
      <c r="A44" s="1017">
        <v>23</v>
      </c>
      <c r="B44" s="950" t="s">
        <v>1285</v>
      </c>
      <c r="C44" s="1011"/>
      <c r="D44" s="1011"/>
      <c r="E44" s="1029"/>
      <c r="F44" s="1011"/>
      <c r="G44" s="1011"/>
      <c r="H44" s="1029"/>
      <c r="I44" s="1034"/>
      <c r="J44" s="1011"/>
      <c r="K44" s="1029"/>
      <c r="L44" s="1011"/>
      <c r="M44" s="1011"/>
      <c r="N44" s="1029"/>
      <c r="O44" s="1011"/>
      <c r="P44" s="1011"/>
      <c r="Q44" s="1011"/>
      <c r="R44" s="1017">
        <v>22</v>
      </c>
    </row>
    <row r="45" spans="1:19">
      <c r="A45" s="1017">
        <v>24</v>
      </c>
      <c r="B45" s="950" t="s">
        <v>2654</v>
      </c>
      <c r="C45" s="1011"/>
      <c r="D45" s="1011"/>
      <c r="E45" s="1029"/>
      <c r="F45" s="1011"/>
      <c r="G45" s="1011"/>
      <c r="H45" s="1029"/>
      <c r="I45" s="1034"/>
      <c r="J45" s="1011"/>
      <c r="K45" s="1029"/>
      <c r="L45" s="1011"/>
      <c r="M45" s="1011"/>
      <c r="N45" s="1029"/>
      <c r="O45" s="1011"/>
      <c r="P45" s="1011"/>
      <c r="Q45" s="1011"/>
      <c r="R45" s="1017">
        <v>23</v>
      </c>
    </row>
    <row r="46" spans="1:19">
      <c r="A46" s="1017">
        <v>25</v>
      </c>
      <c r="B46" s="950" t="s">
        <v>2655</v>
      </c>
      <c r="C46" s="1011"/>
      <c r="D46" s="1011"/>
      <c r="E46" s="1029"/>
      <c r="F46" s="1011"/>
      <c r="G46" s="1011"/>
      <c r="H46" s="1029"/>
      <c r="I46" s="1034"/>
      <c r="J46" s="1011"/>
      <c r="K46" s="1029"/>
      <c r="L46" s="1011"/>
      <c r="M46" s="1011"/>
      <c r="N46" s="1029"/>
      <c r="O46" s="1011"/>
      <c r="P46" s="1011"/>
      <c r="Q46" s="1011"/>
      <c r="R46" s="1017">
        <v>24</v>
      </c>
    </row>
    <row r="47" spans="1:19">
      <c r="A47" s="1017">
        <v>26</v>
      </c>
      <c r="B47" s="950" t="s">
        <v>2656</v>
      </c>
      <c r="C47" s="1011"/>
      <c r="D47" s="1011"/>
      <c r="E47" s="1029"/>
      <c r="F47" s="1011"/>
      <c r="G47" s="1011"/>
      <c r="H47" s="1029"/>
      <c r="I47" s="1034"/>
      <c r="J47" s="1011"/>
      <c r="K47" s="1029"/>
      <c r="L47" s="1011"/>
      <c r="M47" s="1011"/>
      <c r="N47" s="1029"/>
      <c r="O47" s="1011"/>
      <c r="P47" s="1011"/>
      <c r="Q47" s="1011"/>
      <c r="R47" s="1017">
        <v>25</v>
      </c>
    </row>
    <row r="48" spans="1:19">
      <c r="A48" s="1017">
        <v>27</v>
      </c>
      <c r="B48" s="950" t="s">
        <v>606</v>
      </c>
      <c r="C48" s="1011"/>
      <c r="D48" s="1011"/>
      <c r="E48" s="1029"/>
      <c r="F48" s="1011"/>
      <c r="G48" s="1011"/>
      <c r="H48" s="1029"/>
      <c r="I48" s="1034"/>
      <c r="J48" s="1011"/>
      <c r="K48" s="1029"/>
      <c r="L48" s="1011"/>
      <c r="M48" s="1011"/>
      <c r="N48" s="1029"/>
      <c r="O48" s="1011"/>
      <c r="P48" s="1011"/>
      <c r="Q48" s="1011"/>
      <c r="R48" s="1017">
        <v>26</v>
      </c>
    </row>
    <row r="49" spans="1:18">
      <c r="A49" s="1017">
        <v>28</v>
      </c>
      <c r="B49" s="950" t="s">
        <v>1305</v>
      </c>
      <c r="C49" s="1011"/>
      <c r="D49" s="1011"/>
      <c r="E49" s="1029"/>
      <c r="F49" s="1011"/>
      <c r="G49" s="1011"/>
      <c r="H49" s="1029"/>
      <c r="I49" s="1034"/>
      <c r="J49" s="1011"/>
      <c r="K49" s="1029"/>
      <c r="L49" s="1011"/>
      <c r="M49" s="1011"/>
      <c r="N49" s="1029"/>
      <c r="O49" s="1011"/>
      <c r="P49" s="1011"/>
      <c r="Q49" s="1011"/>
      <c r="R49" s="1017">
        <v>27</v>
      </c>
    </row>
    <row r="50" spans="1:18">
      <c r="A50" s="1017">
        <v>29</v>
      </c>
      <c r="B50" s="950" t="s">
        <v>3627</v>
      </c>
      <c r="C50" s="1011"/>
      <c r="D50" s="1011"/>
      <c r="E50" s="1029"/>
      <c r="F50" s="1011"/>
      <c r="G50" s="1011"/>
      <c r="H50" s="1029"/>
      <c r="I50" s="1034"/>
      <c r="J50" s="1011"/>
      <c r="K50" s="1029"/>
      <c r="L50" s="1011"/>
      <c r="M50" s="1011"/>
      <c r="N50" s="1029"/>
      <c r="O50" s="1011"/>
      <c r="P50" s="1011"/>
      <c r="Q50" s="1011"/>
      <c r="R50" s="1017">
        <v>28</v>
      </c>
    </row>
    <row r="51" spans="1:18">
      <c r="A51" s="1017">
        <v>30</v>
      </c>
      <c r="B51" s="950" t="s">
        <v>3632</v>
      </c>
      <c r="C51" s="1011"/>
      <c r="D51" s="1011"/>
      <c r="E51" s="1029"/>
      <c r="F51" s="1011"/>
      <c r="G51" s="1011"/>
      <c r="H51" s="1029"/>
      <c r="I51" s="1034"/>
      <c r="J51" s="1011"/>
      <c r="K51" s="1029"/>
      <c r="L51" s="1011"/>
      <c r="M51" s="1011"/>
      <c r="N51" s="1029"/>
      <c r="O51" s="1011"/>
      <c r="P51" s="1011"/>
      <c r="Q51" s="1011"/>
      <c r="R51" s="1017">
        <v>29</v>
      </c>
    </row>
    <row r="52" spans="1:18">
      <c r="A52" s="1017">
        <v>31</v>
      </c>
      <c r="B52" s="950" t="s">
        <v>2657</v>
      </c>
      <c r="C52" s="1011"/>
      <c r="D52" s="1011"/>
      <c r="E52" s="1029"/>
      <c r="F52" s="1011"/>
      <c r="G52" s="1011"/>
      <c r="H52" s="1029"/>
      <c r="I52" s="1034"/>
      <c r="J52" s="1011"/>
      <c r="K52" s="1029"/>
      <c r="L52" s="1011"/>
      <c r="M52" s="1011"/>
      <c r="N52" s="1029"/>
      <c r="O52" s="1011"/>
      <c r="P52" s="1011"/>
      <c r="Q52" s="1011"/>
      <c r="R52" s="1017">
        <v>30</v>
      </c>
    </row>
    <row r="53" spans="1:18">
      <c r="A53" s="1017">
        <v>32</v>
      </c>
      <c r="B53" s="950" t="s">
        <v>1100</v>
      </c>
      <c r="C53" s="1011"/>
      <c r="D53" s="1011"/>
      <c r="E53" s="1029"/>
      <c r="F53" s="1011"/>
      <c r="G53" s="1011"/>
      <c r="H53" s="1029"/>
      <c r="I53" s="1034"/>
      <c r="J53" s="1011"/>
      <c r="K53" s="1029"/>
      <c r="L53" s="1011"/>
      <c r="M53" s="1011"/>
      <c r="N53" s="1029"/>
      <c r="O53" s="1011"/>
      <c r="P53" s="1011"/>
      <c r="Q53" s="1011"/>
      <c r="R53" s="1017">
        <v>31</v>
      </c>
    </row>
    <row r="54" spans="1:18">
      <c r="A54" s="1017">
        <v>33</v>
      </c>
      <c r="B54" s="950" t="s">
        <v>2658</v>
      </c>
      <c r="C54" s="1011"/>
      <c r="D54" s="1011"/>
      <c r="E54" s="1029"/>
      <c r="F54" s="1011"/>
      <c r="G54" s="1011"/>
      <c r="H54" s="1029"/>
      <c r="I54" s="1034"/>
      <c r="J54" s="1011"/>
      <c r="K54" s="1029"/>
      <c r="L54" s="1011"/>
      <c r="M54" s="1011"/>
      <c r="N54" s="1029"/>
      <c r="O54" s="1011"/>
      <c r="P54" s="1011"/>
      <c r="Q54" s="1011"/>
      <c r="R54" s="1017">
        <v>32</v>
      </c>
    </row>
    <row r="55" spans="1:18">
      <c r="A55" s="1017">
        <v>34</v>
      </c>
      <c r="B55" s="950" t="s">
        <v>2659</v>
      </c>
      <c r="C55" s="1031"/>
      <c r="D55" s="1031">
        <f>SUM(D39:D54)</f>
        <v>0</v>
      </c>
      <c r="E55" s="1032"/>
      <c r="F55" s="1031"/>
      <c r="G55" s="1031">
        <f>SUM(G39:G54)</f>
        <v>0</v>
      </c>
      <c r="H55" s="1032"/>
      <c r="I55" s="1035"/>
      <c r="J55" s="1031">
        <f>SUM(J39:J54)</f>
        <v>0</v>
      </c>
      <c r="K55" s="1032"/>
      <c r="L55" s="1031"/>
      <c r="M55" s="1031">
        <f>SUM(M39:M54)</f>
        <v>0</v>
      </c>
      <c r="N55" s="1032"/>
      <c r="O55" s="1031"/>
      <c r="P55" s="1031">
        <f>SUM(P39:P54)</f>
        <v>0</v>
      </c>
      <c r="Q55" s="1031"/>
      <c r="R55" s="1017">
        <v>33</v>
      </c>
    </row>
    <row r="56" spans="1:18" ht="15.75" thickBot="1">
      <c r="A56" s="1017">
        <v>35</v>
      </c>
      <c r="B56" s="950" t="s">
        <v>2660</v>
      </c>
      <c r="C56" s="1039"/>
      <c r="D56" s="1039"/>
      <c r="E56" s="1040"/>
      <c r="F56" s="1039"/>
      <c r="G56" s="1039"/>
      <c r="H56" s="1040"/>
      <c r="I56" s="1041"/>
      <c r="J56" s="1039"/>
      <c r="K56" s="1040"/>
      <c r="L56" s="1039"/>
      <c r="M56" s="1039"/>
      <c r="N56" s="1040"/>
      <c r="O56" s="1039"/>
      <c r="P56" s="1039"/>
      <c r="Q56" s="1039"/>
      <c r="R56" s="1017">
        <v>34</v>
      </c>
    </row>
    <row r="57" spans="1:18" ht="15.75" thickBot="1">
      <c r="A57" s="1017">
        <v>36</v>
      </c>
      <c r="B57" s="950" t="s">
        <v>2661</v>
      </c>
      <c r="C57" s="3303" t="s">
        <v>5730</v>
      </c>
      <c r="D57" s="3303" t="s">
        <v>2998</v>
      </c>
      <c r="E57" s="992"/>
      <c r="F57" s="3303" t="s">
        <v>5730</v>
      </c>
      <c r="G57" s="992"/>
      <c r="H57" s="992"/>
      <c r="I57" s="1042"/>
      <c r="J57" s="1043"/>
      <c r="K57" s="992"/>
      <c r="L57" s="1043"/>
      <c r="M57" s="1043"/>
      <c r="N57" s="992"/>
      <c r="O57" s="1043"/>
      <c r="P57" s="1043"/>
      <c r="Q57" s="1043"/>
      <c r="R57" s="1017">
        <v>35</v>
      </c>
    </row>
    <row r="58" spans="1:18">
      <c r="A58" s="987">
        <v>37</v>
      </c>
      <c r="B58" s="938" t="s">
        <v>2662</v>
      </c>
      <c r="C58" s="938"/>
      <c r="D58" s="938"/>
      <c r="E58" s="938"/>
      <c r="F58" s="938"/>
      <c r="G58" s="938"/>
      <c r="H58" s="938"/>
      <c r="I58" s="987"/>
      <c r="J58" s="938"/>
      <c r="K58" s="938"/>
      <c r="L58" s="938"/>
      <c r="M58" s="938"/>
      <c r="N58" s="938"/>
      <c r="O58" s="938"/>
      <c r="P58" s="938"/>
      <c r="Q58" s="875"/>
      <c r="R58" s="987">
        <v>36</v>
      </c>
    </row>
    <row r="59" spans="1:18">
      <c r="A59" s="1017"/>
      <c r="B59" s="950" t="s">
        <v>2663</v>
      </c>
      <c r="C59" s="76" t="s">
        <v>5731</v>
      </c>
      <c r="D59" s="76" t="s">
        <v>5732</v>
      </c>
      <c r="E59" s="950"/>
      <c r="F59" s="76" t="s">
        <v>5731</v>
      </c>
      <c r="G59" s="950"/>
      <c r="H59" s="950"/>
      <c r="I59" s="1017"/>
      <c r="J59" s="950"/>
      <c r="K59" s="950"/>
      <c r="L59" s="950"/>
      <c r="M59" s="950"/>
      <c r="N59" s="950"/>
      <c r="O59" s="950"/>
      <c r="P59" s="950"/>
      <c r="Q59" s="890"/>
      <c r="R59" s="1017"/>
    </row>
    <row r="60" spans="1:18">
      <c r="A60" s="1017">
        <v>38</v>
      </c>
      <c r="B60" s="950" t="s">
        <v>2664</v>
      </c>
      <c r="C60" s="1029">
        <v>0</v>
      </c>
      <c r="D60" s="1029">
        <v>5287</v>
      </c>
      <c r="E60" s="1029"/>
      <c r="F60" s="1029">
        <v>167</v>
      </c>
      <c r="G60" s="1029"/>
      <c r="H60" s="1029"/>
      <c r="I60" s="1044"/>
      <c r="J60" s="1029"/>
      <c r="K60" s="1029"/>
      <c r="L60" s="1029"/>
      <c r="M60" s="1029"/>
      <c r="N60" s="1029"/>
      <c r="O60" s="1029"/>
      <c r="P60" s="1029"/>
      <c r="Q60" s="1011"/>
      <c r="R60" s="1017">
        <v>37</v>
      </c>
    </row>
    <row r="61" spans="1:18">
      <c r="A61" s="987">
        <v>39</v>
      </c>
      <c r="B61" s="938" t="s">
        <v>407</v>
      </c>
      <c r="C61" s="1005"/>
      <c r="D61" s="1005"/>
      <c r="E61" s="1005"/>
      <c r="F61" s="1005"/>
      <c r="G61" s="1005"/>
      <c r="H61" s="1005"/>
      <c r="I61" s="1045"/>
      <c r="J61" s="1005"/>
      <c r="K61" s="1005"/>
      <c r="L61" s="1005"/>
      <c r="M61" s="1005"/>
      <c r="N61" s="1005"/>
      <c r="O61" s="1005"/>
      <c r="P61" s="1005"/>
      <c r="Q61" s="949"/>
      <c r="R61" s="987">
        <v>38</v>
      </c>
    </row>
    <row r="62" spans="1:18">
      <c r="A62" s="1017"/>
      <c r="B62" s="950" t="s">
        <v>408</v>
      </c>
      <c r="C62" s="1029">
        <v>6</v>
      </c>
      <c r="D62" s="1029">
        <v>1</v>
      </c>
      <c r="E62" s="1029"/>
      <c r="F62" s="1029">
        <v>6</v>
      </c>
      <c r="G62" s="1029"/>
      <c r="H62" s="1029"/>
      <c r="I62" s="1044"/>
      <c r="J62" s="1029"/>
      <c r="K62" s="1029"/>
      <c r="L62" s="1029"/>
      <c r="M62" s="1029"/>
      <c r="N62" s="1029"/>
      <c r="O62" s="1029"/>
      <c r="P62" s="1029"/>
      <c r="Q62" s="1011"/>
      <c r="R62" s="1017"/>
    </row>
    <row r="63" spans="1:18">
      <c r="A63" s="987">
        <v>40</v>
      </c>
      <c r="B63" s="938" t="s">
        <v>87</v>
      </c>
      <c r="C63" s="1046"/>
      <c r="D63" s="1046"/>
      <c r="E63" s="1046"/>
      <c r="F63" s="1046"/>
      <c r="G63" s="1046"/>
      <c r="H63" s="1046"/>
      <c r="I63" s="1047"/>
      <c r="J63" s="1046"/>
      <c r="K63" s="1046"/>
      <c r="L63" s="1046"/>
      <c r="M63" s="1046"/>
      <c r="N63" s="1046"/>
      <c r="O63" s="1046"/>
      <c r="P63" s="1046"/>
      <c r="Q63" s="1048"/>
      <c r="R63" s="987">
        <v>39</v>
      </c>
    </row>
    <row r="64" spans="1:18">
      <c r="A64" s="1017"/>
      <c r="B64" s="950" t="s">
        <v>88</v>
      </c>
      <c r="C64" s="1049"/>
      <c r="D64" s="1049">
        <v>9.2629999999999999</v>
      </c>
      <c r="E64" s="1049"/>
      <c r="F64" s="1049">
        <v>126.684</v>
      </c>
      <c r="G64" s="1049"/>
      <c r="H64" s="1049"/>
      <c r="I64" s="1050"/>
      <c r="J64" s="1049"/>
      <c r="K64" s="1049"/>
      <c r="L64" s="1049"/>
      <c r="M64" s="1049"/>
      <c r="N64" s="1049"/>
      <c r="O64" s="1049"/>
      <c r="P64" s="1049"/>
      <c r="Q64" s="1051"/>
      <c r="R64" s="1017"/>
    </row>
    <row r="65" spans="1:18">
      <c r="A65" s="1017">
        <v>41</v>
      </c>
      <c r="B65" s="950" t="s">
        <v>89</v>
      </c>
      <c r="C65" s="1049"/>
      <c r="D65" s="1049">
        <v>9.2629999999999999</v>
      </c>
      <c r="E65" s="1049"/>
      <c r="F65" s="1049">
        <v>126.684</v>
      </c>
      <c r="G65" s="1049"/>
      <c r="H65" s="1049"/>
      <c r="I65" s="1050"/>
      <c r="J65" s="1049"/>
      <c r="K65" s="1049"/>
      <c r="L65" s="1049"/>
      <c r="M65" s="1049"/>
      <c r="N65" s="1049"/>
      <c r="O65" s="1049"/>
      <c r="P65" s="1049"/>
      <c r="Q65" s="1051"/>
      <c r="R65" s="1017">
        <v>40</v>
      </c>
    </row>
    <row r="66" spans="1:18">
      <c r="A66" s="1017">
        <v>42</v>
      </c>
      <c r="B66" s="950" t="s">
        <v>90</v>
      </c>
      <c r="C66" s="1049"/>
      <c r="D66" s="1049">
        <v>8.9939999999999998</v>
      </c>
      <c r="E66" s="1049"/>
      <c r="F66" s="1049">
        <v>22.594000000000001</v>
      </c>
      <c r="G66" s="1049"/>
      <c r="H66" s="1049"/>
      <c r="I66" s="1050"/>
      <c r="J66" s="1049"/>
      <c r="K66" s="1049"/>
      <c r="L66" s="1049"/>
      <c r="M66" s="1049"/>
      <c r="N66" s="1049"/>
      <c r="O66" s="1049"/>
      <c r="P66" s="1049"/>
      <c r="Q66" s="1051"/>
      <c r="R66" s="1017">
        <v>41</v>
      </c>
    </row>
    <row r="67" spans="1:18">
      <c r="A67" s="1017">
        <v>43</v>
      </c>
      <c r="B67" s="950" t="s">
        <v>91</v>
      </c>
      <c r="C67" s="1049"/>
      <c r="D67" s="1049">
        <v>0.121</v>
      </c>
      <c r="E67" s="1049"/>
      <c r="F67" s="1049">
        <v>0.35799999999999998</v>
      </c>
      <c r="G67" s="1049"/>
      <c r="H67" s="1049"/>
      <c r="I67" s="1050"/>
      <c r="J67" s="1049"/>
      <c r="K67" s="1049"/>
      <c r="L67" s="1049"/>
      <c r="M67" s="1049"/>
      <c r="N67" s="1049"/>
      <c r="O67" s="1049"/>
      <c r="P67" s="1049"/>
      <c r="Q67" s="1051"/>
      <c r="R67" s="1017">
        <v>42</v>
      </c>
    </row>
    <row r="68" spans="1:18" ht="15.75" thickBot="1">
      <c r="A68" s="1006">
        <v>44</v>
      </c>
      <c r="B68" s="955" t="s">
        <v>92</v>
      </c>
      <c r="C68" s="1052"/>
      <c r="D68" s="1052">
        <v>13400</v>
      </c>
      <c r="E68" s="1052"/>
      <c r="F68" s="1052">
        <v>15800</v>
      </c>
      <c r="G68" s="1052"/>
      <c r="H68" s="1052"/>
      <c r="I68" s="1053"/>
      <c r="J68" s="1052"/>
      <c r="K68" s="1052"/>
      <c r="L68" s="1052"/>
      <c r="M68" s="1052"/>
      <c r="N68" s="1052"/>
      <c r="O68" s="1052"/>
      <c r="P68" s="1052"/>
      <c r="Q68" s="1054"/>
      <c r="R68" s="1006">
        <v>43</v>
      </c>
    </row>
    <row r="69" spans="1:18">
      <c r="A69" s="1477" t="s">
        <v>4681</v>
      </c>
      <c r="B69" s="2464"/>
      <c r="C69" s="875"/>
      <c r="D69" s="875"/>
      <c r="E69" s="875"/>
      <c r="F69" s="875"/>
      <c r="G69" s="875"/>
      <c r="H69" s="875"/>
      <c r="I69" s="1477" t="s">
        <v>4681</v>
      </c>
      <c r="J69" s="2464"/>
      <c r="K69" s="2464"/>
      <c r="L69" s="875"/>
      <c r="M69" s="875"/>
      <c r="N69" s="875"/>
      <c r="O69" s="875"/>
      <c r="P69" s="875"/>
      <c r="Q69" s="876" t="s">
        <v>93</v>
      </c>
      <c r="R69" s="876"/>
    </row>
    <row r="70" spans="1:18">
      <c r="A70" s="876" t="s">
        <v>94</v>
      </c>
      <c r="B70" s="876"/>
      <c r="C70" s="876"/>
      <c r="D70" s="876"/>
      <c r="E70" s="876"/>
      <c r="F70" s="876"/>
      <c r="G70" s="876"/>
      <c r="H70" s="876"/>
      <c r="I70" s="876" t="s">
        <v>95</v>
      </c>
      <c r="J70" s="876"/>
      <c r="K70" s="876"/>
      <c r="L70" s="876"/>
      <c r="M70" s="876"/>
      <c r="N70" s="876"/>
      <c r="O70" s="876"/>
      <c r="P70" s="876"/>
      <c r="Q70" s="876"/>
      <c r="R70" s="876"/>
    </row>
    <row r="71" spans="1:18">
      <c r="A71" s="876"/>
      <c r="B71" s="876"/>
      <c r="C71" s="876"/>
      <c r="D71" s="876"/>
      <c r="E71" s="876"/>
      <c r="F71" s="876"/>
      <c r="G71" s="876"/>
      <c r="H71" s="876"/>
      <c r="I71" s="876"/>
      <c r="J71" s="876"/>
      <c r="K71" s="876"/>
      <c r="L71" s="876"/>
      <c r="M71" s="876"/>
      <c r="N71" s="876"/>
      <c r="O71" s="876"/>
      <c r="P71" s="876"/>
      <c r="Q71" s="876"/>
      <c r="R71" s="876"/>
    </row>
    <row r="73" spans="1:18" ht="15.75">
      <c r="A73" s="71" t="s">
        <v>418</v>
      </c>
      <c r="B73" s="876"/>
      <c r="C73" s="876"/>
      <c r="D73" s="876"/>
      <c r="E73" s="876"/>
      <c r="F73" s="876"/>
      <c r="G73" s="876"/>
      <c r="H73" s="876"/>
    </row>
    <row r="75" spans="1:18" ht="16.5" thickBot="1">
      <c r="A75" s="944" t="str">
        <f>'Data Sheet'!$C$25</f>
        <v>CENTRAL HUDSON GAS &amp; ELECTRIC CORPORATION</v>
      </c>
      <c r="B75" s="875"/>
      <c r="C75" s="875"/>
      <c r="D75" s="875"/>
      <c r="E75" s="933" t="str">
        <f>'Data Sheet'!$C$40</f>
        <v>4/18/2018</v>
      </c>
      <c r="F75" s="875"/>
      <c r="G75" s="875" t="str">
        <f>'Data Sheet'!$C$38</f>
        <v>12/31/2017</v>
      </c>
      <c r="H75" s="875"/>
      <c r="I75" s="944" t="str">
        <f>'Data Sheet'!$C$25</f>
        <v>CENTRAL HUDSON GAS &amp; ELECTRIC CORPORATION</v>
      </c>
      <c r="J75" s="875"/>
      <c r="K75" s="875"/>
      <c r="L75" s="875"/>
      <c r="M75" s="875"/>
      <c r="N75" s="933" t="str">
        <f>'Data Sheet'!$C$40</f>
        <v>4/18/2018</v>
      </c>
      <c r="P75" t="str">
        <f>'Data Sheet'!$C$38</f>
        <v>12/31/2017</v>
      </c>
    </row>
    <row r="76" spans="1:18">
      <c r="A76" s="877"/>
      <c r="B76" s="878"/>
      <c r="C76" s="878"/>
      <c r="D76" s="878"/>
      <c r="E76" s="878"/>
      <c r="F76" s="878"/>
      <c r="G76" s="878"/>
      <c r="H76" s="934"/>
      <c r="I76" s="877"/>
      <c r="J76" s="878"/>
      <c r="K76" s="878"/>
      <c r="L76" s="878"/>
      <c r="M76" s="878"/>
      <c r="N76" s="878"/>
      <c r="O76" s="878"/>
      <c r="P76" s="878"/>
      <c r="Q76" s="878"/>
      <c r="R76" s="934"/>
    </row>
    <row r="77" spans="1:18" ht="15.75">
      <c r="A77" s="3515" t="s">
        <v>1203</v>
      </c>
      <c r="B77" s="3662"/>
      <c r="C77" s="3662"/>
      <c r="D77" s="3662"/>
      <c r="E77" s="3662"/>
      <c r="F77" s="3662"/>
      <c r="G77" s="3662"/>
      <c r="H77" s="3517"/>
      <c r="I77" s="935"/>
      <c r="J77" s="71" t="s">
        <v>1204</v>
      </c>
      <c r="K77" s="71"/>
      <c r="L77" s="71"/>
      <c r="M77" s="876"/>
      <c r="N77" s="876"/>
      <c r="O77" s="876"/>
      <c r="P77" s="876"/>
      <c r="Q77" s="876"/>
      <c r="R77" s="936"/>
    </row>
    <row r="78" spans="1:18" ht="15.75" thickBot="1">
      <c r="A78" s="937"/>
      <c r="B78" s="875"/>
      <c r="C78" s="875"/>
      <c r="D78" s="875"/>
      <c r="E78" s="875"/>
      <c r="F78" s="875"/>
      <c r="G78" s="875"/>
      <c r="H78" s="938"/>
      <c r="I78" s="937"/>
      <c r="J78" s="875"/>
      <c r="K78" s="875"/>
      <c r="L78" s="875"/>
      <c r="M78" s="875"/>
      <c r="N78" s="875"/>
      <c r="O78" s="875"/>
      <c r="P78" s="875"/>
      <c r="Q78" s="875"/>
      <c r="R78" s="938"/>
    </row>
    <row r="79" spans="1:18">
      <c r="A79" s="995"/>
      <c r="B79" s="968"/>
      <c r="C79" s="1013" t="s">
        <v>1262</v>
      </c>
      <c r="D79" s="1009"/>
      <c r="E79" s="993"/>
      <c r="F79" s="1013" t="s">
        <v>1262</v>
      </c>
      <c r="G79" s="1009"/>
      <c r="H79" s="993"/>
      <c r="I79" s="1014" t="s">
        <v>1262</v>
      </c>
      <c r="J79" s="1009"/>
      <c r="K79" s="993"/>
      <c r="L79" s="1013" t="s">
        <v>1262</v>
      </c>
      <c r="M79" s="1009"/>
      <c r="N79" s="993"/>
      <c r="O79" s="1013" t="s">
        <v>1262</v>
      </c>
      <c r="P79" s="1009"/>
      <c r="Q79" s="993"/>
      <c r="R79" s="1015"/>
    </row>
    <row r="80" spans="1:18">
      <c r="A80" s="996" t="s">
        <v>1729</v>
      </c>
      <c r="B80" s="936" t="s">
        <v>1783</v>
      </c>
      <c r="C80" s="875"/>
      <c r="D80" s="875"/>
      <c r="E80" s="938"/>
      <c r="F80" s="875"/>
      <c r="G80" s="875"/>
      <c r="H80" s="938"/>
      <c r="I80" s="986"/>
      <c r="J80" s="875"/>
      <c r="K80" s="938"/>
      <c r="L80" s="875"/>
      <c r="M80" s="875"/>
      <c r="N80" s="938"/>
      <c r="O80" s="875"/>
      <c r="P80" s="875"/>
      <c r="Q80" s="875"/>
      <c r="R80" s="996" t="s">
        <v>1729</v>
      </c>
    </row>
    <row r="81" spans="1:18" ht="15.75" thickBot="1">
      <c r="A81" s="998" t="s">
        <v>1732</v>
      </c>
      <c r="B81" s="1000" t="s">
        <v>3020</v>
      </c>
      <c r="C81" s="927"/>
      <c r="D81" s="989" t="s">
        <v>3021</v>
      </c>
      <c r="E81" s="955"/>
      <c r="F81" s="927"/>
      <c r="G81" s="989" t="s">
        <v>3022</v>
      </c>
      <c r="H81" s="955"/>
      <c r="I81" s="1016"/>
      <c r="J81" s="989" t="s">
        <v>3023</v>
      </c>
      <c r="K81" s="955"/>
      <c r="L81" s="989"/>
      <c r="M81" s="989" t="s">
        <v>2346</v>
      </c>
      <c r="N81" s="955"/>
      <c r="O81" s="927"/>
      <c r="P81" s="966" t="s">
        <v>2347</v>
      </c>
      <c r="Q81" s="989"/>
      <c r="R81" s="998" t="s">
        <v>1732</v>
      </c>
    </row>
    <row r="82" spans="1:18">
      <c r="A82" s="987">
        <v>1</v>
      </c>
      <c r="B82" s="938" t="s">
        <v>1263</v>
      </c>
      <c r="C82" s="875"/>
      <c r="D82" s="875"/>
      <c r="E82" s="936"/>
      <c r="F82" s="876"/>
      <c r="G82" s="876"/>
      <c r="H82" s="938"/>
      <c r="I82" s="937"/>
      <c r="J82" s="875"/>
      <c r="K82" s="938"/>
      <c r="L82" s="875"/>
      <c r="M82" s="876"/>
      <c r="N82" s="936"/>
      <c r="O82" s="876"/>
      <c r="P82" s="876"/>
      <c r="Q82" s="876"/>
      <c r="R82" s="987">
        <v>1</v>
      </c>
    </row>
    <row r="83" spans="1:18">
      <c r="A83" s="1017"/>
      <c r="B83" s="950" t="s">
        <v>1264</v>
      </c>
      <c r="C83" s="890"/>
      <c r="D83" s="890"/>
      <c r="E83" s="975"/>
      <c r="F83" s="1010"/>
      <c r="G83" s="1010"/>
      <c r="H83" s="950"/>
      <c r="I83" s="889"/>
      <c r="J83" s="890"/>
      <c r="K83" s="950"/>
      <c r="L83" s="890"/>
      <c r="M83" s="1010"/>
      <c r="N83" s="975"/>
      <c r="O83" s="1010"/>
      <c r="P83" s="1010"/>
      <c r="Q83" s="1010"/>
      <c r="R83" s="1017"/>
    </row>
    <row r="84" spans="1:18">
      <c r="A84" s="987">
        <v>2</v>
      </c>
      <c r="B84" s="938" t="s">
        <v>1265</v>
      </c>
      <c r="C84" s="875"/>
      <c r="D84" s="875"/>
      <c r="E84" s="888"/>
      <c r="F84" s="920"/>
      <c r="G84" s="920"/>
      <c r="H84" s="888"/>
      <c r="I84" s="937"/>
      <c r="J84" s="875"/>
      <c r="K84" s="938"/>
      <c r="L84" s="875"/>
      <c r="M84" s="920"/>
      <c r="N84" s="888"/>
      <c r="O84" s="920"/>
      <c r="P84" s="920"/>
      <c r="Q84" s="920"/>
      <c r="R84" s="987">
        <v>2</v>
      </c>
    </row>
    <row r="85" spans="1:18">
      <c r="A85" s="1017"/>
      <c r="B85" s="950" t="s">
        <v>1266</v>
      </c>
      <c r="C85" s="890"/>
      <c r="D85" s="890"/>
      <c r="E85" s="975"/>
      <c r="F85" s="1010"/>
      <c r="G85" s="1010"/>
      <c r="H85" s="975"/>
      <c r="I85" s="889"/>
      <c r="J85" s="890"/>
      <c r="K85" s="950"/>
      <c r="L85" s="890"/>
      <c r="M85" s="1010"/>
      <c r="N85" s="975"/>
      <c r="O85" s="1010"/>
      <c r="P85" s="1010"/>
      <c r="Q85" s="1010"/>
      <c r="R85" s="1017"/>
    </row>
    <row r="86" spans="1:18">
      <c r="A86" s="1017">
        <v>3</v>
      </c>
      <c r="B86" s="950" t="s">
        <v>1267</v>
      </c>
      <c r="C86" s="1018"/>
      <c r="D86" s="1018"/>
      <c r="E86" s="1019"/>
      <c r="F86" s="1020"/>
      <c r="G86" s="1020"/>
      <c r="H86" s="1021"/>
      <c r="I86" s="1022"/>
      <c r="J86" s="1018"/>
      <c r="K86" s="1021"/>
      <c r="L86" s="1018"/>
      <c r="M86" s="1020"/>
      <c r="N86" s="1019"/>
      <c r="O86" s="1020"/>
      <c r="P86" s="1020"/>
      <c r="Q86" s="1020"/>
      <c r="R86" s="1017">
        <v>3</v>
      </c>
    </row>
    <row r="87" spans="1:18">
      <c r="A87" s="1023">
        <v>4</v>
      </c>
      <c r="B87" s="950" t="s">
        <v>1268</v>
      </c>
      <c r="C87" s="1018"/>
      <c r="D87" s="1018"/>
      <c r="E87" s="1021"/>
      <c r="F87" s="1018"/>
      <c r="G87" s="1018"/>
      <c r="H87" s="1021"/>
      <c r="I87" s="1024"/>
      <c r="J87" s="1018"/>
      <c r="K87" s="1021"/>
      <c r="L87" s="1018"/>
      <c r="M87" s="1018"/>
      <c r="N87" s="1021"/>
      <c r="O87" s="1018"/>
      <c r="P87" s="1018"/>
      <c r="Q87" s="1018"/>
      <c r="R87" s="1017">
        <v>4</v>
      </c>
    </row>
    <row r="88" spans="1:18">
      <c r="A88" s="1002">
        <v>5</v>
      </c>
      <c r="B88" s="938" t="s">
        <v>1269</v>
      </c>
      <c r="C88" s="1025"/>
      <c r="D88" s="1025"/>
      <c r="E88" s="1026"/>
      <c r="F88" s="1025"/>
      <c r="G88" s="1025"/>
      <c r="H88" s="1026"/>
      <c r="I88" s="1027"/>
      <c r="J88" s="1025"/>
      <c r="K88" s="1026"/>
      <c r="L88" s="1025"/>
      <c r="M88" s="1025"/>
      <c r="N88" s="1026"/>
      <c r="O88" s="1025"/>
      <c r="P88" s="1025"/>
      <c r="Q88" s="1025"/>
      <c r="R88" s="987">
        <v>5</v>
      </c>
    </row>
    <row r="89" spans="1:18">
      <c r="A89" s="1023"/>
      <c r="B89" s="950" t="s">
        <v>1270</v>
      </c>
      <c r="C89" s="1018"/>
      <c r="D89" s="1018"/>
      <c r="E89" s="1021"/>
      <c r="F89" s="1018"/>
      <c r="G89" s="1018"/>
      <c r="H89" s="1021"/>
      <c r="I89" s="1024"/>
      <c r="J89" s="1018"/>
      <c r="K89" s="1021"/>
      <c r="L89" s="1018"/>
      <c r="M89" s="1018"/>
      <c r="N89" s="1021"/>
      <c r="O89" s="1018"/>
      <c r="P89" s="1018"/>
      <c r="Q89" s="1018"/>
      <c r="R89" s="1017"/>
    </row>
    <row r="90" spans="1:18">
      <c r="A90" s="1023">
        <v>6</v>
      </c>
      <c r="B90" s="950" t="s">
        <v>1271</v>
      </c>
      <c r="C90" s="1018"/>
      <c r="D90" s="1018"/>
      <c r="E90" s="1021"/>
      <c r="F90" s="1018"/>
      <c r="G90" s="1018"/>
      <c r="H90" s="1021"/>
      <c r="I90" s="1024"/>
      <c r="J90" s="1018"/>
      <c r="K90" s="1021"/>
      <c r="L90" s="1018"/>
      <c r="M90" s="1018"/>
      <c r="N90" s="1021"/>
      <c r="O90" s="1018"/>
      <c r="P90" s="1018"/>
      <c r="Q90" s="1018"/>
      <c r="R90" s="1017">
        <v>6</v>
      </c>
    </row>
    <row r="91" spans="1:18">
      <c r="A91" s="1023">
        <v>7</v>
      </c>
      <c r="B91" s="950" t="s">
        <v>1272</v>
      </c>
      <c r="C91" s="890"/>
      <c r="D91" s="890"/>
      <c r="E91" s="950"/>
      <c r="F91" s="890"/>
      <c r="G91" s="890"/>
      <c r="H91" s="950"/>
      <c r="I91" s="1028"/>
      <c r="J91" s="890"/>
      <c r="K91" s="950"/>
      <c r="L91" s="890"/>
      <c r="M91" s="890"/>
      <c r="N91" s="950"/>
      <c r="O91" s="890"/>
      <c r="P91" s="890"/>
      <c r="Q91" s="890"/>
      <c r="R91" s="1017">
        <v>7</v>
      </c>
    </row>
    <row r="92" spans="1:18">
      <c r="A92" s="1023">
        <v>8</v>
      </c>
      <c r="B92" s="950" t="s">
        <v>1273</v>
      </c>
      <c r="C92" s="890"/>
      <c r="D92" s="890"/>
      <c r="E92" s="950"/>
      <c r="F92" s="890"/>
      <c r="G92" s="890"/>
      <c r="H92" s="950"/>
      <c r="I92" s="1028"/>
      <c r="J92" s="890"/>
      <c r="K92" s="950"/>
      <c r="L92" s="890"/>
      <c r="M92" s="890"/>
      <c r="N92" s="950"/>
      <c r="O92" s="890"/>
      <c r="P92" s="890"/>
      <c r="Q92" s="890"/>
      <c r="R92" s="1017">
        <v>8</v>
      </c>
    </row>
    <row r="93" spans="1:18">
      <c r="A93" s="1023">
        <v>9</v>
      </c>
      <c r="B93" s="950" t="s">
        <v>1274</v>
      </c>
      <c r="C93" s="890"/>
      <c r="D93" s="890"/>
      <c r="E93" s="950"/>
      <c r="F93" s="890"/>
      <c r="G93" s="890"/>
      <c r="H93" s="950"/>
      <c r="I93" s="1028"/>
      <c r="J93" s="890"/>
      <c r="K93" s="950"/>
      <c r="L93" s="890"/>
      <c r="M93" s="890"/>
      <c r="N93" s="950"/>
      <c r="O93" s="890"/>
      <c r="P93" s="890"/>
      <c r="Q93" s="890"/>
      <c r="R93" s="1017">
        <v>9</v>
      </c>
    </row>
    <row r="94" spans="1:18">
      <c r="A94" s="1023">
        <v>10</v>
      </c>
      <c r="B94" s="950" t="s">
        <v>1275</v>
      </c>
      <c r="C94" s="890"/>
      <c r="D94" s="890"/>
      <c r="E94" s="950"/>
      <c r="F94" s="890"/>
      <c r="G94" s="890"/>
      <c r="H94" s="950"/>
      <c r="I94" s="1028"/>
      <c r="J94" s="890"/>
      <c r="K94" s="950"/>
      <c r="L94" s="890"/>
      <c r="M94" s="890"/>
      <c r="N94" s="950"/>
      <c r="O94" s="890"/>
      <c r="P94" s="890"/>
      <c r="Q94" s="890"/>
      <c r="R94" s="1017">
        <v>10</v>
      </c>
    </row>
    <row r="95" spans="1:18">
      <c r="A95" s="1023">
        <v>11</v>
      </c>
      <c r="B95" s="950" t="s">
        <v>1276</v>
      </c>
      <c r="C95" s="1011"/>
      <c r="D95" s="1011"/>
      <c r="E95" s="1029"/>
      <c r="F95" s="1011"/>
      <c r="G95" s="1011"/>
      <c r="H95" s="1029"/>
      <c r="I95" s="1030"/>
      <c r="J95" s="1011"/>
      <c r="K95" s="1029"/>
      <c r="L95" s="1011"/>
      <c r="M95" s="1011"/>
      <c r="N95" s="1029"/>
      <c r="O95" s="1011"/>
      <c r="P95" s="1011"/>
      <c r="Q95" s="1011"/>
      <c r="R95" s="1017">
        <v>11</v>
      </c>
    </row>
    <row r="96" spans="1:18">
      <c r="A96" s="1023">
        <v>12</v>
      </c>
      <c r="B96" s="950" t="s">
        <v>1277</v>
      </c>
      <c r="C96" s="1011"/>
      <c r="D96" s="1011"/>
      <c r="E96" s="1029"/>
      <c r="F96" s="1011"/>
      <c r="G96" s="1011"/>
      <c r="H96" s="1029"/>
      <c r="I96" s="1030"/>
      <c r="J96" s="1011"/>
      <c r="K96" s="1029"/>
      <c r="L96" s="1011"/>
      <c r="M96" s="1011"/>
      <c r="N96" s="1029"/>
      <c r="O96" s="1011"/>
      <c r="P96" s="1011"/>
      <c r="Q96" s="1011"/>
      <c r="R96" s="1017">
        <v>12</v>
      </c>
    </row>
    <row r="97" spans="1:18">
      <c r="A97" s="1023">
        <v>13</v>
      </c>
      <c r="B97" s="950" t="s">
        <v>1278</v>
      </c>
      <c r="C97" s="1031"/>
      <c r="D97" s="1031"/>
      <c r="E97" s="1032"/>
      <c r="F97" s="1031"/>
      <c r="G97" s="1031"/>
      <c r="H97" s="1032"/>
      <c r="I97" s="1033"/>
      <c r="J97" s="1031"/>
      <c r="K97" s="1032"/>
      <c r="L97" s="1031"/>
      <c r="M97" s="1031"/>
      <c r="N97" s="1032"/>
      <c r="O97" s="1031"/>
      <c r="P97" s="1031"/>
      <c r="Q97" s="1031"/>
      <c r="R97" s="1017">
        <v>13</v>
      </c>
    </row>
    <row r="98" spans="1:18">
      <c r="A98" s="1017">
        <v>14</v>
      </c>
      <c r="B98" s="950" t="s">
        <v>1279</v>
      </c>
      <c r="C98" s="1011"/>
      <c r="D98" s="1011"/>
      <c r="E98" s="1029"/>
      <c r="F98" s="1011"/>
      <c r="G98" s="1011"/>
      <c r="H98" s="1029"/>
      <c r="I98" s="1034"/>
      <c r="J98" s="1011"/>
      <c r="K98" s="1029"/>
      <c r="L98" s="1011"/>
      <c r="M98" s="1011"/>
      <c r="N98" s="1029"/>
      <c r="O98" s="1011"/>
      <c r="P98" s="1011"/>
      <c r="Q98" s="1011"/>
      <c r="R98" s="1017">
        <v>14</v>
      </c>
    </row>
    <row r="99" spans="1:18">
      <c r="A99" s="1017">
        <v>15</v>
      </c>
      <c r="B99" s="950" t="s">
        <v>1280</v>
      </c>
      <c r="C99" s="1011"/>
      <c r="D99" s="1011"/>
      <c r="E99" s="1029"/>
      <c r="F99" s="1011"/>
      <c r="G99" s="1011"/>
      <c r="H99" s="1029"/>
      <c r="I99" s="1034"/>
      <c r="J99" s="1011"/>
      <c r="K99" s="1029"/>
      <c r="L99" s="1011"/>
      <c r="M99" s="1011"/>
      <c r="N99" s="1029"/>
      <c r="O99" s="1011"/>
      <c r="P99" s="1011"/>
      <c r="Q99" s="1011"/>
      <c r="R99" s="1017">
        <v>15</v>
      </c>
    </row>
    <row r="100" spans="1:18" s="1397" customFormat="1">
      <c r="A100" s="2713">
        <v>16</v>
      </c>
      <c r="B100" s="2714" t="s">
        <v>4194</v>
      </c>
      <c r="C100" s="1336"/>
      <c r="D100" s="1336"/>
      <c r="E100" s="2715"/>
      <c r="F100" s="1336"/>
      <c r="G100" s="1336"/>
      <c r="H100" s="2715"/>
      <c r="I100" s="2716"/>
      <c r="J100" s="1336"/>
      <c r="K100" s="2715"/>
      <c r="L100" s="1336"/>
      <c r="M100" s="1336"/>
      <c r="N100" s="2715"/>
      <c r="O100" s="1336"/>
      <c r="P100" s="1336"/>
      <c r="Q100" s="1336"/>
      <c r="R100" s="2713">
        <v>16</v>
      </c>
    </row>
    <row r="101" spans="1:18">
      <c r="A101" s="1017">
        <v>17</v>
      </c>
      <c r="B101" s="950" t="s">
        <v>1281</v>
      </c>
      <c r="C101" s="1031"/>
      <c r="D101" s="1031">
        <f>SUM(D97:D100)</f>
        <v>0</v>
      </c>
      <c r="E101" s="1032"/>
      <c r="F101" s="1031"/>
      <c r="G101" s="1031">
        <f>SUM(G97:G100)</f>
        <v>0</v>
      </c>
      <c r="H101" s="1032"/>
      <c r="I101" s="1035"/>
      <c r="J101" s="1031">
        <f>SUM(J97:J100)</f>
        <v>0</v>
      </c>
      <c r="K101" s="1032"/>
      <c r="L101" s="1031"/>
      <c r="M101" s="1031">
        <f>SUM(M97:M100)</f>
        <v>0</v>
      </c>
      <c r="N101" s="1032"/>
      <c r="O101" s="1031"/>
      <c r="P101" s="1031">
        <f>SUM(P97:P100)</f>
        <v>0</v>
      </c>
      <c r="Q101" s="1031"/>
      <c r="R101" s="1017">
        <v>16</v>
      </c>
    </row>
    <row r="102" spans="1:18">
      <c r="A102" s="1017">
        <v>18</v>
      </c>
      <c r="B102" s="2714" t="s">
        <v>4635</v>
      </c>
      <c r="C102" s="1036"/>
      <c r="D102" s="1036"/>
      <c r="E102" s="1037"/>
      <c r="F102" s="1036"/>
      <c r="G102" s="1036"/>
      <c r="H102" s="1037"/>
      <c r="I102" s="1038"/>
      <c r="J102" s="1036"/>
      <c r="K102" s="1037"/>
      <c r="L102" s="1036"/>
      <c r="M102" s="1036"/>
      <c r="N102" s="1037"/>
      <c r="O102" s="1036"/>
      <c r="P102" s="1036"/>
      <c r="Q102" s="1036"/>
      <c r="R102" s="1017">
        <v>17</v>
      </c>
    </row>
    <row r="103" spans="1:18">
      <c r="A103" s="1017">
        <v>19</v>
      </c>
      <c r="B103" s="950" t="s">
        <v>1282</v>
      </c>
      <c r="C103" s="1031"/>
      <c r="D103" s="1031"/>
      <c r="E103" s="1032"/>
      <c r="F103" s="1031"/>
      <c r="G103" s="1031"/>
      <c r="H103" s="1032"/>
      <c r="I103" s="1035"/>
      <c r="J103" s="1031"/>
      <c r="K103" s="1032"/>
      <c r="L103" s="1031"/>
      <c r="M103" s="1031"/>
      <c r="N103" s="1032"/>
      <c r="O103" s="1031"/>
      <c r="P103" s="1031"/>
      <c r="Q103" s="1031"/>
      <c r="R103" s="1017">
        <v>18</v>
      </c>
    </row>
    <row r="104" spans="1:18">
      <c r="A104" s="1017">
        <v>20</v>
      </c>
      <c r="B104" s="950" t="s">
        <v>2512</v>
      </c>
      <c r="C104" s="1011"/>
      <c r="D104" s="1011"/>
      <c r="E104" s="1029"/>
      <c r="F104" s="1011"/>
      <c r="G104" s="1011"/>
      <c r="H104" s="1029"/>
      <c r="I104" s="1034"/>
      <c r="J104" s="1011"/>
      <c r="K104" s="1029"/>
      <c r="L104" s="1011"/>
      <c r="M104" s="1011"/>
      <c r="N104" s="1029"/>
      <c r="O104" s="1011"/>
      <c r="P104" s="1011"/>
      <c r="Q104" s="1011"/>
      <c r="R104" s="1017">
        <v>19</v>
      </c>
    </row>
    <row r="105" spans="1:18">
      <c r="A105" s="1017">
        <v>21</v>
      </c>
      <c r="B105" s="950" t="s">
        <v>1283</v>
      </c>
      <c r="C105" s="1011"/>
      <c r="D105" s="1011"/>
      <c r="E105" s="1029"/>
      <c r="F105" s="1011"/>
      <c r="G105" s="1011"/>
      <c r="H105" s="1029"/>
      <c r="I105" s="1034"/>
      <c r="J105" s="1011"/>
      <c r="K105" s="1029"/>
      <c r="L105" s="1011"/>
      <c r="M105" s="1011"/>
      <c r="N105" s="1029"/>
      <c r="O105" s="1011"/>
      <c r="P105" s="1011"/>
      <c r="Q105" s="1011"/>
      <c r="R105" s="1017">
        <v>20</v>
      </c>
    </row>
    <row r="106" spans="1:18">
      <c r="A106" s="1017">
        <v>22</v>
      </c>
      <c r="B106" s="950" t="s">
        <v>1284</v>
      </c>
      <c r="C106" s="1011"/>
      <c r="D106" s="1011"/>
      <c r="E106" s="1029"/>
      <c r="F106" s="1011"/>
      <c r="G106" s="1011"/>
      <c r="H106" s="1029"/>
      <c r="I106" s="1034"/>
      <c r="J106" s="1011"/>
      <c r="K106" s="1029"/>
      <c r="L106" s="1011"/>
      <c r="M106" s="1011"/>
      <c r="N106" s="1029"/>
      <c r="O106" s="1011"/>
      <c r="P106" s="1011"/>
      <c r="Q106" s="1011"/>
      <c r="R106" s="1017">
        <v>21</v>
      </c>
    </row>
    <row r="107" spans="1:18">
      <c r="A107" s="1017">
        <v>23</v>
      </c>
      <c r="B107" s="950" t="s">
        <v>1285</v>
      </c>
      <c r="C107" s="1011"/>
      <c r="D107" s="1011"/>
      <c r="E107" s="1029"/>
      <c r="F107" s="1011"/>
      <c r="G107" s="1011"/>
      <c r="H107" s="1029"/>
      <c r="I107" s="1034"/>
      <c r="J107" s="1011"/>
      <c r="K107" s="1029"/>
      <c r="L107" s="1011"/>
      <c r="M107" s="1011"/>
      <c r="N107" s="1029"/>
      <c r="O107" s="1011"/>
      <c r="P107" s="1011"/>
      <c r="Q107" s="1011"/>
      <c r="R107" s="1017">
        <v>22</v>
      </c>
    </row>
    <row r="108" spans="1:18">
      <c r="A108" s="1017">
        <v>24</v>
      </c>
      <c r="B108" s="950" t="s">
        <v>2654</v>
      </c>
      <c r="C108" s="1011"/>
      <c r="D108" s="1011"/>
      <c r="E108" s="1029"/>
      <c r="F108" s="1011"/>
      <c r="G108" s="1011"/>
      <c r="H108" s="1029"/>
      <c r="I108" s="1034"/>
      <c r="J108" s="1011"/>
      <c r="K108" s="1029"/>
      <c r="L108" s="1011"/>
      <c r="M108" s="1011"/>
      <c r="N108" s="1029"/>
      <c r="O108" s="1011"/>
      <c r="P108" s="1011"/>
      <c r="Q108" s="1011"/>
      <c r="R108" s="1017">
        <v>23</v>
      </c>
    </row>
    <row r="109" spans="1:18">
      <c r="A109" s="1017">
        <v>25</v>
      </c>
      <c r="B109" s="950" t="s">
        <v>2655</v>
      </c>
      <c r="C109" s="1011"/>
      <c r="D109" s="1011"/>
      <c r="E109" s="1029"/>
      <c r="F109" s="1011"/>
      <c r="G109" s="1011"/>
      <c r="H109" s="1029"/>
      <c r="I109" s="1034"/>
      <c r="J109" s="1011"/>
      <c r="K109" s="1029"/>
      <c r="L109" s="1011"/>
      <c r="M109" s="1011"/>
      <c r="N109" s="1029"/>
      <c r="O109" s="1011"/>
      <c r="P109" s="1011"/>
      <c r="Q109" s="1011"/>
      <c r="R109" s="1017">
        <v>24</v>
      </c>
    </row>
    <row r="110" spans="1:18">
      <c r="A110" s="1017">
        <v>26</v>
      </c>
      <c r="B110" s="950" t="s">
        <v>2656</v>
      </c>
      <c r="C110" s="1011"/>
      <c r="D110" s="1011"/>
      <c r="E110" s="1029"/>
      <c r="F110" s="1011"/>
      <c r="G110" s="1011"/>
      <c r="H110" s="1029"/>
      <c r="I110" s="1034"/>
      <c r="J110" s="1011"/>
      <c r="K110" s="1029"/>
      <c r="L110" s="1011"/>
      <c r="M110" s="1011"/>
      <c r="N110" s="1029"/>
      <c r="O110" s="1011"/>
      <c r="P110" s="1011"/>
      <c r="Q110" s="1011"/>
      <c r="R110" s="1017">
        <v>25</v>
      </c>
    </row>
    <row r="111" spans="1:18">
      <c r="A111" s="1017">
        <v>27</v>
      </c>
      <c r="B111" s="950" t="s">
        <v>606</v>
      </c>
      <c r="C111" s="1011"/>
      <c r="D111" s="1011"/>
      <c r="E111" s="1029"/>
      <c r="F111" s="1011"/>
      <c r="G111" s="1011"/>
      <c r="H111" s="1029"/>
      <c r="I111" s="1034"/>
      <c r="J111" s="1011"/>
      <c r="K111" s="1029"/>
      <c r="L111" s="1011"/>
      <c r="M111" s="1011"/>
      <c r="N111" s="1029"/>
      <c r="O111" s="1011"/>
      <c r="P111" s="1011"/>
      <c r="Q111" s="1011"/>
      <c r="R111" s="1017">
        <v>26</v>
      </c>
    </row>
    <row r="112" spans="1:18">
      <c r="A112" s="1017">
        <v>28</v>
      </c>
      <c r="B112" s="950" t="s">
        <v>1305</v>
      </c>
      <c r="C112" s="1011"/>
      <c r="D112" s="1011"/>
      <c r="E112" s="1029"/>
      <c r="F112" s="1011"/>
      <c r="G112" s="1011"/>
      <c r="H112" s="1029"/>
      <c r="I112" s="1034"/>
      <c r="J112" s="1011"/>
      <c r="K112" s="1029"/>
      <c r="L112" s="1011"/>
      <c r="M112" s="1011"/>
      <c r="N112" s="1029"/>
      <c r="O112" s="1011"/>
      <c r="P112" s="1011"/>
      <c r="Q112" s="1011"/>
      <c r="R112" s="1017">
        <v>27</v>
      </c>
    </row>
    <row r="113" spans="1:18">
      <c r="A113" s="1017">
        <v>29</v>
      </c>
      <c r="B113" s="950" t="s">
        <v>3627</v>
      </c>
      <c r="C113" s="1011"/>
      <c r="D113" s="1011"/>
      <c r="E113" s="1029"/>
      <c r="F113" s="1011"/>
      <c r="G113" s="1011"/>
      <c r="H113" s="1029"/>
      <c r="I113" s="1034"/>
      <c r="J113" s="1011"/>
      <c r="K113" s="1029"/>
      <c r="L113" s="1011"/>
      <c r="M113" s="1011"/>
      <c r="N113" s="1029"/>
      <c r="O113" s="1011"/>
      <c r="P113" s="1011"/>
      <c r="Q113" s="1011"/>
      <c r="R113" s="1017">
        <v>28</v>
      </c>
    </row>
    <row r="114" spans="1:18">
      <c r="A114" s="1017">
        <v>30</v>
      </c>
      <c r="B114" s="950" t="s">
        <v>3632</v>
      </c>
      <c r="C114" s="1011"/>
      <c r="D114" s="1011"/>
      <c r="E114" s="1029"/>
      <c r="F114" s="1011"/>
      <c r="G114" s="1011"/>
      <c r="H114" s="1029"/>
      <c r="I114" s="1034"/>
      <c r="J114" s="1011"/>
      <c r="K114" s="1029"/>
      <c r="L114" s="1011"/>
      <c r="M114" s="1011"/>
      <c r="N114" s="1029"/>
      <c r="O114" s="1011"/>
      <c r="P114" s="1011"/>
      <c r="Q114" s="1011"/>
      <c r="R114" s="1017">
        <v>29</v>
      </c>
    </row>
    <row r="115" spans="1:18">
      <c r="A115" s="1017">
        <v>31</v>
      </c>
      <c r="B115" s="950" t="s">
        <v>2657</v>
      </c>
      <c r="C115" s="1011"/>
      <c r="D115" s="1011"/>
      <c r="E115" s="1029"/>
      <c r="F115" s="1011"/>
      <c r="G115" s="1011"/>
      <c r="H115" s="1029"/>
      <c r="I115" s="1034"/>
      <c r="J115" s="1011"/>
      <c r="K115" s="1029"/>
      <c r="L115" s="1011"/>
      <c r="M115" s="1011"/>
      <c r="N115" s="1029"/>
      <c r="O115" s="1011"/>
      <c r="P115" s="1011"/>
      <c r="Q115" s="1011"/>
      <c r="R115" s="1017">
        <v>30</v>
      </c>
    </row>
    <row r="116" spans="1:18">
      <c r="A116" s="1017">
        <v>32</v>
      </c>
      <c r="B116" s="950" t="s">
        <v>1100</v>
      </c>
      <c r="C116" s="1011"/>
      <c r="D116" s="1011"/>
      <c r="E116" s="1029"/>
      <c r="F116" s="1011"/>
      <c r="G116" s="1011"/>
      <c r="H116" s="1029"/>
      <c r="I116" s="1034"/>
      <c r="J116" s="1011"/>
      <c r="K116" s="1029"/>
      <c r="L116" s="1011"/>
      <c r="M116" s="1011"/>
      <c r="N116" s="1029"/>
      <c r="O116" s="1011"/>
      <c r="P116" s="1011"/>
      <c r="Q116" s="1011"/>
      <c r="R116" s="1017">
        <v>31</v>
      </c>
    </row>
    <row r="117" spans="1:18">
      <c r="A117" s="1017">
        <v>33</v>
      </c>
      <c r="B117" s="950" t="s">
        <v>2658</v>
      </c>
      <c r="C117" s="1011"/>
      <c r="D117" s="1011"/>
      <c r="E117" s="1029"/>
      <c r="F117" s="1011"/>
      <c r="G117" s="1011"/>
      <c r="H117" s="1029"/>
      <c r="I117" s="1034"/>
      <c r="J117" s="1011"/>
      <c r="K117" s="1029"/>
      <c r="L117" s="1011"/>
      <c r="M117" s="1011"/>
      <c r="N117" s="1029"/>
      <c r="O117" s="1011"/>
      <c r="P117" s="1011"/>
      <c r="Q117" s="1011"/>
      <c r="R117" s="1017">
        <v>32</v>
      </c>
    </row>
    <row r="118" spans="1:18">
      <c r="A118" s="1017">
        <v>34</v>
      </c>
      <c r="B118" s="950" t="s">
        <v>2659</v>
      </c>
      <c r="C118" s="1031"/>
      <c r="D118" s="1031">
        <f>SUM(D102:D117)</f>
        <v>0</v>
      </c>
      <c r="E118" s="1032"/>
      <c r="F118" s="1031"/>
      <c r="G118" s="1031">
        <f>SUM(G102:G117)</f>
        <v>0</v>
      </c>
      <c r="H118" s="1032"/>
      <c r="I118" s="1035"/>
      <c r="J118" s="1031">
        <f>SUM(J102:J117)</f>
        <v>0</v>
      </c>
      <c r="K118" s="1032"/>
      <c r="L118" s="1031"/>
      <c r="M118" s="1031">
        <f>SUM(M102:M117)</f>
        <v>0</v>
      </c>
      <c r="N118" s="1032"/>
      <c r="O118" s="1031"/>
      <c r="P118" s="1031">
        <f>SUM(P102:P117)</f>
        <v>0</v>
      </c>
      <c r="Q118" s="1031"/>
      <c r="R118" s="1017">
        <v>33</v>
      </c>
    </row>
    <row r="119" spans="1:18" ht="15.75" thickBot="1">
      <c r="A119" s="1017">
        <v>35</v>
      </c>
      <c r="B119" s="950" t="s">
        <v>2660</v>
      </c>
      <c r="C119" s="1039"/>
      <c r="D119" s="1039"/>
      <c r="E119" s="1040"/>
      <c r="F119" s="1039"/>
      <c r="G119" s="1039"/>
      <c r="H119" s="1040"/>
      <c r="I119" s="1041"/>
      <c r="J119" s="1039"/>
      <c r="K119" s="1040"/>
      <c r="L119" s="1039"/>
      <c r="M119" s="1039"/>
      <c r="N119" s="1040"/>
      <c r="O119" s="1039"/>
      <c r="P119" s="1039"/>
      <c r="Q119" s="1039"/>
      <c r="R119" s="1017">
        <v>34</v>
      </c>
    </row>
    <row r="120" spans="1:18" ht="15.75" thickBot="1">
      <c r="A120" s="1017">
        <v>36</v>
      </c>
      <c r="B120" s="950" t="s">
        <v>2661</v>
      </c>
      <c r="C120" s="992"/>
      <c r="D120" s="992"/>
      <c r="E120" s="992"/>
      <c r="F120" s="992"/>
      <c r="G120" s="992"/>
      <c r="H120" s="992"/>
      <c r="I120" s="1042"/>
      <c r="J120" s="1043"/>
      <c r="K120" s="992"/>
      <c r="L120" s="1043"/>
      <c r="M120" s="1043"/>
      <c r="N120" s="992"/>
      <c r="O120" s="1043"/>
      <c r="P120" s="1043"/>
      <c r="Q120" s="1043"/>
      <c r="R120" s="1017">
        <v>35</v>
      </c>
    </row>
    <row r="121" spans="1:18">
      <c r="A121" s="987">
        <v>37</v>
      </c>
      <c r="B121" s="938" t="s">
        <v>2662</v>
      </c>
      <c r="C121" s="938"/>
      <c r="D121" s="938"/>
      <c r="E121" s="938"/>
      <c r="F121" s="938"/>
      <c r="G121" s="938"/>
      <c r="H121" s="938"/>
      <c r="I121" s="987"/>
      <c r="J121" s="938"/>
      <c r="K121" s="938"/>
      <c r="L121" s="938"/>
      <c r="M121" s="938"/>
      <c r="N121" s="938"/>
      <c r="O121" s="938"/>
      <c r="P121" s="938"/>
      <c r="Q121" s="875"/>
      <c r="R121" s="987">
        <v>36</v>
      </c>
    </row>
    <row r="122" spans="1:18">
      <c r="A122" s="1017"/>
      <c r="B122" s="950" t="s">
        <v>2663</v>
      </c>
      <c r="C122" s="950"/>
      <c r="D122" s="950"/>
      <c r="E122" s="950"/>
      <c r="F122" s="950"/>
      <c r="G122" s="950"/>
      <c r="H122" s="950"/>
      <c r="I122" s="1017"/>
      <c r="J122" s="950"/>
      <c r="K122" s="950"/>
      <c r="L122" s="950"/>
      <c r="M122" s="950"/>
      <c r="N122" s="950"/>
      <c r="O122" s="950"/>
      <c r="P122" s="950"/>
      <c r="Q122" s="890"/>
      <c r="R122" s="1017"/>
    </row>
    <row r="123" spans="1:18">
      <c r="A123" s="1017">
        <v>38</v>
      </c>
      <c r="B123" s="950" t="s">
        <v>2664</v>
      </c>
      <c r="C123" s="1029"/>
      <c r="D123" s="1029"/>
      <c r="E123" s="1029"/>
      <c r="F123" s="1029"/>
      <c r="G123" s="1029"/>
      <c r="H123" s="1029"/>
      <c r="I123" s="1044"/>
      <c r="J123" s="1029"/>
      <c r="K123" s="1029"/>
      <c r="L123" s="1029"/>
      <c r="M123" s="1029"/>
      <c r="N123" s="1029"/>
      <c r="O123" s="1029"/>
      <c r="P123" s="1029"/>
      <c r="Q123" s="1011"/>
      <c r="R123" s="1017">
        <v>37</v>
      </c>
    </row>
    <row r="124" spans="1:18">
      <c r="A124" s="987">
        <v>39</v>
      </c>
      <c r="B124" s="938" t="s">
        <v>407</v>
      </c>
      <c r="C124" s="1005"/>
      <c r="D124" s="1005"/>
      <c r="E124" s="1005"/>
      <c r="F124" s="1005"/>
      <c r="G124" s="1005"/>
      <c r="H124" s="1005"/>
      <c r="I124" s="1045"/>
      <c r="J124" s="1005"/>
      <c r="K124" s="1005"/>
      <c r="L124" s="1005"/>
      <c r="M124" s="1005"/>
      <c r="N124" s="1005"/>
      <c r="O124" s="1005"/>
      <c r="P124" s="1005"/>
      <c r="Q124" s="949"/>
      <c r="R124" s="987">
        <v>38</v>
      </c>
    </row>
    <row r="125" spans="1:18">
      <c r="A125" s="1017"/>
      <c r="B125" s="950" t="s">
        <v>408</v>
      </c>
      <c r="C125" s="1029"/>
      <c r="D125" s="1029"/>
      <c r="E125" s="1029"/>
      <c r="F125" s="1029"/>
      <c r="G125" s="1029"/>
      <c r="H125" s="1029"/>
      <c r="I125" s="1044"/>
      <c r="J125" s="1029"/>
      <c r="K125" s="1029"/>
      <c r="L125" s="1029"/>
      <c r="M125" s="1029"/>
      <c r="N125" s="1029"/>
      <c r="O125" s="1029"/>
      <c r="P125" s="1029"/>
      <c r="Q125" s="1011"/>
      <c r="R125" s="1017"/>
    </row>
    <row r="126" spans="1:18">
      <c r="A126" s="987">
        <v>40</v>
      </c>
      <c r="B126" s="938" t="s">
        <v>87</v>
      </c>
      <c r="C126" s="1046"/>
      <c r="D126" s="1046"/>
      <c r="E126" s="1046"/>
      <c r="F126" s="1046"/>
      <c r="G126" s="1046"/>
      <c r="H126" s="1046"/>
      <c r="I126" s="1047"/>
      <c r="J126" s="1046"/>
      <c r="K126" s="1046"/>
      <c r="L126" s="1046"/>
      <c r="M126" s="1046"/>
      <c r="N126" s="1046"/>
      <c r="O126" s="1046"/>
      <c r="P126" s="1046"/>
      <c r="Q126" s="1048"/>
      <c r="R126" s="987">
        <v>39</v>
      </c>
    </row>
    <row r="127" spans="1:18">
      <c r="A127" s="1017"/>
      <c r="B127" s="950" t="s">
        <v>88</v>
      </c>
      <c r="C127" s="1049"/>
      <c r="D127" s="1049"/>
      <c r="E127" s="1049"/>
      <c r="F127" s="1049"/>
      <c r="G127" s="1049"/>
      <c r="H127" s="1049"/>
      <c r="I127" s="1050"/>
      <c r="J127" s="1049"/>
      <c r="K127" s="1049"/>
      <c r="L127" s="1049"/>
      <c r="M127" s="1049"/>
      <c r="N127" s="1049"/>
      <c r="O127" s="1049"/>
      <c r="P127" s="1049"/>
      <c r="Q127" s="1051"/>
      <c r="R127" s="1017"/>
    </row>
    <row r="128" spans="1:18">
      <c r="A128" s="1017">
        <v>41</v>
      </c>
      <c r="B128" s="950" t="s">
        <v>89</v>
      </c>
      <c r="C128" s="1049"/>
      <c r="D128" s="1049"/>
      <c r="E128" s="1049"/>
      <c r="F128" s="1049"/>
      <c r="G128" s="1049"/>
      <c r="H128" s="1049"/>
      <c r="I128" s="1050"/>
      <c r="J128" s="1049"/>
      <c r="K128" s="1049"/>
      <c r="L128" s="1049"/>
      <c r="M128" s="1049"/>
      <c r="N128" s="1049"/>
      <c r="O128" s="1049"/>
      <c r="P128" s="1049"/>
      <c r="Q128" s="1051"/>
      <c r="R128" s="1017">
        <v>40</v>
      </c>
    </row>
    <row r="129" spans="1:18">
      <c r="A129" s="1017">
        <v>42</v>
      </c>
      <c r="B129" s="950" t="s">
        <v>90</v>
      </c>
      <c r="C129" s="1049"/>
      <c r="D129" s="1049"/>
      <c r="E129" s="1049"/>
      <c r="F129" s="1049"/>
      <c r="G129" s="1049"/>
      <c r="H129" s="1049"/>
      <c r="I129" s="1050"/>
      <c r="J129" s="1049"/>
      <c r="K129" s="1049"/>
      <c r="L129" s="1049"/>
      <c r="M129" s="1049"/>
      <c r="N129" s="1049"/>
      <c r="O129" s="1049"/>
      <c r="P129" s="1049"/>
      <c r="Q129" s="1051"/>
      <c r="R129" s="1017">
        <v>41</v>
      </c>
    </row>
    <row r="130" spans="1:18">
      <c r="A130" s="1017">
        <v>43</v>
      </c>
      <c r="B130" s="950" t="s">
        <v>91</v>
      </c>
      <c r="C130" s="1049"/>
      <c r="D130" s="1049"/>
      <c r="E130" s="1049"/>
      <c r="F130" s="1049"/>
      <c r="G130" s="1049"/>
      <c r="H130" s="1049"/>
      <c r="I130" s="1050"/>
      <c r="J130" s="1049"/>
      <c r="K130" s="1049"/>
      <c r="L130" s="1049"/>
      <c r="M130" s="1049"/>
      <c r="N130" s="1049"/>
      <c r="O130" s="1049"/>
      <c r="P130" s="1049"/>
      <c r="Q130" s="1051"/>
      <c r="R130" s="1017">
        <v>42</v>
      </c>
    </row>
    <row r="131" spans="1:18" ht="15.75" thickBot="1">
      <c r="A131" s="1006">
        <v>44</v>
      </c>
      <c r="B131" s="955" t="s">
        <v>92</v>
      </c>
      <c r="C131" s="1052"/>
      <c r="D131" s="1052"/>
      <c r="E131" s="1052"/>
      <c r="F131" s="1052"/>
      <c r="G131" s="1052"/>
      <c r="H131" s="1052"/>
      <c r="I131" s="1053"/>
      <c r="J131" s="1052"/>
      <c r="K131" s="1052"/>
      <c r="L131" s="1052"/>
      <c r="M131" s="1052"/>
      <c r="N131" s="1052"/>
      <c r="O131" s="1052"/>
      <c r="P131" s="1052"/>
      <c r="Q131" s="1054"/>
      <c r="R131" s="1006">
        <v>43</v>
      </c>
    </row>
    <row r="132" spans="1:18">
      <c r="A132" s="1477" t="s">
        <v>4681</v>
      </c>
      <c r="B132" s="2464"/>
      <c r="C132" s="2464"/>
      <c r="D132" s="875"/>
      <c r="E132" s="875"/>
      <c r="F132" s="875"/>
      <c r="G132" s="875"/>
      <c r="H132" s="875"/>
      <c r="I132" s="1477" t="s">
        <v>4681</v>
      </c>
      <c r="J132" s="2464"/>
      <c r="K132" s="2464"/>
      <c r="L132" s="875"/>
      <c r="M132" s="875"/>
      <c r="N132" s="875"/>
      <c r="O132" s="875"/>
      <c r="P132" s="875"/>
      <c r="Q132" s="876" t="s">
        <v>93</v>
      </c>
      <c r="R132" s="876"/>
    </row>
    <row r="133" spans="1:18">
      <c r="A133" s="876" t="s">
        <v>96</v>
      </c>
      <c r="B133" s="876"/>
      <c r="C133" s="876"/>
      <c r="D133" s="876"/>
      <c r="E133" s="876"/>
      <c r="F133" s="876"/>
      <c r="G133" s="876"/>
      <c r="H133" s="876"/>
      <c r="I133" s="876" t="s">
        <v>97</v>
      </c>
      <c r="J133" s="876"/>
      <c r="K133" s="876"/>
      <c r="L133" s="876"/>
      <c r="M133" s="876"/>
      <c r="N133" s="876"/>
      <c r="O133" s="876"/>
      <c r="P133" s="876"/>
      <c r="Q133" s="876"/>
      <c r="R133" s="876"/>
    </row>
  </sheetData>
  <customSheetViews>
    <customSheetView guid="{8BA73436-2F9B-4210-BD10-5C9B0EE18A6F}"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
      <headerFooter alignWithMargins="0"/>
    </customSheetView>
    <customSheetView guid="{7923C648-7509-4E75-B568-BE9D1A032E56}" scale="60" colorId="22">
      <selection activeCell="G3" sqref="G3"/>
      <rowBreaks count="1" manualBreakCount="1">
        <brk id="73" max="16383" man="1"/>
      </rowBreaks>
      <pageMargins left="0.25" right="0.25" top="0.25" bottom="0.25" header="0" footer="0"/>
      <printOptions horizontalCentered="1"/>
      <pageSetup scale="68" fitToWidth="2" fitToHeight="2" pageOrder="overThenDown" orientation="portrait" horizontalDpi="300" verticalDpi="300" r:id="rId2"/>
      <headerFooter alignWithMargins="0"/>
    </customSheetView>
    <customSheetView guid="{393B765C-BB60-4CEF-9B1B-1517D80E77BC}" scale="60" colorId="22" showPageBreaks="1">
      <selection activeCell="G3" sqref="G3"/>
      <rowBreaks count="1" manualBreakCount="1">
        <brk id="73" max="16383" man="1"/>
      </rowBreaks>
      <pageMargins left="0.25" right="0.25" top="0.25" bottom="0.25" header="0" footer="0"/>
      <printOptions horizontalCentered="1"/>
      <pageSetup scale="68" fitToWidth="2" fitToHeight="2" pageOrder="overThenDown" orientation="portrait" horizontalDpi="300" verticalDpi="300" r:id="rId3"/>
      <headerFooter alignWithMargins="0"/>
    </customSheetView>
    <customSheetView guid="{63051384-6030-4837-BDE8-8D47319E9310}"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4"/>
      <headerFooter alignWithMargins="0"/>
    </customSheetView>
    <customSheetView guid="{4E7170B9-0E13-4551-BA0F-F43020F5D14F}" scale="60" colorId="22" showPageBreaks="1">
      <selection activeCell="J16" sqref="J16"/>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5"/>
      <headerFooter alignWithMargins="0"/>
    </customSheetView>
    <customSheetView guid="{438078D9-73AC-4065-AD12-33C545097290}"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6"/>
      <headerFooter alignWithMargins="0"/>
    </customSheetView>
    <customSheetView guid="{5CF51FF9-A1DC-465C-8702-577480B671DB}"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7"/>
      <headerFooter alignWithMargins="0"/>
    </customSheetView>
    <customSheetView guid="{B94A4E40-0E04-4C7F-92F0-F173BDD19C5E}" scale="60" colorId="22">
      <selection activeCell="G38" sqref="G38"/>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8"/>
      <headerFooter alignWithMargins="0"/>
    </customSheetView>
    <customSheetView guid="{8C259C24-A4E4-4974-8C90-A0F5B4CE3394}"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9"/>
      <headerFooter alignWithMargins="0"/>
    </customSheetView>
    <customSheetView guid="{FA103E5D-8B2E-472D-A37D-606A91A24206}"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0"/>
      <headerFooter alignWithMargins="0"/>
    </customSheetView>
    <customSheetView guid="{FD677025-12D2-4A8C-898E-C8C7B61A1761}" scale="60" colorId="22">
      <selection activeCell="G38" sqref="G38"/>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1"/>
      <headerFooter alignWithMargins="0"/>
    </customSheetView>
    <customSheetView guid="{8A94D2EC-B2C5-4234-9443-0DC03802E12D}" scale="60" colorId="22">
      <selection activeCell="G38" sqref="G38"/>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2"/>
      <headerFooter alignWithMargins="0"/>
    </customSheetView>
    <customSheetView guid="{C7AF6775-1D27-4B5E-A593-2A35D0B4D89B}"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3"/>
      <headerFooter alignWithMargins="0"/>
    </customSheetView>
    <customSheetView guid="{96E61F17-B7D0-43DF-A042-AB82DEADF71D}" scale="60" colorId="22" showPageBreaks="1">
      <selection activeCell="G38" sqref="G38"/>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4"/>
      <headerFooter alignWithMargins="0"/>
    </customSheetView>
    <customSheetView guid="{0F6F7749-E5E2-402C-A332-F358E9F52431}"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5"/>
      <headerFooter alignWithMargins="0"/>
    </customSheetView>
    <customSheetView guid="{665C0630-746D-4A38-99D5-558A3A80C435}"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6"/>
      <headerFooter alignWithMargins="0"/>
    </customSheetView>
    <customSheetView guid="{7BB49942-3332-4916-8C9A-7E0718D9BD15}"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7"/>
      <headerFooter alignWithMargins="0"/>
    </customSheetView>
    <customSheetView guid="{84131046-9492-4BD4-95BF-1101D54B6750}"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8"/>
      <headerFooter alignWithMargins="0"/>
    </customSheetView>
    <customSheetView guid="{CDDD69AD-D96A-45A7-95A3-6DE883419332}"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19"/>
      <headerFooter alignWithMargins="0"/>
    </customSheetView>
    <customSheetView guid="{4AA2BC72-2A29-463C-9964-91A7BC9A705D}" scale="60" colorId="22" topLeftCell="A74">
      <selection activeCell="B125" sqref="B125"/>
      <rowBreaks count="1" manualBreakCount="1">
        <brk id="73" max="16383" man="1"/>
      </rowBreaks>
      <pageMargins left="0.25" right="0.25" top="0.25" bottom="0.25" header="0" footer="0"/>
      <printOptions horizontalCentered="1" verticalCentered="1"/>
      <pageSetup scale="68" fitToWidth="2" fitToHeight="2" pageOrder="overThenDown" orientation="portrait" horizontalDpi="300" verticalDpi="300" r:id="rId20"/>
      <headerFooter alignWithMargins="0"/>
    </customSheetView>
  </customSheetViews>
  <mergeCells count="1">
    <mergeCell ref="A77:H77"/>
  </mergeCells>
  <printOptions horizontalCentered="1"/>
  <pageMargins left="0.25" right="0.25" top="0.25" bottom="0.25" header="0" footer="0"/>
  <pageSetup scale="68" fitToWidth="2" fitToHeight="2" pageOrder="overThenDown" orientation="portrait" horizontalDpi="300" verticalDpi="300" r:id="rId21"/>
  <headerFooter alignWithMargins="0"/>
  <rowBreaks count="1" manualBreakCount="1">
    <brk id="73"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139"/>
  <sheetViews>
    <sheetView defaultGridColor="0" colorId="22" zoomScale="60" zoomScaleNormal="60" zoomScaleSheetLayoutView="50" workbookViewId="0">
      <selection activeCell="E3" sqref="E3"/>
    </sheetView>
  </sheetViews>
  <sheetFormatPr defaultColWidth="9.6640625" defaultRowHeight="15"/>
  <cols>
    <col min="1" max="1" width="4.6640625" customWidth="1"/>
    <col min="2" max="2" width="48.33203125" customWidth="1"/>
    <col min="3" max="3" width="14.6640625" customWidth="1"/>
    <col min="4" max="4" width="16.1093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88671875" customWidth="1"/>
    <col min="14" max="14" width="4.6640625" customWidth="1"/>
  </cols>
  <sheetData>
    <row r="1" spans="1:14">
      <c r="A1" s="877" t="s">
        <v>1800</v>
      </c>
      <c r="B1" s="878"/>
      <c r="C1" s="981" t="s">
        <v>1345</v>
      </c>
      <c r="D1" s="984"/>
      <c r="E1" s="983" t="s">
        <v>1802</v>
      </c>
      <c r="F1" s="983" t="s">
        <v>1803</v>
      </c>
      <c r="G1" s="875"/>
      <c r="H1" s="877" t="s">
        <v>1800</v>
      </c>
      <c r="I1" s="934"/>
      <c r="J1" s="981" t="s">
        <v>1345</v>
      </c>
      <c r="K1" s="984"/>
      <c r="L1" s="983" t="s">
        <v>1802</v>
      </c>
      <c r="M1" s="985" t="s">
        <v>1803</v>
      </c>
      <c r="N1" s="968"/>
    </row>
    <row r="2" spans="1:14">
      <c r="A2" s="72" t="str">
        <f>'Data Sheet'!$C$25</f>
        <v>CENTRAL HUDSON GAS &amp; ELECTRIC CORPORATION</v>
      </c>
      <c r="B2" s="875"/>
      <c r="C2" s="937" t="s">
        <v>5046</v>
      </c>
      <c r="D2" s="875"/>
      <c r="E2" s="986" t="s">
        <v>1805</v>
      </c>
      <c r="F2" s="996"/>
      <c r="G2" s="875"/>
      <c r="H2" s="72" t="str">
        <f>'Data Sheet'!$C$25</f>
        <v>CENTRAL HUDSON GAS &amp; ELECTRIC CORPORATION</v>
      </c>
      <c r="I2" s="938"/>
      <c r="J2" s="937" t="str">
        <f>C2</f>
        <v>(1)  [X] An Original</v>
      </c>
      <c r="K2" s="875"/>
      <c r="L2" s="986" t="s">
        <v>1805</v>
      </c>
      <c r="M2" s="935"/>
      <c r="N2" s="936"/>
    </row>
    <row r="3" spans="1:14" ht="15" customHeight="1" thickBot="1">
      <c r="A3" s="954"/>
      <c r="B3" s="927"/>
      <c r="C3" s="954" t="s">
        <v>1138</v>
      </c>
      <c r="D3" s="955"/>
      <c r="E3" s="1055" t="str">
        <f>'Data Sheet'!$C$40</f>
        <v>4/18/2018</v>
      </c>
      <c r="F3" s="1006" t="str">
        <f>'Data Sheet'!$C$38</f>
        <v>12/31/2017</v>
      </c>
      <c r="G3" s="875"/>
      <c r="H3" s="954"/>
      <c r="I3" s="955"/>
      <c r="J3" s="954" t="s">
        <v>1138</v>
      </c>
      <c r="K3" s="955"/>
      <c r="L3" s="1055" t="str">
        <f>'Data Sheet'!$C$40</f>
        <v>4/18/2018</v>
      </c>
      <c r="M3" s="1001" t="str">
        <f>'Data Sheet'!$C$38</f>
        <v>12/31/2017</v>
      </c>
      <c r="N3" s="1000"/>
    </row>
    <row r="4" spans="1:14" ht="15" customHeight="1" thickBot="1">
      <c r="A4" s="550" t="s">
        <v>98</v>
      </c>
      <c r="B4" s="551"/>
      <c r="C4" s="551"/>
      <c r="D4" s="989"/>
      <c r="E4" s="989"/>
      <c r="F4" s="990"/>
      <c r="G4" s="875"/>
      <c r="H4" s="550" t="s">
        <v>830</v>
      </c>
      <c r="I4" s="551"/>
      <c r="J4" s="551"/>
      <c r="K4" s="551"/>
      <c r="L4" s="989"/>
      <c r="M4" s="991"/>
      <c r="N4" s="955"/>
    </row>
    <row r="5" spans="1:14" ht="15.75">
      <c r="A5" s="68"/>
      <c r="B5" s="71"/>
      <c r="C5" s="71"/>
      <c r="D5" s="876"/>
      <c r="E5" s="876"/>
      <c r="F5" s="968"/>
      <c r="G5" s="875"/>
      <c r="H5" s="68"/>
      <c r="I5" s="71"/>
      <c r="J5" s="71"/>
      <c r="K5" s="71"/>
      <c r="L5" s="876"/>
      <c r="M5" s="994"/>
      <c r="N5" s="938"/>
    </row>
    <row r="6" spans="1:14">
      <c r="A6" s="937" t="s">
        <v>831</v>
      </c>
      <c r="B6" s="875"/>
      <c r="C6" s="875" t="s">
        <v>832</v>
      </c>
      <c r="D6" s="875"/>
      <c r="E6" s="875"/>
      <c r="F6" s="938"/>
      <c r="G6" s="875"/>
      <c r="H6" s="937" t="s">
        <v>833</v>
      </c>
      <c r="I6" s="875"/>
      <c r="J6" s="875"/>
      <c r="K6" s="875" t="s">
        <v>834</v>
      </c>
      <c r="L6" s="875"/>
      <c r="M6" s="875"/>
      <c r="N6" s="938"/>
    </row>
    <row r="7" spans="1:14">
      <c r="A7" s="937" t="s">
        <v>835</v>
      </c>
      <c r="B7" s="875"/>
      <c r="C7" s="875" t="s">
        <v>836</v>
      </c>
      <c r="D7" s="875"/>
      <c r="E7" s="875"/>
      <c r="F7" s="938"/>
      <c r="G7" s="875"/>
      <c r="H7" s="937" t="s">
        <v>837</v>
      </c>
      <c r="I7" s="875"/>
      <c r="J7" s="875"/>
      <c r="K7" s="875" t="s">
        <v>838</v>
      </c>
      <c r="L7" s="875"/>
      <c r="M7" s="875"/>
      <c r="N7" s="938"/>
    </row>
    <row r="8" spans="1:14">
      <c r="A8" s="937" t="s">
        <v>839</v>
      </c>
      <c r="B8" s="875"/>
      <c r="C8" s="875" t="s">
        <v>840</v>
      </c>
      <c r="D8" s="875"/>
      <c r="E8" s="875"/>
      <c r="F8" s="938"/>
      <c r="G8" s="875"/>
      <c r="H8" s="937" t="s">
        <v>841</v>
      </c>
      <c r="I8" s="875"/>
      <c r="J8" s="875"/>
      <c r="K8" s="875" t="s">
        <v>842</v>
      </c>
      <c r="L8" s="875"/>
      <c r="M8" s="875"/>
      <c r="N8" s="938"/>
    </row>
    <row r="9" spans="1:14">
      <c r="A9" s="937" t="s">
        <v>843</v>
      </c>
      <c r="B9" s="875"/>
      <c r="C9" s="875" t="s">
        <v>844</v>
      </c>
      <c r="D9" s="875"/>
      <c r="E9" s="875"/>
      <c r="F9" s="938"/>
      <c r="G9" s="875"/>
      <c r="H9" s="937" t="s">
        <v>845</v>
      </c>
      <c r="I9" s="875"/>
      <c r="J9" s="875"/>
      <c r="K9" s="875"/>
      <c r="L9" s="875"/>
      <c r="M9" s="875"/>
      <c r="N9" s="938"/>
    </row>
    <row r="10" spans="1:14">
      <c r="A10" s="937" t="s">
        <v>846</v>
      </c>
      <c r="B10" s="875"/>
      <c r="C10" s="875" t="s">
        <v>847</v>
      </c>
      <c r="D10" s="875"/>
      <c r="E10" s="875"/>
      <c r="F10" s="938"/>
      <c r="G10" s="875"/>
      <c r="H10" s="937" t="s">
        <v>848</v>
      </c>
      <c r="I10" s="875"/>
      <c r="J10" s="875"/>
      <c r="K10" s="875"/>
      <c r="L10" s="875"/>
      <c r="M10" s="875"/>
      <c r="N10" s="938"/>
    </row>
    <row r="11" spans="1:14">
      <c r="A11" s="937" t="s">
        <v>849</v>
      </c>
      <c r="B11" s="875"/>
      <c r="C11" s="875"/>
      <c r="D11" s="875"/>
      <c r="E11" s="875"/>
      <c r="F11" s="938"/>
      <c r="G11" s="875"/>
      <c r="H11" s="937"/>
      <c r="I11" s="875"/>
      <c r="J11" s="875"/>
      <c r="K11" s="875"/>
      <c r="L11" s="875"/>
      <c r="M11" s="875"/>
      <c r="N11" s="938"/>
    </row>
    <row r="12" spans="1:14" ht="15.75" thickBot="1">
      <c r="A12" s="954"/>
      <c r="B12" s="927"/>
      <c r="C12" s="927"/>
      <c r="D12" s="927"/>
      <c r="E12" s="927"/>
      <c r="F12" s="955"/>
      <c r="G12" s="875"/>
      <c r="H12" s="954"/>
      <c r="I12" s="927"/>
      <c r="J12" s="927"/>
      <c r="K12" s="927"/>
      <c r="L12" s="927"/>
      <c r="M12" s="927"/>
      <c r="N12" s="955"/>
    </row>
    <row r="13" spans="1:14">
      <c r="A13" s="987"/>
      <c r="B13" s="938"/>
      <c r="C13" s="875"/>
      <c r="D13" s="938"/>
      <c r="E13" s="875"/>
      <c r="F13" s="1511"/>
      <c r="G13" s="875"/>
      <c r="H13" s="937"/>
      <c r="I13" s="938"/>
      <c r="J13" s="875"/>
      <c r="K13" s="938"/>
      <c r="L13" s="875"/>
      <c r="M13" s="938"/>
      <c r="N13" s="938"/>
    </row>
    <row r="14" spans="1:14">
      <c r="A14" s="997"/>
      <c r="B14" s="938"/>
      <c r="C14" s="875" t="s">
        <v>850</v>
      </c>
      <c r="D14" s="888"/>
      <c r="E14" s="875" t="s">
        <v>850</v>
      </c>
      <c r="F14" s="936"/>
      <c r="G14" s="875"/>
      <c r="H14" s="72" t="s">
        <v>851</v>
      </c>
      <c r="I14" s="936"/>
      <c r="J14" s="937" t="s">
        <v>851</v>
      </c>
      <c r="K14" s="938"/>
      <c r="L14" s="937" t="s">
        <v>851</v>
      </c>
      <c r="M14" s="938"/>
      <c r="N14" s="938"/>
    </row>
    <row r="15" spans="1:14">
      <c r="A15" s="996" t="s">
        <v>1729</v>
      </c>
      <c r="B15" s="936" t="s">
        <v>1783</v>
      </c>
      <c r="C15" s="875" t="s">
        <v>852</v>
      </c>
      <c r="D15" s="938"/>
      <c r="E15" s="875" t="s">
        <v>852</v>
      </c>
      <c r="F15" s="383" t="s">
        <v>5056</v>
      </c>
      <c r="G15" s="875"/>
      <c r="H15" s="937" t="s">
        <v>853</v>
      </c>
      <c r="I15" s="383" t="s">
        <v>5057</v>
      </c>
      <c r="J15" s="937" t="s">
        <v>853</v>
      </c>
      <c r="K15" s="73" t="s">
        <v>5058</v>
      </c>
      <c r="L15" s="937" t="s">
        <v>853</v>
      </c>
      <c r="M15" s="938"/>
      <c r="N15" s="996" t="s">
        <v>1729</v>
      </c>
    </row>
    <row r="16" spans="1:14">
      <c r="A16" s="996" t="s">
        <v>1732</v>
      </c>
      <c r="B16" s="936"/>
      <c r="C16" s="875"/>
      <c r="D16" s="938"/>
      <c r="E16" s="875"/>
      <c r="F16" s="938"/>
      <c r="G16" s="875"/>
      <c r="H16" s="986"/>
      <c r="I16" s="888"/>
      <c r="J16" s="875"/>
      <c r="K16" s="938"/>
      <c r="L16" s="875"/>
      <c r="M16" s="938"/>
      <c r="N16" s="996" t="s">
        <v>1732</v>
      </c>
    </row>
    <row r="17" spans="1:14" ht="15.75" thickBot="1">
      <c r="A17" s="998"/>
      <c r="B17" s="1000" t="s">
        <v>3020</v>
      </c>
      <c r="C17" s="989" t="s">
        <v>3021</v>
      </c>
      <c r="D17" s="1000"/>
      <c r="E17" s="989" t="s">
        <v>3022</v>
      </c>
      <c r="F17" s="1000"/>
      <c r="G17" s="875"/>
      <c r="H17" s="1001" t="s">
        <v>3023</v>
      </c>
      <c r="I17" s="1000"/>
      <c r="J17" s="989" t="s">
        <v>2346</v>
      </c>
      <c r="K17" s="1000"/>
      <c r="L17" s="989" t="s">
        <v>2347</v>
      </c>
      <c r="M17" s="1000"/>
      <c r="N17" s="998"/>
    </row>
    <row r="18" spans="1:14">
      <c r="A18" s="1017">
        <v>1</v>
      </c>
      <c r="B18" s="950" t="s">
        <v>854</v>
      </c>
      <c r="C18" s="890"/>
      <c r="D18" s="950"/>
      <c r="E18" s="953"/>
      <c r="F18" s="948"/>
      <c r="G18" s="875"/>
      <c r="H18" s="889"/>
      <c r="I18" s="950"/>
      <c r="J18" s="890"/>
      <c r="K18" s="950"/>
      <c r="L18" s="953"/>
      <c r="M18" s="948"/>
      <c r="N18" s="1017">
        <v>1</v>
      </c>
    </row>
    <row r="19" spans="1:14">
      <c r="A19" s="1017">
        <v>2</v>
      </c>
      <c r="B19" s="950" t="s">
        <v>855</v>
      </c>
      <c r="C19" s="890"/>
      <c r="D19" s="950"/>
      <c r="E19" s="1010"/>
      <c r="F19" s="975"/>
      <c r="G19" s="875"/>
      <c r="H19" s="889"/>
      <c r="I19" s="950"/>
      <c r="J19" s="890"/>
      <c r="K19" s="950"/>
      <c r="L19" s="1010"/>
      <c r="M19" s="975"/>
      <c r="N19" s="1017">
        <v>2</v>
      </c>
    </row>
    <row r="20" spans="1:14">
      <c r="A20" s="1017">
        <v>3</v>
      </c>
      <c r="B20" s="950" t="s">
        <v>1267</v>
      </c>
      <c r="C20" s="890"/>
      <c r="D20" s="950"/>
      <c r="E20" s="1010"/>
      <c r="F20" s="975"/>
      <c r="G20" s="875"/>
      <c r="H20" s="889"/>
      <c r="I20" s="950"/>
      <c r="J20" s="890"/>
      <c r="K20" s="950"/>
      <c r="L20" s="1010"/>
      <c r="M20" s="975"/>
      <c r="N20" s="1017">
        <v>3</v>
      </c>
    </row>
    <row r="21" spans="1:14">
      <c r="A21" s="1023">
        <v>4</v>
      </c>
      <c r="B21" s="950" t="s">
        <v>1268</v>
      </c>
      <c r="C21" s="890"/>
      <c r="D21" s="950"/>
      <c r="E21" s="890"/>
      <c r="F21" s="950"/>
      <c r="G21" s="875"/>
      <c r="H21" s="1028"/>
      <c r="I21" s="1056"/>
      <c r="J21" s="890"/>
      <c r="K21" s="950"/>
      <c r="L21" s="890"/>
      <c r="M21" s="950"/>
      <c r="N21" s="1023">
        <v>4</v>
      </c>
    </row>
    <row r="22" spans="1:14">
      <c r="A22" s="1002">
        <v>5</v>
      </c>
      <c r="B22" s="938" t="s">
        <v>856</v>
      </c>
      <c r="C22" s="875"/>
      <c r="D22" s="938"/>
      <c r="E22" s="875"/>
      <c r="F22" s="938"/>
      <c r="G22" s="875"/>
      <c r="H22" s="1003"/>
      <c r="I22" s="1057"/>
      <c r="J22" s="875"/>
      <c r="K22" s="938"/>
      <c r="L22" s="875"/>
      <c r="M22" s="938"/>
      <c r="N22" s="1002">
        <v>5</v>
      </c>
    </row>
    <row r="23" spans="1:14">
      <c r="A23" s="1023"/>
      <c r="B23" s="950" t="s">
        <v>857</v>
      </c>
      <c r="C23" s="890"/>
      <c r="D23" s="950"/>
      <c r="E23" s="890"/>
      <c r="F23" s="950"/>
      <c r="G23" s="875"/>
      <c r="H23" s="1028"/>
      <c r="I23" s="1056"/>
      <c r="J23" s="890"/>
      <c r="K23" s="950"/>
      <c r="L23" s="890"/>
      <c r="M23" s="950"/>
      <c r="N23" s="1023"/>
    </row>
    <row r="24" spans="1:14">
      <c r="A24" s="1023">
        <v>6</v>
      </c>
      <c r="B24" s="950" t="s">
        <v>858</v>
      </c>
      <c r="C24" s="890"/>
      <c r="D24" s="950"/>
      <c r="E24" s="890"/>
      <c r="F24" s="950"/>
      <c r="G24" s="875"/>
      <c r="H24" s="1028"/>
      <c r="I24" s="1056"/>
      <c r="J24" s="890"/>
      <c r="K24" s="950"/>
      <c r="L24" s="890"/>
      <c r="M24" s="950"/>
      <c r="N24" s="1023">
        <v>6</v>
      </c>
    </row>
    <row r="25" spans="1:14">
      <c r="A25" s="1023">
        <v>7</v>
      </c>
      <c r="B25" s="950" t="s">
        <v>1272</v>
      </c>
      <c r="C25" s="890"/>
      <c r="D25" s="950"/>
      <c r="E25" s="890"/>
      <c r="F25" s="950"/>
      <c r="G25" s="875"/>
      <c r="H25" s="1028"/>
      <c r="I25" s="1056"/>
      <c r="J25" s="890"/>
      <c r="K25" s="950"/>
      <c r="L25" s="890"/>
      <c r="M25" s="950"/>
      <c r="N25" s="1023">
        <v>7</v>
      </c>
    </row>
    <row r="26" spans="1:14">
      <c r="A26" s="1023">
        <v>8</v>
      </c>
      <c r="B26" s="950" t="s">
        <v>859</v>
      </c>
      <c r="C26" s="890"/>
      <c r="D26" s="950"/>
      <c r="E26" s="890"/>
      <c r="F26" s="950"/>
      <c r="G26" s="875"/>
      <c r="H26" s="1028"/>
      <c r="I26" s="1056"/>
      <c r="J26" s="890"/>
      <c r="K26" s="950"/>
      <c r="L26" s="890"/>
      <c r="M26" s="950"/>
      <c r="N26" s="1023">
        <v>8</v>
      </c>
    </row>
    <row r="27" spans="1:14">
      <c r="A27" s="1023">
        <v>9</v>
      </c>
      <c r="B27" s="950" t="s">
        <v>860</v>
      </c>
      <c r="C27" s="890"/>
      <c r="D27" s="950"/>
      <c r="E27" s="890"/>
      <c r="F27" s="950"/>
      <c r="G27" s="875"/>
      <c r="H27" s="1028"/>
      <c r="I27" s="1056"/>
      <c r="J27" s="890"/>
      <c r="K27" s="950"/>
      <c r="L27" s="890"/>
      <c r="M27" s="950"/>
      <c r="N27" s="1023">
        <v>9</v>
      </c>
    </row>
    <row r="28" spans="1:14">
      <c r="A28" s="1023">
        <v>10</v>
      </c>
      <c r="B28" s="950" t="s">
        <v>861</v>
      </c>
      <c r="C28" s="890"/>
      <c r="D28" s="950"/>
      <c r="E28" s="890"/>
      <c r="F28" s="950"/>
      <c r="G28" s="875"/>
      <c r="H28" s="1028"/>
      <c r="I28" s="1056"/>
      <c r="J28" s="890"/>
      <c r="K28" s="950"/>
      <c r="L28" s="890"/>
      <c r="M28" s="950"/>
      <c r="N28" s="1023">
        <v>10</v>
      </c>
    </row>
    <row r="29" spans="1:14">
      <c r="A29" s="1023">
        <v>11</v>
      </c>
      <c r="B29" s="950" t="s">
        <v>1276</v>
      </c>
      <c r="C29" s="1011"/>
      <c r="D29" s="1029"/>
      <c r="E29" s="1011"/>
      <c r="F29" s="1029"/>
      <c r="G29" s="949"/>
      <c r="H29" s="1030"/>
      <c r="I29" s="1058"/>
      <c r="J29" s="1011"/>
      <c r="K29" s="1029"/>
      <c r="L29" s="1011"/>
      <c r="M29" s="1029"/>
      <c r="N29" s="1023">
        <v>11</v>
      </c>
    </row>
    <row r="30" spans="1:14">
      <c r="A30" s="1023">
        <v>12</v>
      </c>
      <c r="B30" s="950" t="s">
        <v>1277</v>
      </c>
      <c r="C30" s="1011"/>
      <c r="D30" s="1029"/>
      <c r="E30" s="1011">
        <v>34202000</v>
      </c>
      <c r="F30" s="1029"/>
      <c r="G30" s="949"/>
      <c r="H30" s="1030">
        <v>14288000</v>
      </c>
      <c r="I30" s="1058"/>
      <c r="J30" s="1011">
        <v>2863000</v>
      </c>
      <c r="K30" s="1029"/>
      <c r="L30" s="1011"/>
      <c r="M30" s="1029"/>
      <c r="N30" s="1023">
        <v>12</v>
      </c>
    </row>
    <row r="31" spans="1:14">
      <c r="A31" s="1023">
        <v>13</v>
      </c>
      <c r="B31" s="950" t="s">
        <v>862</v>
      </c>
      <c r="C31" s="890"/>
      <c r="D31" s="950"/>
      <c r="E31" s="890"/>
      <c r="F31" s="950"/>
      <c r="G31" s="875"/>
      <c r="H31" s="1028"/>
      <c r="I31" s="1056"/>
      <c r="J31" s="890"/>
      <c r="K31" s="950"/>
      <c r="L31" s="890"/>
      <c r="M31" s="950"/>
      <c r="N31" s="1023">
        <v>13</v>
      </c>
    </row>
    <row r="32" spans="1:14">
      <c r="A32" s="1017">
        <v>14</v>
      </c>
      <c r="B32" s="950" t="s">
        <v>863</v>
      </c>
      <c r="C32" s="1031"/>
      <c r="D32" s="1032"/>
      <c r="E32" s="1031">
        <f>+'[3]1030 Data Dump'!E4</f>
        <v>369382</v>
      </c>
      <c r="F32" s="1032"/>
      <c r="G32" s="1059"/>
      <c r="H32" s="1035">
        <f>+'[3]1030 Data Dump'!E2</f>
        <v>25600</v>
      </c>
      <c r="I32" s="1032"/>
      <c r="J32" s="1031">
        <f>+'[3]1030 Data Dump'!E3</f>
        <v>22182</v>
      </c>
      <c r="K32" s="1032"/>
      <c r="L32" s="1031"/>
      <c r="M32" s="1032"/>
      <c r="N32" s="1017">
        <v>14</v>
      </c>
    </row>
    <row r="33" spans="1:14">
      <c r="A33" s="1017">
        <v>15</v>
      </c>
      <c r="B33" s="950" t="s">
        <v>864</v>
      </c>
      <c r="C33" s="1011"/>
      <c r="D33" s="1029"/>
      <c r="E33" s="1011">
        <f>+'[3]1030 Data Dump'!E7</f>
        <v>1492991.74</v>
      </c>
      <c r="F33" s="1029"/>
      <c r="G33" s="949"/>
      <c r="H33" s="1034">
        <f>+'[3]1030 Data Dump'!E5</f>
        <v>471123</v>
      </c>
      <c r="I33" s="1029"/>
      <c r="J33" s="1011">
        <f>+'[3]1030 Data Dump'!E6</f>
        <v>874024</v>
      </c>
      <c r="K33" s="1029"/>
      <c r="L33" s="1011"/>
      <c r="M33" s="1029"/>
      <c r="N33" s="1017">
        <v>15</v>
      </c>
    </row>
    <row r="34" spans="1:14">
      <c r="A34" s="1017">
        <v>16</v>
      </c>
      <c r="B34" s="950" t="s">
        <v>217</v>
      </c>
      <c r="C34" s="1011"/>
      <c r="D34" s="1029"/>
      <c r="E34" s="1011">
        <f>+'[3]1030 Data Dump'!E10</f>
        <v>17587046</v>
      </c>
      <c r="F34" s="1029"/>
      <c r="G34" s="949"/>
      <c r="H34" s="1034">
        <f>+'[3]1030 Data Dump'!E8</f>
        <v>3097978</v>
      </c>
      <c r="I34" s="1029"/>
      <c r="J34" s="1011">
        <f>+'[3]1030 Data Dump'!E9</f>
        <v>1771060</v>
      </c>
      <c r="K34" s="1029"/>
      <c r="L34" s="1011"/>
      <c r="M34" s="1029"/>
      <c r="N34" s="1017">
        <v>16</v>
      </c>
    </row>
    <row r="35" spans="1:14">
      <c r="A35" s="1017">
        <v>17</v>
      </c>
      <c r="B35" s="950" t="s">
        <v>218</v>
      </c>
      <c r="C35" s="1011"/>
      <c r="D35" s="1029"/>
      <c r="E35" s="1011">
        <f>+'[3]1030 Data Dump'!E13+'[3]1030 Data Dump'!E16+'[3]1030 Data Dump'!E19</f>
        <v>3365155.01</v>
      </c>
      <c r="F35" s="1029"/>
      <c r="G35" s="949"/>
      <c r="H35" s="1034">
        <f>+'[3]1030 Data Dump'!E11+'[3]1030 Data Dump'!E14+'[3]1030 Data Dump'!E17</f>
        <v>2733409.05</v>
      </c>
      <c r="I35" s="1029"/>
      <c r="J35" s="1011">
        <f>+'[3]1030 Data Dump'!E12+'[3]1030 Data Dump'!E15+'[3]1030 Data Dump'!E18</f>
        <v>3838700.1</v>
      </c>
      <c r="K35" s="1029"/>
      <c r="L35" s="1011"/>
      <c r="M35" s="1029"/>
      <c r="N35" s="1017">
        <v>17</v>
      </c>
    </row>
    <row r="36" spans="1:14">
      <c r="A36" s="1017">
        <v>18</v>
      </c>
      <c r="B36" s="76" t="s">
        <v>219</v>
      </c>
      <c r="C36" s="1011"/>
      <c r="D36" s="1029"/>
      <c r="E36" s="1011"/>
      <c r="F36" s="1029"/>
      <c r="G36" s="949"/>
      <c r="H36" s="1034"/>
      <c r="I36" s="1029"/>
      <c r="J36" s="1011"/>
      <c r="K36" s="1029"/>
      <c r="L36" s="1011"/>
      <c r="M36" s="1029"/>
      <c r="N36" s="1017">
        <v>18</v>
      </c>
    </row>
    <row r="37" spans="1:14" s="1397" customFormat="1">
      <c r="A37" s="2713">
        <v>19</v>
      </c>
      <c r="B37" s="2714" t="s">
        <v>4419</v>
      </c>
      <c r="C37" s="1336"/>
      <c r="D37" s="2715"/>
      <c r="E37" s="1336"/>
      <c r="F37" s="2715"/>
      <c r="G37" s="2505"/>
      <c r="H37" s="2716"/>
      <c r="I37" s="2715"/>
      <c r="J37" s="1336"/>
      <c r="K37" s="2715"/>
      <c r="L37" s="1336"/>
      <c r="M37" s="2715"/>
      <c r="N37" s="2713">
        <v>19</v>
      </c>
    </row>
    <row r="38" spans="1:14">
      <c r="A38" s="1017">
        <v>20</v>
      </c>
      <c r="B38" s="76" t="s">
        <v>4195</v>
      </c>
      <c r="C38" s="1031">
        <f>SUM(C32:C37)</f>
        <v>0</v>
      </c>
      <c r="D38" s="1032"/>
      <c r="E38" s="1031">
        <f>SUM(E32:E37)</f>
        <v>22814574.75</v>
      </c>
      <c r="F38" s="1032"/>
      <c r="G38" s="1059"/>
      <c r="H38" s="1035">
        <f>SUM(H32:H37)</f>
        <v>6328110.0499999998</v>
      </c>
      <c r="I38" s="1032"/>
      <c r="J38" s="1031">
        <f>SUM(J32:J37)</f>
        <v>6505966.0999999996</v>
      </c>
      <c r="K38" s="1032"/>
      <c r="L38" s="1031">
        <f>SUM(L32:L37)</f>
        <v>0</v>
      </c>
      <c r="M38" s="1032"/>
      <c r="N38" s="1017">
        <v>20</v>
      </c>
    </row>
    <row r="39" spans="1:14">
      <c r="A39" s="1017">
        <v>21</v>
      </c>
      <c r="B39" s="950" t="s">
        <v>221</v>
      </c>
      <c r="C39" s="1060"/>
      <c r="D39" s="1061"/>
      <c r="E39" s="1060"/>
      <c r="F39" s="1061"/>
      <c r="G39" s="1062"/>
      <c r="H39" s="1063"/>
      <c r="I39" s="1061"/>
      <c r="J39" s="1060"/>
      <c r="K39" s="1061"/>
      <c r="L39" s="1060"/>
      <c r="M39" s="1061"/>
      <c r="N39" s="1017">
        <v>21</v>
      </c>
    </row>
    <row r="40" spans="1:14">
      <c r="A40" s="1017">
        <v>22</v>
      </c>
      <c r="B40" s="950" t="s">
        <v>222</v>
      </c>
      <c r="C40" s="890"/>
      <c r="D40" s="950"/>
      <c r="E40" s="890"/>
      <c r="F40" s="950"/>
      <c r="G40" s="875"/>
      <c r="H40" s="889"/>
      <c r="I40" s="950"/>
      <c r="J40" s="890"/>
      <c r="K40" s="950"/>
      <c r="L40" s="890"/>
      <c r="M40" s="950"/>
      <c r="N40" s="1017">
        <v>22</v>
      </c>
    </row>
    <row r="41" spans="1:14">
      <c r="A41" s="1017">
        <v>23</v>
      </c>
      <c r="B41" s="950" t="s">
        <v>223</v>
      </c>
      <c r="C41" s="1031"/>
      <c r="D41" s="1032"/>
      <c r="E41" s="1031"/>
      <c r="F41" s="1032"/>
      <c r="G41" s="1059"/>
      <c r="H41" s="1035"/>
      <c r="I41" s="1032"/>
      <c r="J41" s="1031"/>
      <c r="K41" s="1032"/>
      <c r="L41" s="1031"/>
      <c r="M41" s="1032"/>
      <c r="N41" s="1017">
        <v>23</v>
      </c>
    </row>
    <row r="42" spans="1:14">
      <c r="A42" s="1017">
        <v>24</v>
      </c>
      <c r="B42" s="950" t="s">
        <v>224</v>
      </c>
      <c r="C42" s="1011"/>
      <c r="D42" s="1029"/>
      <c r="E42" s="1011"/>
      <c r="F42" s="1029"/>
      <c r="G42" s="949"/>
      <c r="H42" s="1034"/>
      <c r="I42" s="1029"/>
      <c r="J42" s="1011"/>
      <c r="K42" s="1029"/>
      <c r="L42" s="1011"/>
      <c r="M42" s="1029"/>
      <c r="N42" s="1017">
        <v>24</v>
      </c>
    </row>
    <row r="43" spans="1:14">
      <c r="A43" s="1017">
        <v>25</v>
      </c>
      <c r="B43" s="950" t="s">
        <v>225</v>
      </c>
      <c r="C43" s="1011"/>
      <c r="D43" s="1029"/>
      <c r="E43" s="1011"/>
      <c r="F43" s="1029"/>
      <c r="G43" s="949"/>
      <c r="H43" s="1034"/>
      <c r="I43" s="1029"/>
      <c r="J43" s="1011"/>
      <c r="K43" s="1029"/>
      <c r="L43" s="1011"/>
      <c r="M43" s="1029"/>
      <c r="N43" s="1017">
        <v>25</v>
      </c>
    </row>
    <row r="44" spans="1:14">
      <c r="A44" s="1017">
        <v>26</v>
      </c>
      <c r="B44" s="950" t="s">
        <v>226</v>
      </c>
      <c r="C44" s="1011"/>
      <c r="D44" s="1029"/>
      <c r="E44" s="1011"/>
      <c r="F44" s="1029"/>
      <c r="G44" s="949"/>
      <c r="H44" s="1034"/>
      <c r="I44" s="1029"/>
      <c r="J44" s="1011"/>
      <c r="K44" s="1029"/>
      <c r="L44" s="1011"/>
      <c r="M44" s="1029"/>
      <c r="N44" s="1017">
        <v>26</v>
      </c>
    </row>
    <row r="45" spans="1:14">
      <c r="A45" s="1017">
        <v>27</v>
      </c>
      <c r="B45" s="950" t="s">
        <v>227</v>
      </c>
      <c r="C45" s="1011"/>
      <c r="D45" s="1029"/>
      <c r="E45" s="1011"/>
      <c r="F45" s="1029"/>
      <c r="G45" s="949"/>
      <c r="H45" s="1034"/>
      <c r="I45" s="1029"/>
      <c r="J45" s="1011"/>
      <c r="K45" s="1029"/>
      <c r="L45" s="1011"/>
      <c r="M45" s="1029"/>
      <c r="N45" s="1017">
        <v>27</v>
      </c>
    </row>
    <row r="46" spans="1:14">
      <c r="A46" s="1017">
        <v>28</v>
      </c>
      <c r="B46" s="950" t="s">
        <v>228</v>
      </c>
      <c r="C46" s="1011"/>
      <c r="D46" s="1029"/>
      <c r="E46" s="1011"/>
      <c r="F46" s="1029"/>
      <c r="G46" s="949"/>
      <c r="H46" s="1034"/>
      <c r="I46" s="1029"/>
      <c r="J46" s="1011"/>
      <c r="K46" s="1029"/>
      <c r="L46" s="1011"/>
      <c r="M46" s="1029"/>
      <c r="N46" s="1017">
        <v>28</v>
      </c>
    </row>
    <row r="47" spans="1:14">
      <c r="A47" s="1017">
        <v>29</v>
      </c>
      <c r="B47" s="950" t="s">
        <v>229</v>
      </c>
      <c r="C47" s="1011"/>
      <c r="D47" s="1029"/>
      <c r="E47" s="1011"/>
      <c r="F47" s="1029"/>
      <c r="G47" s="949"/>
      <c r="H47" s="1034"/>
      <c r="I47" s="1029"/>
      <c r="J47" s="1011"/>
      <c r="K47" s="1029"/>
      <c r="L47" s="1011"/>
      <c r="M47" s="1029"/>
      <c r="N47" s="1017">
        <v>29</v>
      </c>
    </row>
    <row r="48" spans="1:14">
      <c r="A48" s="1017">
        <v>30</v>
      </c>
      <c r="B48" s="950" t="s">
        <v>230</v>
      </c>
      <c r="C48" s="1011"/>
      <c r="D48" s="1029"/>
      <c r="E48" s="1011"/>
      <c r="F48" s="1029"/>
      <c r="G48" s="949"/>
      <c r="H48" s="1034"/>
      <c r="I48" s="1029"/>
      <c r="J48" s="1011"/>
      <c r="K48" s="1029"/>
      <c r="L48" s="1011"/>
      <c r="M48" s="1029"/>
      <c r="N48" s="1017">
        <v>30</v>
      </c>
    </row>
    <row r="49" spans="1:14">
      <c r="A49" s="1017">
        <v>31</v>
      </c>
      <c r="B49" s="950" t="s">
        <v>231</v>
      </c>
      <c r="C49" s="1011"/>
      <c r="D49" s="1029"/>
      <c r="E49" s="1011"/>
      <c r="F49" s="1029"/>
      <c r="G49" s="949"/>
      <c r="H49" s="1034"/>
      <c r="I49" s="1029"/>
      <c r="J49" s="1011"/>
      <c r="K49" s="1029"/>
      <c r="L49" s="1011"/>
      <c r="M49" s="1029"/>
      <c r="N49" s="1017">
        <v>31</v>
      </c>
    </row>
    <row r="50" spans="1:14">
      <c r="A50" s="1017">
        <v>32</v>
      </c>
      <c r="B50" s="950" t="s">
        <v>232</v>
      </c>
      <c r="C50" s="1011"/>
      <c r="D50" s="1029"/>
      <c r="E50" s="1011"/>
      <c r="F50" s="1029"/>
      <c r="G50" s="949"/>
      <c r="H50" s="1034"/>
      <c r="I50" s="1029"/>
      <c r="K50" s="1029"/>
      <c r="L50" s="1011"/>
      <c r="M50" s="1029"/>
      <c r="N50" s="1017">
        <v>32</v>
      </c>
    </row>
    <row r="51" spans="1:14">
      <c r="A51" s="1017">
        <v>33</v>
      </c>
      <c r="B51" s="950" t="s">
        <v>233</v>
      </c>
      <c r="C51" s="1011"/>
      <c r="D51" s="1029"/>
      <c r="E51" s="1011"/>
      <c r="F51" s="1029"/>
      <c r="G51" s="949"/>
      <c r="H51" s="1034"/>
      <c r="I51" s="1029"/>
      <c r="J51" s="1011"/>
      <c r="K51" s="1029"/>
      <c r="L51" s="1011"/>
      <c r="M51" s="1029"/>
      <c r="N51" s="1017">
        <v>33</v>
      </c>
    </row>
    <row r="52" spans="1:14">
      <c r="A52" s="1017">
        <v>34</v>
      </c>
      <c r="B52" s="950" t="s">
        <v>234</v>
      </c>
      <c r="C52" s="1031">
        <f>SUM(C41:C51)</f>
        <v>0</v>
      </c>
      <c r="D52" s="1032"/>
      <c r="E52" s="1031">
        <f>SUM(E41:E51)</f>
        <v>0</v>
      </c>
      <c r="F52" s="1032"/>
      <c r="G52" s="1059"/>
      <c r="H52" s="1035">
        <f>SUM(H41:H51)</f>
        <v>0</v>
      </c>
      <c r="I52" s="1011"/>
      <c r="J52" s="1031">
        <f>SUM(J41:J51)</f>
        <v>0</v>
      </c>
      <c r="K52" s="1032"/>
      <c r="L52" s="1031">
        <f>SUM(L41:L51)</f>
        <v>0</v>
      </c>
      <c r="M52" s="1032"/>
      <c r="N52" s="1017">
        <v>34</v>
      </c>
    </row>
    <row r="53" spans="1:14">
      <c r="A53" s="1017">
        <v>35</v>
      </c>
      <c r="B53" s="950" t="s">
        <v>141</v>
      </c>
      <c r="C53" s="1060"/>
      <c r="D53" s="1061"/>
      <c r="E53" s="1060"/>
      <c r="F53" s="1061"/>
      <c r="G53" s="1062"/>
      <c r="H53" s="1063"/>
      <c r="I53" s="1061"/>
      <c r="J53" s="1060"/>
      <c r="K53" s="1061"/>
      <c r="L53" s="1060"/>
      <c r="M53" s="1061"/>
      <c r="N53" s="1017">
        <v>35</v>
      </c>
    </row>
    <row r="54" spans="1:14">
      <c r="A54" s="987"/>
      <c r="B54" s="938"/>
      <c r="C54" s="875"/>
      <c r="D54" s="938"/>
      <c r="E54" s="875"/>
      <c r="F54" s="938"/>
      <c r="G54" s="875"/>
      <c r="H54" s="937"/>
      <c r="I54" s="875"/>
      <c r="J54" s="875"/>
      <c r="K54" s="875"/>
      <c r="L54" s="875"/>
      <c r="M54" s="875"/>
      <c r="N54" s="987"/>
    </row>
    <row r="55" spans="1:14">
      <c r="A55" s="987"/>
      <c r="B55" s="938"/>
      <c r="C55" s="875"/>
      <c r="D55" s="938"/>
      <c r="E55" s="875"/>
      <c r="F55" s="938"/>
      <c r="G55" s="875"/>
      <c r="H55" s="937"/>
      <c r="I55" s="875"/>
      <c r="J55" s="875"/>
      <c r="K55" s="875"/>
      <c r="L55" s="875"/>
      <c r="M55" s="875"/>
      <c r="N55" s="987"/>
    </row>
    <row r="56" spans="1:14">
      <c r="A56" s="987"/>
      <c r="B56" s="938"/>
      <c r="C56" s="875"/>
      <c r="D56" s="938"/>
      <c r="E56" s="875"/>
      <c r="F56" s="938"/>
      <c r="G56" s="875"/>
      <c r="H56" s="937"/>
      <c r="I56" s="875"/>
      <c r="J56" s="875"/>
      <c r="K56" s="875"/>
      <c r="L56" s="875"/>
      <c r="M56" s="875"/>
      <c r="N56" s="987"/>
    </row>
    <row r="57" spans="1:14">
      <c r="A57" s="987"/>
      <c r="B57" s="938"/>
      <c r="C57" s="875"/>
      <c r="D57" s="938"/>
      <c r="E57" s="875"/>
      <c r="F57" s="938"/>
      <c r="G57" s="875"/>
      <c r="H57" s="937"/>
      <c r="I57" s="875"/>
      <c r="J57" s="875"/>
      <c r="K57" s="875"/>
      <c r="L57" s="875"/>
      <c r="M57" s="875"/>
      <c r="N57" s="987"/>
    </row>
    <row r="58" spans="1:14">
      <c r="A58" s="987"/>
      <c r="B58" s="938"/>
      <c r="C58" s="875"/>
      <c r="D58" s="938"/>
      <c r="E58" s="875"/>
      <c r="F58" s="938"/>
      <c r="G58" s="875"/>
      <c r="H58" s="937"/>
      <c r="I58" s="875"/>
      <c r="J58" s="875"/>
      <c r="K58" s="875"/>
      <c r="L58" s="875"/>
      <c r="M58" s="875"/>
      <c r="N58" s="987"/>
    </row>
    <row r="59" spans="1:14">
      <c r="A59" s="987"/>
      <c r="B59" s="938"/>
      <c r="C59" s="875"/>
      <c r="D59" s="938"/>
      <c r="E59" s="875"/>
      <c r="F59" s="938"/>
      <c r="G59" s="875"/>
      <c r="H59" s="937"/>
      <c r="I59" s="875"/>
      <c r="J59" s="875"/>
      <c r="K59" s="875"/>
      <c r="L59" s="875"/>
      <c r="M59" s="875"/>
      <c r="N59" s="987"/>
    </row>
    <row r="60" spans="1:14">
      <c r="A60" s="987"/>
      <c r="B60" s="938"/>
      <c r="C60" s="875"/>
      <c r="D60" s="938"/>
      <c r="E60" s="875"/>
      <c r="F60" s="938"/>
      <c r="G60" s="875"/>
      <c r="H60" s="937"/>
      <c r="I60" s="875"/>
      <c r="J60" s="875"/>
      <c r="K60" s="875"/>
      <c r="L60" s="875"/>
      <c r="M60" s="875"/>
      <c r="N60" s="987"/>
    </row>
    <row r="61" spans="1:14">
      <c r="A61" s="987"/>
      <c r="B61" s="938"/>
      <c r="C61" s="875"/>
      <c r="D61" s="938"/>
      <c r="E61" s="875"/>
      <c r="F61" s="938"/>
      <c r="G61" s="875"/>
      <c r="H61" s="937"/>
      <c r="I61" s="875"/>
      <c r="J61" s="875"/>
      <c r="K61" s="875"/>
      <c r="L61" s="875"/>
      <c r="M61" s="875"/>
      <c r="N61" s="987"/>
    </row>
    <row r="62" spans="1:14">
      <c r="A62" s="987"/>
      <c r="B62" s="938"/>
      <c r="C62" s="875"/>
      <c r="D62" s="938"/>
      <c r="E62" s="875"/>
      <c r="F62" s="938"/>
      <c r="G62" s="875"/>
      <c r="H62" s="937"/>
      <c r="I62" s="875"/>
      <c r="J62" s="875"/>
      <c r="K62" s="875"/>
      <c r="L62" s="875"/>
      <c r="M62" s="875"/>
      <c r="N62" s="987"/>
    </row>
    <row r="63" spans="1:14">
      <c r="A63" s="987"/>
      <c r="B63" s="938"/>
      <c r="C63" s="875"/>
      <c r="D63" s="938"/>
      <c r="E63" s="875"/>
      <c r="F63" s="938"/>
      <c r="G63" s="875"/>
      <c r="H63" s="937"/>
      <c r="I63" s="875"/>
      <c r="J63" s="875"/>
      <c r="K63" s="875"/>
      <c r="L63" s="875"/>
      <c r="M63" s="875"/>
      <c r="N63" s="987"/>
    </row>
    <row r="64" spans="1:14">
      <c r="A64" s="987"/>
      <c r="B64" s="938"/>
      <c r="C64" s="875"/>
      <c r="D64" s="938"/>
      <c r="E64" s="875"/>
      <c r="F64" s="938"/>
      <c r="G64" s="875"/>
      <c r="H64" s="937"/>
      <c r="I64" s="875"/>
      <c r="J64" s="875"/>
      <c r="K64" s="875"/>
      <c r="L64" s="875"/>
      <c r="M64" s="875"/>
      <c r="N64" s="987"/>
    </row>
    <row r="65" spans="1:14" ht="15.75" thickBot="1">
      <c r="A65" s="1006"/>
      <c r="B65" s="955"/>
      <c r="C65" s="927"/>
      <c r="D65" s="955"/>
      <c r="E65" s="927"/>
      <c r="F65" s="955"/>
      <c r="G65" s="875"/>
      <c r="H65" s="954"/>
      <c r="I65" s="927"/>
      <c r="J65" s="927"/>
      <c r="K65" s="927"/>
      <c r="L65" s="927"/>
      <c r="M65" s="927"/>
      <c r="N65" s="1006"/>
    </row>
    <row r="66" spans="1:14">
      <c r="A66" s="1064"/>
      <c r="B66" s="1064"/>
      <c r="C66" s="1064"/>
      <c r="D66" s="1064"/>
      <c r="E66" s="1064"/>
      <c r="F66" s="1064"/>
      <c r="G66" s="875"/>
      <c r="H66" s="1064"/>
      <c r="I66" s="1064"/>
      <c r="J66" s="1064"/>
      <c r="K66" s="1064"/>
      <c r="L66" s="1064"/>
      <c r="M66" s="1064"/>
      <c r="N66" s="1064"/>
    </row>
    <row r="67" spans="1:14">
      <c r="A67" s="1477" t="s">
        <v>4674</v>
      </c>
      <c r="B67" s="1477"/>
      <c r="C67" s="875"/>
      <c r="D67" s="875"/>
      <c r="E67" s="875"/>
      <c r="F67" s="875"/>
      <c r="G67" s="875"/>
      <c r="H67" s="1477" t="s">
        <v>4674</v>
      </c>
      <c r="I67" s="1477"/>
      <c r="J67" s="875"/>
      <c r="K67" s="876"/>
    </row>
    <row r="68" spans="1:14">
      <c r="A68" s="876" t="s">
        <v>142</v>
      </c>
      <c r="B68" s="876"/>
      <c r="C68" s="876"/>
      <c r="D68" s="876"/>
      <c r="E68" s="876"/>
      <c r="F68" s="876"/>
      <c r="G68" s="875"/>
      <c r="H68" s="876" t="s">
        <v>143</v>
      </c>
      <c r="I68" s="876"/>
      <c r="J68" s="876"/>
      <c r="K68" s="876"/>
      <c r="L68" s="876"/>
      <c r="M68" s="876"/>
      <c r="N68" s="876"/>
    </row>
    <row r="71" spans="1:14" ht="15.75">
      <c r="A71" s="71" t="s">
        <v>418</v>
      </c>
      <c r="B71" s="876"/>
      <c r="C71" s="876"/>
      <c r="D71" s="876"/>
      <c r="E71" s="876"/>
      <c r="F71" s="876"/>
    </row>
    <row r="73" spans="1:14" ht="16.5" thickBot="1">
      <c r="A73" s="944" t="str">
        <f>'Data Sheet'!$C$25</f>
        <v>CENTRAL HUDSON GAS &amp; ELECTRIC CORPORATION</v>
      </c>
      <c r="B73" s="875"/>
      <c r="C73" s="1065"/>
      <c r="D73" s="1065"/>
      <c r="E73" s="1007" t="str">
        <f>'Data Sheet'!$C$40</f>
        <v>4/18/2018</v>
      </c>
      <c r="F73" s="875" t="str">
        <f>'Data Sheet'!$C$38</f>
        <v>12/31/2017</v>
      </c>
      <c r="G73" s="875"/>
      <c r="H73" s="944" t="str">
        <f>'Data Sheet'!$C$25</f>
        <v>CENTRAL HUDSON GAS &amp; ELECTRIC CORPORATION</v>
      </c>
      <c r="I73" s="875"/>
      <c r="J73" s="1065"/>
      <c r="K73" s="1065"/>
      <c r="L73" s="1007" t="str">
        <f>'Data Sheet'!$C$40</f>
        <v>4/18/2018</v>
      </c>
      <c r="M73" s="875" t="str">
        <f>'Data Sheet'!$C$38</f>
        <v>12/31/2017</v>
      </c>
      <c r="N73" s="876"/>
    </row>
    <row r="74" spans="1:14">
      <c r="A74" s="877"/>
      <c r="B74" s="878"/>
      <c r="C74" s="878"/>
      <c r="D74" s="878"/>
      <c r="E74" s="878"/>
      <c r="F74" s="934"/>
      <c r="G74" s="875"/>
      <c r="H74" s="877"/>
      <c r="I74" s="878"/>
      <c r="J74" s="878"/>
      <c r="K74" s="878"/>
      <c r="L74" s="878"/>
      <c r="M74" s="878"/>
      <c r="N74" s="968"/>
    </row>
    <row r="75" spans="1:14" ht="15.75">
      <c r="A75" s="68" t="s">
        <v>98</v>
      </c>
      <c r="B75" s="71"/>
      <c r="C75" s="71"/>
      <c r="D75" s="876"/>
      <c r="E75" s="876"/>
      <c r="F75" s="936"/>
      <c r="G75" s="875"/>
      <c r="H75" s="68" t="s">
        <v>98</v>
      </c>
      <c r="I75" s="71"/>
      <c r="J75" s="71"/>
      <c r="K75" s="876"/>
      <c r="L75" s="876"/>
      <c r="M75" s="876"/>
      <c r="N75" s="938"/>
    </row>
    <row r="76" spans="1:14" ht="16.5" thickBot="1">
      <c r="A76" s="550"/>
      <c r="B76" s="551"/>
      <c r="C76" s="551"/>
      <c r="D76" s="989"/>
      <c r="E76" s="989"/>
      <c r="F76" s="1000"/>
      <c r="G76" s="875"/>
      <c r="H76" s="550"/>
      <c r="I76" s="551"/>
      <c r="J76" s="551"/>
      <c r="K76" s="551"/>
      <c r="L76" s="989"/>
      <c r="M76" s="989"/>
      <c r="N76" s="955"/>
    </row>
    <row r="77" spans="1:14">
      <c r="A77" s="877" t="s">
        <v>831</v>
      </c>
      <c r="B77" s="878"/>
      <c r="C77" s="878" t="s">
        <v>832</v>
      </c>
      <c r="D77" s="878"/>
      <c r="E77" s="878"/>
      <c r="F77" s="934"/>
      <c r="G77" s="875"/>
      <c r="H77" s="937" t="s">
        <v>833</v>
      </c>
      <c r="I77" s="875"/>
      <c r="J77" s="875"/>
      <c r="K77" s="875" t="s">
        <v>834</v>
      </c>
      <c r="L77" s="875"/>
      <c r="M77" s="875"/>
      <c r="N77" s="938"/>
    </row>
    <row r="78" spans="1:14">
      <c r="A78" s="937" t="s">
        <v>835</v>
      </c>
      <c r="B78" s="875"/>
      <c r="C78" s="875" t="s">
        <v>836</v>
      </c>
      <c r="D78" s="875"/>
      <c r="E78" s="875"/>
      <c r="F78" s="938"/>
      <c r="G78" s="875"/>
      <c r="H78" s="937" t="s">
        <v>837</v>
      </c>
      <c r="I78" s="875"/>
      <c r="J78" s="875"/>
      <c r="K78" s="875" t="s">
        <v>838</v>
      </c>
      <c r="L78" s="875"/>
      <c r="M78" s="875"/>
      <c r="N78" s="938"/>
    </row>
    <row r="79" spans="1:14">
      <c r="A79" s="937" t="s">
        <v>839</v>
      </c>
      <c r="B79" s="875"/>
      <c r="C79" s="875" t="s">
        <v>840</v>
      </c>
      <c r="D79" s="875"/>
      <c r="E79" s="875"/>
      <c r="F79" s="938"/>
      <c r="G79" s="875"/>
      <c r="H79" s="937" t="s">
        <v>841</v>
      </c>
      <c r="I79" s="875"/>
      <c r="J79" s="875"/>
      <c r="K79" s="875" t="s">
        <v>842</v>
      </c>
      <c r="L79" s="875"/>
      <c r="M79" s="875"/>
      <c r="N79" s="938"/>
    </row>
    <row r="80" spans="1:14">
      <c r="A80" s="937" t="s">
        <v>843</v>
      </c>
      <c r="B80" s="875"/>
      <c r="C80" s="875" t="s">
        <v>844</v>
      </c>
      <c r="D80" s="875"/>
      <c r="E80" s="875"/>
      <c r="F80" s="938"/>
      <c r="G80" s="875"/>
      <c r="H80" s="937" t="s">
        <v>845</v>
      </c>
      <c r="I80" s="875"/>
      <c r="J80" s="875"/>
      <c r="K80" s="875"/>
      <c r="L80" s="875"/>
      <c r="M80" s="875"/>
      <c r="N80" s="938"/>
    </row>
    <row r="81" spans="1:14">
      <c r="A81" s="937" t="s">
        <v>846</v>
      </c>
      <c r="B81" s="875"/>
      <c r="C81" s="875" t="s">
        <v>847</v>
      </c>
      <c r="D81" s="875"/>
      <c r="E81" s="875"/>
      <c r="F81" s="938"/>
      <c r="G81" s="875"/>
      <c r="H81" s="937" t="s">
        <v>848</v>
      </c>
      <c r="I81" s="875"/>
      <c r="J81" s="875"/>
      <c r="K81" s="875"/>
      <c r="L81" s="875"/>
      <c r="M81" s="875"/>
      <c r="N81" s="938"/>
    </row>
    <row r="82" spans="1:14">
      <c r="A82" s="937" t="s">
        <v>849</v>
      </c>
      <c r="B82" s="875"/>
      <c r="C82" s="875"/>
      <c r="D82" s="875"/>
      <c r="E82" s="875"/>
      <c r="F82" s="938"/>
      <c r="G82" s="875"/>
      <c r="H82" s="937"/>
      <c r="I82" s="875"/>
      <c r="J82" s="875"/>
      <c r="K82" s="875"/>
      <c r="L82" s="875"/>
      <c r="M82" s="875"/>
      <c r="N82" s="938"/>
    </row>
    <row r="83" spans="1:14" ht="15.75" thickBot="1">
      <c r="A83" s="954"/>
      <c r="B83" s="927"/>
      <c r="C83" s="927"/>
      <c r="D83" s="927"/>
      <c r="E83" s="927"/>
      <c r="F83" s="955"/>
      <c r="G83" s="875"/>
      <c r="H83" s="954"/>
      <c r="I83" s="927"/>
      <c r="J83" s="927"/>
      <c r="K83" s="927"/>
      <c r="L83" s="927"/>
      <c r="M83" s="927"/>
      <c r="N83" s="955"/>
    </row>
    <row r="84" spans="1:14">
      <c r="A84" s="987"/>
      <c r="B84" s="938"/>
      <c r="C84" s="875"/>
      <c r="D84" s="938"/>
      <c r="E84" s="875"/>
      <c r="F84" s="938"/>
      <c r="G84" s="875"/>
      <c r="H84" s="937"/>
      <c r="I84" s="938"/>
      <c r="J84" s="875"/>
      <c r="K84" s="938"/>
      <c r="L84" s="875"/>
      <c r="M84" s="938"/>
      <c r="N84" s="938"/>
    </row>
    <row r="85" spans="1:14">
      <c r="A85" s="997"/>
      <c r="B85" s="938"/>
      <c r="C85" s="875" t="s">
        <v>850</v>
      </c>
      <c r="D85" s="888"/>
      <c r="E85" s="875" t="s">
        <v>850</v>
      </c>
      <c r="F85" s="938"/>
      <c r="G85" s="875"/>
      <c r="H85" s="937" t="s">
        <v>851</v>
      </c>
      <c r="I85" s="936"/>
      <c r="J85" s="937" t="s">
        <v>851</v>
      </c>
      <c r="K85" s="938"/>
      <c r="L85" s="937" t="s">
        <v>851</v>
      </c>
      <c r="M85" s="938"/>
      <c r="N85" s="938"/>
    </row>
    <row r="86" spans="1:14">
      <c r="A86" s="996" t="s">
        <v>1729</v>
      </c>
      <c r="B86" s="936" t="s">
        <v>1783</v>
      </c>
      <c r="C86" s="875" t="s">
        <v>852</v>
      </c>
      <c r="D86" s="938"/>
      <c r="E86" s="875" t="s">
        <v>852</v>
      </c>
      <c r="F86" s="938"/>
      <c r="G86" s="875"/>
      <c r="H86" s="937" t="s">
        <v>853</v>
      </c>
      <c r="I86" s="888"/>
      <c r="J86" s="937" t="s">
        <v>853</v>
      </c>
      <c r="K86" s="938"/>
      <c r="L86" s="937" t="s">
        <v>853</v>
      </c>
      <c r="M86" s="938"/>
      <c r="N86" s="996" t="s">
        <v>1729</v>
      </c>
    </row>
    <row r="87" spans="1:14">
      <c r="A87" s="996" t="s">
        <v>1732</v>
      </c>
      <c r="B87" s="936"/>
      <c r="C87" s="875"/>
      <c r="D87" s="938"/>
      <c r="E87" s="875"/>
      <c r="F87" s="938"/>
      <c r="G87" s="875"/>
      <c r="H87" s="986"/>
      <c r="I87" s="888"/>
      <c r="J87" s="875"/>
      <c r="K87" s="938"/>
      <c r="L87" s="875"/>
      <c r="M87" s="938"/>
      <c r="N87" s="996" t="s">
        <v>1732</v>
      </c>
    </row>
    <row r="88" spans="1:14" ht="15.75" thickBot="1">
      <c r="A88" s="998"/>
      <c r="B88" s="1000" t="s">
        <v>3020</v>
      </c>
      <c r="C88" s="989" t="s">
        <v>3021</v>
      </c>
      <c r="D88" s="1000"/>
      <c r="E88" s="989" t="s">
        <v>3022</v>
      </c>
      <c r="F88" s="1000"/>
      <c r="G88" s="875"/>
      <c r="H88" s="1001" t="s">
        <v>3023</v>
      </c>
      <c r="I88" s="1000"/>
      <c r="J88" s="989" t="s">
        <v>2346</v>
      </c>
      <c r="K88" s="1000"/>
      <c r="L88" s="989" t="s">
        <v>2347</v>
      </c>
      <c r="M88" s="1000"/>
      <c r="N88" s="998"/>
    </row>
    <row r="89" spans="1:14">
      <c r="A89" s="1017">
        <v>1</v>
      </c>
      <c r="B89" s="950" t="s">
        <v>854</v>
      </c>
      <c r="C89" s="890"/>
      <c r="D89" s="950"/>
      <c r="E89" s="953"/>
      <c r="F89" s="948"/>
      <c r="G89" s="875"/>
      <c r="H89" s="889"/>
      <c r="I89" s="950"/>
      <c r="J89" s="890"/>
      <c r="K89" s="950"/>
      <c r="L89" s="953"/>
      <c r="M89" s="948"/>
      <c r="N89" s="1017">
        <v>1</v>
      </c>
    </row>
    <row r="90" spans="1:14">
      <c r="A90" s="1017">
        <v>2</v>
      </c>
      <c r="B90" s="950" t="s">
        <v>855</v>
      </c>
      <c r="C90" s="890"/>
      <c r="D90" s="950"/>
      <c r="E90" s="1010"/>
      <c r="F90" s="975"/>
      <c r="G90" s="875"/>
      <c r="H90" s="889"/>
      <c r="I90" s="950"/>
      <c r="J90" s="890"/>
      <c r="K90" s="950"/>
      <c r="L90" s="1010"/>
      <c r="M90" s="975"/>
      <c r="N90" s="1017">
        <v>2</v>
      </c>
    </row>
    <row r="91" spans="1:14">
      <c r="A91" s="1017">
        <v>3</v>
      </c>
      <c r="B91" s="950" t="s">
        <v>1267</v>
      </c>
      <c r="C91" s="890"/>
      <c r="D91" s="950"/>
      <c r="E91" s="1010"/>
      <c r="F91" s="975"/>
      <c r="G91" s="875"/>
      <c r="H91" s="889"/>
      <c r="I91" s="950"/>
      <c r="J91" s="890"/>
      <c r="K91" s="950"/>
      <c r="L91" s="1010"/>
      <c r="M91" s="975"/>
      <c r="N91" s="1017">
        <v>3</v>
      </c>
    </row>
    <row r="92" spans="1:14">
      <c r="A92" s="1023">
        <v>4</v>
      </c>
      <c r="B92" s="950" t="s">
        <v>1268</v>
      </c>
      <c r="C92" s="890"/>
      <c r="D92" s="950"/>
      <c r="E92" s="890"/>
      <c r="F92" s="950"/>
      <c r="G92" s="875"/>
      <c r="H92" s="1028"/>
      <c r="I92" s="1056"/>
      <c r="J92" s="890"/>
      <c r="K92" s="950"/>
      <c r="L92" s="890"/>
      <c r="M92" s="950"/>
      <c r="N92" s="1023">
        <v>4</v>
      </c>
    </row>
    <row r="93" spans="1:14">
      <c r="A93" s="1002">
        <v>5</v>
      </c>
      <c r="B93" s="938" t="s">
        <v>856</v>
      </c>
      <c r="C93" s="875"/>
      <c r="D93" s="938"/>
      <c r="E93" s="875"/>
      <c r="F93" s="938"/>
      <c r="G93" s="875"/>
      <c r="H93" s="1003"/>
      <c r="I93" s="1057"/>
      <c r="J93" s="875"/>
      <c r="K93" s="938"/>
      <c r="L93" s="875"/>
      <c r="M93" s="938"/>
      <c r="N93" s="1002">
        <v>5</v>
      </c>
    </row>
    <row r="94" spans="1:14">
      <c r="A94" s="1023"/>
      <c r="B94" s="950" t="s">
        <v>857</v>
      </c>
      <c r="C94" s="890"/>
      <c r="D94" s="950"/>
      <c r="E94" s="890"/>
      <c r="F94" s="950"/>
      <c r="G94" s="875"/>
      <c r="H94" s="1028"/>
      <c r="I94" s="1056"/>
      <c r="J94" s="890"/>
      <c r="K94" s="950"/>
      <c r="L94" s="890"/>
      <c r="M94" s="950"/>
      <c r="N94" s="1023"/>
    </row>
    <row r="95" spans="1:14">
      <c r="A95" s="1023">
        <v>6</v>
      </c>
      <c r="B95" s="950" t="s">
        <v>858</v>
      </c>
      <c r="C95" s="890"/>
      <c r="D95" s="950"/>
      <c r="E95" s="890"/>
      <c r="F95" s="950"/>
      <c r="G95" s="875"/>
      <c r="H95" s="1028"/>
      <c r="I95" s="1056"/>
      <c r="J95" s="890"/>
      <c r="K95" s="950"/>
      <c r="L95" s="890"/>
      <c r="M95" s="950"/>
      <c r="N95" s="1023">
        <v>6</v>
      </c>
    </row>
    <row r="96" spans="1:14">
      <c r="A96" s="1023">
        <v>7</v>
      </c>
      <c r="B96" s="950" t="s">
        <v>1272</v>
      </c>
      <c r="C96" s="890"/>
      <c r="D96" s="950"/>
      <c r="E96" s="890"/>
      <c r="F96" s="950"/>
      <c r="G96" s="875"/>
      <c r="H96" s="1028"/>
      <c r="I96" s="1056"/>
      <c r="J96" s="890"/>
      <c r="K96" s="950"/>
      <c r="L96" s="890"/>
      <c r="M96" s="950"/>
      <c r="N96" s="1023">
        <v>7</v>
      </c>
    </row>
    <row r="97" spans="1:14">
      <c r="A97" s="1023">
        <v>8</v>
      </c>
      <c r="B97" s="950" t="s">
        <v>859</v>
      </c>
      <c r="C97" s="890"/>
      <c r="D97" s="950"/>
      <c r="E97" s="890"/>
      <c r="F97" s="950"/>
      <c r="G97" s="875"/>
      <c r="H97" s="1028"/>
      <c r="I97" s="1056"/>
      <c r="J97" s="890"/>
      <c r="K97" s="950"/>
      <c r="L97" s="890"/>
      <c r="M97" s="950"/>
      <c r="N97" s="1023">
        <v>8</v>
      </c>
    </row>
    <row r="98" spans="1:14">
      <c r="A98" s="1023">
        <v>9</v>
      </c>
      <c r="B98" s="950" t="s">
        <v>860</v>
      </c>
      <c r="C98" s="890"/>
      <c r="D98" s="950"/>
      <c r="E98" s="890"/>
      <c r="F98" s="950"/>
      <c r="G98" s="875"/>
      <c r="H98" s="1028"/>
      <c r="I98" s="1056"/>
      <c r="J98" s="890"/>
      <c r="K98" s="950"/>
      <c r="L98" s="890"/>
      <c r="M98" s="950"/>
      <c r="N98" s="1023">
        <v>9</v>
      </c>
    </row>
    <row r="99" spans="1:14">
      <c r="A99" s="1023">
        <v>10</v>
      </c>
      <c r="B99" s="950" t="s">
        <v>861</v>
      </c>
      <c r="C99" s="890"/>
      <c r="D99" s="950"/>
      <c r="E99" s="890"/>
      <c r="F99" s="950"/>
      <c r="G99" s="875"/>
      <c r="H99" s="1028"/>
      <c r="I99" s="1056"/>
      <c r="J99" s="890"/>
      <c r="K99" s="950"/>
      <c r="L99" s="890"/>
      <c r="M99" s="950"/>
      <c r="N99" s="1023">
        <v>10</v>
      </c>
    </row>
    <row r="100" spans="1:14">
      <c r="A100" s="1023">
        <v>11</v>
      </c>
      <c r="B100" s="950" t="s">
        <v>1276</v>
      </c>
      <c r="C100" s="1011"/>
      <c r="D100" s="1029"/>
      <c r="E100" s="1011"/>
      <c r="F100" s="1029"/>
      <c r="G100" s="949"/>
      <c r="H100" s="1030"/>
      <c r="I100" s="1058"/>
      <c r="J100" s="1011"/>
      <c r="K100" s="1029"/>
      <c r="L100" s="1011"/>
      <c r="M100" s="1029"/>
      <c r="N100" s="1023">
        <v>11</v>
      </c>
    </row>
    <row r="101" spans="1:14">
      <c r="A101" s="1023">
        <v>12</v>
      </c>
      <c r="B101" s="950" t="s">
        <v>1277</v>
      </c>
      <c r="C101" s="1011"/>
      <c r="D101" s="1029"/>
      <c r="E101" s="1011"/>
      <c r="F101" s="1029"/>
      <c r="G101" s="949"/>
      <c r="H101" s="1030"/>
      <c r="I101" s="1058"/>
      <c r="J101" s="1011"/>
      <c r="K101" s="1029"/>
      <c r="L101" s="1011"/>
      <c r="M101" s="1029"/>
      <c r="N101" s="1023">
        <v>12</v>
      </c>
    </row>
    <row r="102" spans="1:14">
      <c r="A102" s="1023">
        <v>13</v>
      </c>
      <c r="B102" s="950" t="s">
        <v>862</v>
      </c>
      <c r="C102" s="890"/>
      <c r="D102" s="950"/>
      <c r="E102" s="890"/>
      <c r="F102" s="950"/>
      <c r="G102" s="875"/>
      <c r="H102" s="1028"/>
      <c r="I102" s="1056"/>
      <c r="J102" s="890"/>
      <c r="K102" s="950"/>
      <c r="L102" s="890"/>
      <c r="M102" s="950"/>
      <c r="N102" s="1023">
        <v>13</v>
      </c>
    </row>
    <row r="103" spans="1:14">
      <c r="A103" s="1017">
        <v>14</v>
      </c>
      <c r="B103" s="950" t="s">
        <v>863</v>
      </c>
      <c r="C103" s="1031"/>
      <c r="D103" s="1032"/>
      <c r="E103" s="1031"/>
      <c r="F103" s="1032"/>
      <c r="G103" s="1059"/>
      <c r="H103" s="1035"/>
      <c r="I103" s="1032"/>
      <c r="J103" s="1031"/>
      <c r="K103" s="1032"/>
      <c r="L103" s="1031"/>
      <c r="M103" s="1032"/>
      <c r="N103" s="1017">
        <v>14</v>
      </c>
    </row>
    <row r="104" spans="1:14">
      <c r="A104" s="1017">
        <v>15</v>
      </c>
      <c r="B104" s="950" t="s">
        <v>864</v>
      </c>
      <c r="C104" s="1011"/>
      <c r="D104" s="1029"/>
      <c r="E104" s="1011"/>
      <c r="F104" s="1029"/>
      <c r="G104" s="949"/>
      <c r="H104" s="1034"/>
      <c r="I104" s="1029"/>
      <c r="J104" s="1011"/>
      <c r="K104" s="1029"/>
      <c r="L104" s="1011"/>
      <c r="M104" s="1029"/>
      <c r="N104" s="1017">
        <v>15</v>
      </c>
    </row>
    <row r="105" spans="1:14">
      <c r="A105" s="1017">
        <v>16</v>
      </c>
      <c r="B105" s="950" t="s">
        <v>217</v>
      </c>
      <c r="C105" s="1011"/>
      <c r="D105" s="1029"/>
      <c r="E105" s="1011"/>
      <c r="F105" s="1029"/>
      <c r="G105" s="949"/>
      <c r="H105" s="1034"/>
      <c r="I105" s="1029"/>
      <c r="J105" s="1011"/>
      <c r="K105" s="1029"/>
      <c r="L105" s="1011"/>
      <c r="M105" s="1029"/>
      <c r="N105" s="1017">
        <v>16</v>
      </c>
    </row>
    <row r="106" spans="1:14">
      <c r="A106" s="1017">
        <v>17</v>
      </c>
      <c r="B106" s="950" t="s">
        <v>218</v>
      </c>
      <c r="C106" s="1011"/>
      <c r="D106" s="1029"/>
      <c r="E106" s="1011"/>
      <c r="F106" s="1029"/>
      <c r="G106" s="949"/>
      <c r="H106" s="1034"/>
      <c r="I106" s="1029"/>
      <c r="J106" s="1011"/>
      <c r="K106" s="1029"/>
      <c r="L106" s="1011"/>
      <c r="M106" s="1029"/>
      <c r="N106" s="1017">
        <v>17</v>
      </c>
    </row>
    <row r="107" spans="1:14">
      <c r="A107" s="1017">
        <v>18</v>
      </c>
      <c r="B107" s="950" t="s">
        <v>219</v>
      </c>
      <c r="C107" s="1011"/>
      <c r="D107" s="1029"/>
      <c r="E107" s="1011"/>
      <c r="F107" s="1029"/>
      <c r="G107" s="949"/>
      <c r="H107" s="1034"/>
      <c r="I107" s="1029"/>
      <c r="J107" s="1011"/>
      <c r="K107" s="1029"/>
      <c r="L107" s="1011"/>
      <c r="M107" s="1029"/>
      <c r="N107" s="1017">
        <v>18</v>
      </c>
    </row>
    <row r="108" spans="1:14" s="1397" customFormat="1">
      <c r="A108" s="2713">
        <v>19</v>
      </c>
      <c r="B108" s="2714" t="s">
        <v>4419</v>
      </c>
      <c r="C108" s="1336"/>
      <c r="D108" s="2715"/>
      <c r="E108" s="1336"/>
      <c r="F108" s="2715"/>
      <c r="G108" s="2505"/>
      <c r="H108" s="2716"/>
      <c r="I108" s="2715"/>
      <c r="J108" s="1336"/>
      <c r="K108" s="2715"/>
      <c r="L108" s="1336"/>
      <c r="M108" s="2715"/>
      <c r="N108" s="2713">
        <v>19</v>
      </c>
    </row>
    <row r="109" spans="1:14">
      <c r="A109" s="1017">
        <v>20</v>
      </c>
      <c r="B109" s="950" t="s">
        <v>220</v>
      </c>
      <c r="C109" s="1031">
        <f>SUM(C103:C108)</f>
        <v>0</v>
      </c>
      <c r="D109" s="1032"/>
      <c r="E109" s="1031">
        <f>SUM(E103:E108)</f>
        <v>0</v>
      </c>
      <c r="F109" s="1032"/>
      <c r="G109" s="1059"/>
      <c r="H109" s="1035">
        <f>SUM(H103:H108)</f>
        <v>0</v>
      </c>
      <c r="I109" s="1032"/>
      <c r="J109" s="1031">
        <f>SUM(J103:J108)</f>
        <v>0</v>
      </c>
      <c r="K109" s="1032"/>
      <c r="L109" s="1031">
        <f>SUM(L103:L108)</f>
        <v>0</v>
      </c>
      <c r="M109" s="1032"/>
      <c r="N109" s="1017">
        <v>20</v>
      </c>
    </row>
    <row r="110" spans="1:14">
      <c r="A110" s="1017">
        <v>21</v>
      </c>
      <c r="B110" s="950" t="s">
        <v>221</v>
      </c>
      <c r="C110" s="1060"/>
      <c r="D110" s="1061"/>
      <c r="E110" s="1060"/>
      <c r="F110" s="1061"/>
      <c r="G110" s="1062"/>
      <c r="H110" s="1063"/>
      <c r="I110" s="1061"/>
      <c r="J110" s="1060"/>
      <c r="K110" s="1061"/>
      <c r="L110" s="1060"/>
      <c r="M110" s="1061"/>
      <c r="N110" s="1017">
        <v>21</v>
      </c>
    </row>
    <row r="111" spans="1:14">
      <c r="A111" s="1017">
        <v>22</v>
      </c>
      <c r="B111" s="950" t="s">
        <v>222</v>
      </c>
      <c r="C111" s="890"/>
      <c r="D111" s="950"/>
      <c r="E111" s="890"/>
      <c r="F111" s="950"/>
      <c r="G111" s="875"/>
      <c r="H111" s="889"/>
      <c r="I111" s="950"/>
      <c r="J111" s="890"/>
      <c r="K111" s="950"/>
      <c r="L111" s="890"/>
      <c r="M111" s="950"/>
      <c r="N111" s="1017">
        <v>22</v>
      </c>
    </row>
    <row r="112" spans="1:14">
      <c r="A112" s="1017">
        <v>23</v>
      </c>
      <c r="B112" s="950" t="s">
        <v>223</v>
      </c>
      <c r="C112" s="1031"/>
      <c r="D112" s="1032"/>
      <c r="E112" s="1031"/>
      <c r="F112" s="1032"/>
      <c r="G112" s="1059"/>
      <c r="H112" s="1035"/>
      <c r="I112" s="1032"/>
      <c r="J112" s="1031"/>
      <c r="K112" s="1032"/>
      <c r="L112" s="1031"/>
      <c r="M112" s="1032"/>
      <c r="N112" s="1017">
        <v>23</v>
      </c>
    </row>
    <row r="113" spans="1:14">
      <c r="A113" s="1017">
        <v>24</v>
      </c>
      <c r="B113" s="950" t="s">
        <v>224</v>
      </c>
      <c r="C113" s="1011"/>
      <c r="D113" s="1029"/>
      <c r="E113" s="1011"/>
      <c r="F113" s="1029"/>
      <c r="G113" s="949"/>
      <c r="H113" s="1034"/>
      <c r="I113" s="1029"/>
      <c r="J113" s="1011"/>
      <c r="K113" s="1029"/>
      <c r="L113" s="1011"/>
      <c r="M113" s="1029"/>
      <c r="N113" s="1017">
        <v>24</v>
      </c>
    </row>
    <row r="114" spans="1:14">
      <c r="A114" s="1017">
        <v>25</v>
      </c>
      <c r="B114" s="950" t="s">
        <v>225</v>
      </c>
      <c r="C114" s="1011"/>
      <c r="D114" s="1029"/>
      <c r="E114" s="1011"/>
      <c r="F114" s="1029"/>
      <c r="G114" s="949"/>
      <c r="H114" s="1034"/>
      <c r="I114" s="1029"/>
      <c r="J114" s="1011"/>
      <c r="K114" s="1029"/>
      <c r="L114" s="1011"/>
      <c r="M114" s="1029"/>
      <c r="N114" s="1017">
        <v>25</v>
      </c>
    </row>
    <row r="115" spans="1:14">
      <c r="A115" s="1017">
        <v>26</v>
      </c>
      <c r="B115" s="950" t="s">
        <v>226</v>
      </c>
      <c r="C115" s="1011"/>
      <c r="D115" s="1029"/>
      <c r="E115" s="1011"/>
      <c r="F115" s="1029"/>
      <c r="G115" s="949"/>
      <c r="H115" s="1034"/>
      <c r="I115" s="1029"/>
      <c r="J115" s="1011"/>
      <c r="K115" s="1029"/>
      <c r="L115" s="1011"/>
      <c r="M115" s="1029"/>
      <c r="N115" s="1017">
        <v>26</v>
      </c>
    </row>
    <row r="116" spans="1:14">
      <c r="A116" s="1017">
        <v>27</v>
      </c>
      <c r="B116" s="950" t="s">
        <v>227</v>
      </c>
      <c r="C116" s="1011"/>
      <c r="D116" s="1029"/>
      <c r="E116" s="1011"/>
      <c r="F116" s="1029"/>
      <c r="G116" s="949"/>
      <c r="H116" s="1034"/>
      <c r="I116" s="1029"/>
      <c r="J116" s="1011"/>
      <c r="K116" s="1029"/>
      <c r="L116" s="1011"/>
      <c r="M116" s="1029"/>
      <c r="N116" s="1017">
        <v>27</v>
      </c>
    </row>
    <row r="117" spans="1:14">
      <c r="A117" s="1017">
        <v>28</v>
      </c>
      <c r="B117" s="950" t="s">
        <v>228</v>
      </c>
      <c r="C117" s="1011"/>
      <c r="D117" s="1029"/>
      <c r="E117" s="1011"/>
      <c r="F117" s="1029"/>
      <c r="G117" s="949"/>
      <c r="H117" s="1034"/>
      <c r="I117" s="1029"/>
      <c r="J117" s="1011"/>
      <c r="K117" s="1029"/>
      <c r="L117" s="1011"/>
      <c r="M117" s="1029"/>
      <c r="N117" s="1017">
        <v>28</v>
      </c>
    </row>
    <row r="118" spans="1:14">
      <c r="A118" s="1017">
        <v>29</v>
      </c>
      <c r="B118" s="950" t="s">
        <v>229</v>
      </c>
      <c r="C118" s="1011"/>
      <c r="D118" s="1029"/>
      <c r="E118" s="1011"/>
      <c r="F118" s="1029"/>
      <c r="G118" s="949"/>
      <c r="H118" s="1034"/>
      <c r="I118" s="1029"/>
      <c r="J118" s="1011"/>
      <c r="K118" s="1029"/>
      <c r="L118" s="1011"/>
      <c r="M118" s="1029"/>
      <c r="N118" s="1017">
        <v>29</v>
      </c>
    </row>
    <row r="119" spans="1:14">
      <c r="A119" s="1017">
        <v>30</v>
      </c>
      <c r="B119" s="950" t="s">
        <v>230</v>
      </c>
      <c r="C119" s="1011"/>
      <c r="D119" s="1029"/>
      <c r="E119" s="1011"/>
      <c r="F119" s="1029"/>
      <c r="G119" s="949"/>
      <c r="H119" s="1034"/>
      <c r="I119" s="1029"/>
      <c r="J119" s="1011"/>
      <c r="K119" s="1029"/>
      <c r="L119" s="1011"/>
      <c r="M119" s="1029"/>
      <c r="N119" s="1017">
        <v>30</v>
      </c>
    </row>
    <row r="120" spans="1:14">
      <c r="A120" s="1017">
        <v>31</v>
      </c>
      <c r="B120" s="950" t="s">
        <v>231</v>
      </c>
      <c r="C120" s="1011"/>
      <c r="D120" s="1029"/>
      <c r="E120" s="1011"/>
      <c r="F120" s="1029"/>
      <c r="G120" s="949"/>
      <c r="H120" s="1034"/>
      <c r="I120" s="1029"/>
      <c r="J120" s="1011"/>
      <c r="K120" s="1029"/>
      <c r="L120" s="1011"/>
      <c r="M120" s="1029"/>
      <c r="N120" s="1017">
        <v>31</v>
      </c>
    </row>
    <row r="121" spans="1:14">
      <c r="A121" s="1017">
        <v>32</v>
      </c>
      <c r="B121" s="950" t="s">
        <v>232</v>
      </c>
      <c r="C121" s="1011"/>
      <c r="D121" s="1029"/>
      <c r="E121" s="1011"/>
      <c r="F121" s="1029"/>
      <c r="G121" s="949"/>
      <c r="H121" s="1034"/>
      <c r="I121" s="1029"/>
      <c r="J121" s="2489"/>
      <c r="K121" s="1029"/>
      <c r="L121" s="1011"/>
      <c r="M121" s="1029"/>
      <c r="N121" s="1017">
        <v>32</v>
      </c>
    </row>
    <row r="122" spans="1:14">
      <c r="A122" s="1017">
        <v>33</v>
      </c>
      <c r="B122" s="950" t="s">
        <v>233</v>
      </c>
      <c r="C122" s="1011"/>
      <c r="D122" s="1029"/>
      <c r="E122" s="1011"/>
      <c r="F122" s="1029"/>
      <c r="G122" s="949"/>
      <c r="H122" s="1034"/>
      <c r="I122" s="1029"/>
      <c r="J122" s="2498"/>
      <c r="K122" s="1029"/>
      <c r="L122" s="1011"/>
      <c r="M122" s="1029"/>
      <c r="N122" s="1017">
        <v>33</v>
      </c>
    </row>
    <row r="123" spans="1:14">
      <c r="A123" s="1017">
        <v>34</v>
      </c>
      <c r="B123" s="950" t="s">
        <v>234</v>
      </c>
      <c r="C123" s="1031">
        <f>SUM(C112:C122)</f>
        <v>0</v>
      </c>
      <c r="D123" s="1032"/>
      <c r="E123" s="1031">
        <f>SUM(E112:E122)</f>
        <v>0</v>
      </c>
      <c r="F123" s="1032"/>
      <c r="G123" s="1059"/>
      <c r="H123" s="1035">
        <f>SUM(H112:H122)</f>
        <v>0</v>
      </c>
      <c r="I123" s="1011"/>
      <c r="J123" s="1035">
        <f>SUM(J112:J122)</f>
        <v>0</v>
      </c>
      <c r="K123" s="1032"/>
      <c r="L123" s="1031">
        <f>SUM(L112:L122)</f>
        <v>0</v>
      </c>
      <c r="M123" s="1032"/>
      <c r="N123" s="1017">
        <v>34</v>
      </c>
    </row>
    <row r="124" spans="1:14">
      <c r="A124" s="1017">
        <v>35</v>
      </c>
      <c r="B124" s="950" t="s">
        <v>141</v>
      </c>
      <c r="C124" s="1060"/>
      <c r="D124" s="1061"/>
      <c r="E124" s="1060"/>
      <c r="F124" s="1061"/>
      <c r="G124" s="875"/>
      <c r="H124" s="889"/>
      <c r="I124" s="950"/>
      <c r="J124" s="890"/>
      <c r="K124" s="950"/>
      <c r="L124" s="890"/>
      <c r="M124" s="950"/>
      <c r="N124" s="1017">
        <v>35</v>
      </c>
    </row>
    <row r="125" spans="1:14">
      <c r="A125" s="987"/>
      <c r="B125" s="938"/>
      <c r="C125" s="875"/>
      <c r="D125" s="938"/>
      <c r="E125" s="875"/>
      <c r="F125" s="938"/>
      <c r="G125" s="875"/>
      <c r="H125" s="937"/>
      <c r="I125" s="875"/>
      <c r="J125" s="875"/>
      <c r="K125" s="875"/>
      <c r="L125" s="875"/>
      <c r="M125" s="875"/>
      <c r="N125" s="987"/>
    </row>
    <row r="126" spans="1:14">
      <c r="A126" s="987"/>
      <c r="B126" s="938"/>
      <c r="C126" s="875"/>
      <c r="D126" s="938"/>
      <c r="E126" s="875"/>
      <c r="F126" s="938"/>
      <c r="G126" s="875"/>
      <c r="H126" s="937"/>
      <c r="I126" s="875"/>
      <c r="J126" s="875"/>
      <c r="K126" s="875"/>
      <c r="L126" s="875"/>
      <c r="M126" s="875"/>
      <c r="N126" s="987"/>
    </row>
    <row r="127" spans="1:14">
      <c r="A127" s="987"/>
      <c r="B127" s="938"/>
      <c r="C127" s="875"/>
      <c r="D127" s="938"/>
      <c r="E127" s="875"/>
      <c r="F127" s="938"/>
      <c r="G127" s="875"/>
      <c r="H127" s="937"/>
      <c r="I127" s="875"/>
      <c r="J127" s="875"/>
      <c r="K127" s="875"/>
      <c r="L127" s="875"/>
      <c r="M127" s="875"/>
      <c r="N127" s="987"/>
    </row>
    <row r="128" spans="1:14">
      <c r="A128" s="987"/>
      <c r="B128" s="938"/>
      <c r="C128" s="875"/>
      <c r="D128" s="938"/>
      <c r="E128" s="875"/>
      <c r="F128" s="938"/>
      <c r="G128" s="875"/>
      <c r="H128" s="937"/>
      <c r="I128" s="875"/>
      <c r="J128" s="875"/>
      <c r="K128" s="875"/>
      <c r="L128" s="875"/>
      <c r="M128" s="875"/>
      <c r="N128" s="987"/>
    </row>
    <row r="129" spans="1:14">
      <c r="A129" s="987"/>
      <c r="B129" s="938"/>
      <c r="C129" s="875"/>
      <c r="D129" s="938"/>
      <c r="E129" s="875"/>
      <c r="F129" s="938"/>
      <c r="G129" s="875"/>
      <c r="H129" s="937"/>
      <c r="I129" s="875"/>
      <c r="J129" s="875"/>
      <c r="K129" s="875"/>
      <c r="L129" s="875"/>
      <c r="M129" s="875"/>
      <c r="N129" s="987"/>
    </row>
    <row r="130" spans="1:14">
      <c r="A130" s="987"/>
      <c r="B130" s="938"/>
      <c r="C130" s="875"/>
      <c r="D130" s="938"/>
      <c r="E130" s="875"/>
      <c r="F130" s="938"/>
      <c r="G130" s="875"/>
      <c r="H130" s="937"/>
      <c r="I130" s="875"/>
      <c r="J130" s="875"/>
      <c r="K130" s="875"/>
      <c r="L130" s="875"/>
      <c r="M130" s="875"/>
      <c r="N130" s="987"/>
    </row>
    <row r="131" spans="1:14">
      <c r="A131" s="987"/>
      <c r="B131" s="938"/>
      <c r="C131" s="875"/>
      <c r="D131" s="938"/>
      <c r="E131" s="875"/>
      <c r="F131" s="938"/>
      <c r="G131" s="875"/>
      <c r="H131" s="937"/>
      <c r="I131" s="875"/>
      <c r="J131" s="875"/>
      <c r="K131" s="875"/>
      <c r="L131" s="875"/>
      <c r="M131" s="875"/>
      <c r="N131" s="987"/>
    </row>
    <row r="132" spans="1:14">
      <c r="A132" s="987"/>
      <c r="B132" s="938"/>
      <c r="C132" s="875"/>
      <c r="D132" s="938"/>
      <c r="E132" s="875"/>
      <c r="F132" s="938"/>
      <c r="G132" s="875"/>
      <c r="H132" s="937"/>
      <c r="J132" s="875"/>
      <c r="K132" s="875"/>
      <c r="L132" s="875"/>
      <c r="M132" s="875"/>
      <c r="N132" s="987"/>
    </row>
    <row r="133" spans="1:14">
      <c r="A133" s="987"/>
      <c r="B133" s="938"/>
      <c r="C133" s="875"/>
      <c r="D133" s="938"/>
      <c r="E133" s="875"/>
      <c r="F133" s="938"/>
      <c r="G133" s="875"/>
      <c r="H133" s="937"/>
      <c r="I133" s="875"/>
      <c r="J133" s="875"/>
      <c r="K133" s="875"/>
      <c r="L133" s="875"/>
      <c r="M133" s="875"/>
      <c r="N133" s="987"/>
    </row>
    <row r="134" spans="1:14">
      <c r="A134" s="987"/>
      <c r="B134" s="938"/>
      <c r="C134" s="875"/>
      <c r="D134" s="938"/>
      <c r="E134" s="875"/>
      <c r="F134" s="938"/>
      <c r="G134" s="875"/>
      <c r="H134" s="937"/>
      <c r="I134" s="875"/>
      <c r="J134" s="875"/>
      <c r="K134" s="875"/>
      <c r="L134" s="875"/>
      <c r="M134" s="875"/>
      <c r="N134" s="987"/>
    </row>
    <row r="135" spans="1:14">
      <c r="A135" s="987"/>
      <c r="B135" s="938"/>
      <c r="C135" s="875"/>
      <c r="D135" s="938"/>
      <c r="E135" s="875"/>
      <c r="F135" s="938"/>
      <c r="G135" s="875"/>
      <c r="H135" s="937"/>
      <c r="I135" s="875"/>
      <c r="J135" s="875"/>
      <c r="K135" s="875"/>
      <c r="L135" s="875"/>
      <c r="M135" s="875"/>
      <c r="N135" s="987"/>
    </row>
    <row r="136" spans="1:14" ht="15.75" thickBot="1">
      <c r="A136" s="1006"/>
      <c r="B136" s="955"/>
      <c r="C136" s="927"/>
      <c r="D136" s="955"/>
      <c r="E136" s="927"/>
      <c r="F136" s="955"/>
      <c r="G136" s="875"/>
      <c r="H136" s="954"/>
      <c r="I136" s="927"/>
      <c r="J136" s="927"/>
      <c r="K136" s="927"/>
      <c r="L136" s="927"/>
      <c r="M136" s="927"/>
      <c r="N136" s="1006"/>
    </row>
    <row r="137" spans="1:14">
      <c r="A137" s="1064"/>
      <c r="B137" s="1064"/>
      <c r="C137" s="1064"/>
      <c r="D137" s="1064"/>
      <c r="E137" s="1064"/>
      <c r="F137" s="1064"/>
      <c r="G137" s="875"/>
      <c r="H137" s="1064"/>
      <c r="I137" s="1064"/>
      <c r="J137" s="1064"/>
      <c r="K137" s="1064"/>
      <c r="L137" s="1064"/>
      <c r="M137" s="1064"/>
      <c r="N137" s="1064"/>
    </row>
    <row r="138" spans="1:14">
      <c r="A138" s="1477" t="s">
        <v>4674</v>
      </c>
      <c r="B138" s="1477"/>
      <c r="C138" s="875"/>
      <c r="D138" s="875"/>
      <c r="E138" s="875"/>
      <c r="F138" s="875"/>
      <c r="G138" s="875"/>
      <c r="H138" s="1477" t="s">
        <v>4674</v>
      </c>
      <c r="I138" s="1477"/>
      <c r="J138" s="875"/>
      <c r="K138" s="876"/>
    </row>
    <row r="139" spans="1:14">
      <c r="A139" s="876" t="s">
        <v>144</v>
      </c>
      <c r="B139" s="876"/>
      <c r="C139" s="876"/>
      <c r="D139" s="876"/>
      <c r="E139" s="876"/>
      <c r="F139" s="876"/>
      <c r="G139" s="875"/>
      <c r="H139" s="876" t="s">
        <v>145</v>
      </c>
      <c r="I139" s="876"/>
      <c r="J139" s="876"/>
      <c r="K139" s="876"/>
      <c r="L139" s="876"/>
      <c r="M139" s="876"/>
      <c r="N139" s="876"/>
    </row>
  </sheetData>
  <customSheetViews>
    <customSheetView guid="{8BA73436-2F9B-4210-BD10-5C9B0EE18A6F}" scale="60" colorId="22" fitToPage="1" topLeftCell="A48">
      <selection activeCell="B99" sqref="B99"/>
      <colBreaks count="1" manualBreakCount="1">
        <brk id="6" max="1048575" man="1"/>
      </colBreaks>
      <pageMargins left="0.25" right="0.25" top="0.25" bottom="0.25" header="0" footer="0"/>
      <printOptions horizontalCentered="1" verticalCentered="1"/>
      <pageSetup scale="73" fitToWidth="2" fitToHeight="2" pageOrder="overThenDown" orientation="portrait" horizontalDpi="300" verticalDpi="300" r:id="rId1"/>
      <headerFooter alignWithMargins="0"/>
    </customSheetView>
    <customSheetView guid="{7923C648-7509-4E75-B568-BE9D1A032E56}" scale="60" colorId="22" fitToPage="1">
      <selection activeCell="E3" sqref="E3"/>
      <colBreaks count="1" manualBreakCount="1">
        <brk id="6" max="1048575" man="1"/>
      </colBreaks>
      <pageMargins left="0.25" right="0.25" top="0.25" bottom="0.25" header="0" footer="0"/>
      <printOptions horizontalCentered="1" verticalCentered="1"/>
      <pageSetup scale="72" fitToWidth="2" fitToHeight="2" pageOrder="overThenDown" orientation="portrait" horizontalDpi="300" verticalDpi="300" r:id="rId2"/>
      <headerFooter alignWithMargins="0"/>
    </customSheetView>
    <customSheetView guid="{393B765C-BB60-4CEF-9B1B-1517D80E77BC}" scale="60" colorId="22" showPageBreaks="1" fitToPage="1">
      <selection activeCell="E3" sqref="E3"/>
      <colBreaks count="1" manualBreakCount="1">
        <brk id="6" max="1048575" man="1"/>
      </colBreaks>
      <pageMargins left="0.25" right="0.25" top="0.25" bottom="0.25" header="0" footer="0"/>
      <printOptions horizontalCentered="1" verticalCentered="1"/>
      <pageSetup scale="72" fitToWidth="2" fitToHeight="2" pageOrder="overThenDown" orientation="portrait" horizontalDpi="300" verticalDpi="300" r:id="rId3"/>
      <headerFooter alignWithMargins="0"/>
    </customSheetView>
    <customSheetView guid="{63051384-6030-4837-BDE8-8D47319E9310}" scale="60" colorId="22" fitToPage="1" topLeftCell="A48">
      <selection activeCell="B99" sqref="B99"/>
      <colBreaks count="1" manualBreakCount="1">
        <brk id="6" max="1048575" man="1"/>
      </colBreaks>
      <pageMargins left="0.25" right="0.25" top="0.25" bottom="0.25" header="0" footer="0"/>
      <printOptions horizontalCentered="1" verticalCentered="1"/>
      <pageSetup scale="70" fitToWidth="2" fitToHeight="2" pageOrder="overThenDown" orientation="portrait" horizontalDpi="300" verticalDpi="300" r:id="rId4"/>
      <headerFooter alignWithMargins="0"/>
    </customSheetView>
    <customSheetView guid="{4E7170B9-0E13-4551-BA0F-F43020F5D14F}" scale="60" colorId="22" showPageBreaks="1" fitToPage="1">
      <selection activeCell="J31" sqref="J31"/>
      <colBreaks count="1" manualBreakCount="1">
        <brk id="6" max="1048575" man="1"/>
      </colBreaks>
      <pageMargins left="0.25" right="0.25" top="0.25" bottom="0.25" header="0" footer="0"/>
      <printOptions horizontalCentered="1" verticalCentered="1"/>
      <pageSetup scale="70" fitToWidth="2" fitToHeight="2" pageOrder="overThenDown" orientation="portrait" horizontalDpi="300" verticalDpi="300" r:id="rId5"/>
      <headerFooter alignWithMargins="0"/>
    </customSheetView>
    <customSheetView guid="{438078D9-73AC-4065-AD12-33C545097290}" scale="60" colorId="22" fitToPage="1" topLeftCell="A48">
      <selection activeCell="B99" sqref="B99"/>
      <colBreaks count="1" manualBreakCount="1">
        <brk id="6" max="1048575" man="1"/>
      </colBreaks>
      <pageMargins left="0.25" right="0.25" top="0.25" bottom="0.25" header="0" footer="0"/>
      <printOptions horizontalCentered="1" verticalCentered="1"/>
      <pageSetup scale="70" fitToWidth="2" fitToHeight="2" pageOrder="overThenDown" orientation="portrait" horizontalDpi="300" verticalDpi="300" r:id="rId6"/>
      <headerFooter alignWithMargins="0"/>
    </customSheetView>
    <customSheetView guid="{5CF51FF9-A1DC-465C-8702-577480B671DB}" scale="60" colorId="22" fitToPage="1" topLeftCell="A48">
      <selection activeCell="B99" sqref="B99"/>
      <colBreaks count="1" manualBreakCount="1">
        <brk id="6" max="1048575" man="1"/>
      </colBreaks>
      <pageMargins left="0.25" right="0.25" top="0.25" bottom="0.25" header="0" footer="0"/>
      <printOptions horizontalCentered="1" verticalCentered="1"/>
      <pageSetup scale="70" fitToWidth="2" fitToHeight="2" pageOrder="overThenDown" orientation="portrait" horizontalDpi="300" verticalDpi="300" r:id="rId7"/>
      <headerFooter alignWithMargins="0"/>
    </customSheetView>
    <customSheetView guid="{B94A4E40-0E04-4C7F-92F0-F173BDD19C5E}" scale="60" colorId="22" fitToPage="1" topLeftCell="A7">
      <selection activeCell="C18" sqref="C18:K35"/>
      <colBreaks count="1" manualBreakCount="1">
        <brk id="6" max="1048575" man="1"/>
      </colBreaks>
      <pageMargins left="0.25" right="0.25" top="0.25" bottom="0.25" header="0" footer="0"/>
      <printOptions horizontalCentered="1" verticalCentered="1"/>
      <pageSetup scale="10" fitToWidth="2" fitToHeight="2" pageOrder="overThenDown" orientation="portrait" horizontalDpi="300" verticalDpi="300" r:id="rId8"/>
      <headerFooter alignWithMargins="0"/>
    </customSheetView>
    <customSheetView guid="{8C259C24-A4E4-4974-8C90-A0F5B4CE3394}" scale="60" colorId="22" fitToPage="1" topLeftCell="A48">
      <selection activeCell="B99" sqref="B99"/>
      <colBreaks count="1" manualBreakCount="1">
        <brk id="6" max="1048575" man="1"/>
      </colBreaks>
      <pageMargins left="0.25" right="0.25" top="0.25" bottom="0.25" header="0" footer="0"/>
      <printOptions horizontalCentered="1" verticalCentered="1"/>
      <pageSetup scale="73" fitToWidth="2" fitToHeight="2" pageOrder="overThenDown" orientation="portrait" horizontalDpi="300" verticalDpi="300" r:id="rId9"/>
      <headerFooter alignWithMargins="0"/>
    </customSheetView>
    <customSheetView guid="{FA103E5D-8B2E-472D-A37D-606A91A24206}" scale="60" colorId="22" fitToPage="1" topLeftCell="A48">
      <selection activeCell="B99" sqref="B99"/>
      <colBreaks count="1" manualBreakCount="1">
        <brk id="6" max="1048575" man="1"/>
      </colBreaks>
      <pageMargins left="0.25" right="0.25" top="0.25" bottom="0.25" header="0" footer="0"/>
      <printOptions horizontalCentered="1" verticalCentered="1"/>
      <pageSetup scale="73" fitToWidth="2" fitToHeight="2" pageOrder="overThenDown" orientation="portrait" horizontalDpi="300" verticalDpi="300" r:id="rId10"/>
      <headerFooter alignWithMargins="0"/>
    </customSheetView>
    <customSheetView guid="{FD677025-12D2-4A8C-898E-C8C7B61A1761}" scale="60" colorId="22" fitToPage="1" topLeftCell="A7">
      <selection activeCell="C18" sqref="C18:K35"/>
      <colBreaks count="1" manualBreakCount="1">
        <brk id="6" max="1048575" man="1"/>
      </colBreaks>
      <pageMargins left="0.25" right="0.25" top="0.25" bottom="0.25" header="0" footer="0"/>
      <printOptions horizontalCentered="1" verticalCentered="1"/>
      <pageSetup scale="10" fitToWidth="2" fitToHeight="2" pageOrder="overThenDown" orientation="portrait" horizontalDpi="300" verticalDpi="300" r:id="rId11"/>
      <headerFooter alignWithMargins="0"/>
    </customSheetView>
    <customSheetView guid="{8A94D2EC-B2C5-4234-9443-0DC03802E12D}" scale="60" colorId="22" fitToPage="1" topLeftCell="A7">
      <selection activeCell="C18" sqref="C18:K35"/>
      <colBreaks count="1" manualBreakCount="1">
        <brk id="6" max="1048575" man="1"/>
      </colBreaks>
      <pageMargins left="0.25" right="0.25" top="0.25" bottom="0.25" header="0" footer="0"/>
      <printOptions horizontalCentered="1" verticalCentered="1"/>
      <pageSetup scale="10" fitToWidth="2" fitToHeight="2" pageOrder="overThenDown" orientation="portrait" horizontalDpi="300" verticalDpi="300" r:id="rId12"/>
      <headerFooter alignWithMargins="0"/>
    </customSheetView>
    <customSheetView guid="{C7AF6775-1D27-4B5E-A593-2A35D0B4D89B}" scale="60" colorId="22" fitToPage="1" topLeftCell="A48">
      <selection activeCell="B99" sqref="B99"/>
      <colBreaks count="1" manualBreakCount="1">
        <brk id="6" max="1048575" man="1"/>
      </colBreaks>
      <pageMargins left="0.25" right="0.25" top="0.25" bottom="0.25" header="0" footer="0"/>
      <printOptions horizontalCentered="1" verticalCentered="1"/>
      <pageSetup scale="73" fitToWidth="2" fitToHeight="2" pageOrder="overThenDown" orientation="portrait" horizontalDpi="300" verticalDpi="300" r:id="rId13"/>
      <headerFooter alignWithMargins="0"/>
    </customSheetView>
    <customSheetView guid="{96E61F17-B7D0-43DF-A042-AB82DEADF71D}" scale="60" colorId="22" showPageBreaks="1" fitToPage="1">
      <selection activeCell="C18" sqref="C18:K35"/>
      <colBreaks count="1" manualBreakCount="1">
        <brk id="6" max="1048575" man="1"/>
      </colBreaks>
      <pageMargins left="0.25" right="0.25" top="0.25" bottom="0.25" header="0" footer="0"/>
      <printOptions horizontalCentered="1" verticalCentered="1"/>
      <pageSetup scale="10" fitToWidth="2" fitToHeight="2" pageOrder="overThenDown" orientation="portrait" horizontalDpi="300" verticalDpi="300" r:id="rId14"/>
      <headerFooter alignWithMargins="0"/>
    </customSheetView>
    <customSheetView guid="{0F6F7749-E5E2-402C-A332-F358E9F52431}" scale="60" colorId="22" fitToPage="1" topLeftCell="A48">
      <selection activeCell="B99" sqref="B99"/>
      <colBreaks count="1" manualBreakCount="1">
        <brk id="6" max="1048575" man="1"/>
      </colBreaks>
      <pageMargins left="0.25" right="0.25" top="0.25" bottom="0.25" header="0" footer="0"/>
      <printOptions horizontalCentered="1" verticalCentered="1"/>
      <pageSetup scale="73" fitToWidth="2" fitToHeight="2" pageOrder="overThenDown" orientation="portrait" horizontalDpi="300" verticalDpi="300" r:id="rId15"/>
      <headerFooter alignWithMargins="0"/>
    </customSheetView>
    <customSheetView guid="{665C0630-746D-4A38-99D5-558A3A80C435}" scale="60" colorId="22" fitToPage="1" topLeftCell="A48">
      <selection activeCell="B99" sqref="B99"/>
      <colBreaks count="1" manualBreakCount="1">
        <brk id="6" max="1048575" man="1"/>
      </colBreaks>
      <pageMargins left="0.25" right="0.25" top="0.25" bottom="0.25" header="0" footer="0"/>
      <printOptions horizontalCentered="1" verticalCentered="1"/>
      <pageSetup scale="70" fitToWidth="2" fitToHeight="2" pageOrder="overThenDown" orientation="portrait" horizontalDpi="300" verticalDpi="300" r:id="rId16"/>
      <headerFooter alignWithMargins="0"/>
    </customSheetView>
    <customSheetView guid="{7BB49942-3332-4916-8C9A-7E0718D9BD15}" scale="60" colorId="22" fitToPage="1" topLeftCell="A48">
      <selection activeCell="B99" sqref="B99"/>
      <colBreaks count="1" manualBreakCount="1">
        <brk id="6" max="1048575" man="1"/>
      </colBreaks>
      <pageMargins left="0.25" right="0.25" top="0.25" bottom="0.25" header="0" footer="0"/>
      <printOptions horizontalCentered="1" verticalCentered="1"/>
      <pageSetup scale="70" fitToWidth="2" fitToHeight="2" pageOrder="overThenDown" orientation="portrait" horizontalDpi="300" verticalDpi="300" r:id="rId17"/>
      <headerFooter alignWithMargins="0"/>
    </customSheetView>
    <customSheetView guid="{84131046-9492-4BD4-95BF-1101D54B6750}" scale="60" colorId="22" fitToPage="1" topLeftCell="A48">
      <selection activeCell="B99" sqref="B99"/>
      <colBreaks count="1" manualBreakCount="1">
        <brk id="6" max="1048575" man="1"/>
      </colBreaks>
      <pageMargins left="0.25" right="0.25" top="0.25" bottom="0.25" header="0" footer="0"/>
      <printOptions horizontalCentered="1" verticalCentered="1"/>
      <pageSetup scale="73" fitToWidth="2" fitToHeight="2" pageOrder="overThenDown" orientation="portrait" horizontalDpi="300" verticalDpi="300" r:id="rId18"/>
      <headerFooter alignWithMargins="0"/>
    </customSheetView>
    <customSheetView guid="{CDDD69AD-D96A-45A7-95A3-6DE883419332}" scale="60" colorId="22" fitToPage="1" topLeftCell="A48">
      <selection activeCell="B99" sqref="B99"/>
      <colBreaks count="1" manualBreakCount="1">
        <brk id="6" max="1048575" man="1"/>
      </colBreaks>
      <pageMargins left="0.25" right="0.25" top="0.25" bottom="0.25" header="0" footer="0"/>
      <printOptions horizontalCentered="1" verticalCentered="1"/>
      <pageSetup scale="70" fitToWidth="2" fitToHeight="2" pageOrder="overThenDown" orientation="portrait" horizontalDpi="300" verticalDpi="300" r:id="rId19"/>
      <headerFooter alignWithMargins="0"/>
    </customSheetView>
    <customSheetView guid="{4AA2BC72-2A29-463C-9964-91A7BC9A705D}" scale="60" colorId="22" fitToPage="1" topLeftCell="A48">
      <selection activeCell="B99" sqref="B99"/>
      <colBreaks count="1" manualBreakCount="1">
        <brk id="6" max="1048575" man="1"/>
      </colBreaks>
      <pageMargins left="0.25" right="0.25" top="0.25" bottom="0.25" header="0" footer="0"/>
      <printOptions horizontalCentered="1" verticalCentered="1"/>
      <pageSetup scale="70" fitToWidth="2" fitToHeight="2" pageOrder="overThenDown" orientation="portrait" horizontalDpi="300" verticalDpi="300" r:id="rId20"/>
      <headerFooter alignWithMargins="0"/>
    </customSheetView>
  </customSheetViews>
  <printOptions horizontalCentered="1" verticalCentered="1"/>
  <pageMargins left="0.25" right="0.25" top="0.25" bottom="0.25" header="0" footer="0"/>
  <pageSetup scale="72" fitToWidth="2" fitToHeight="2" pageOrder="overThenDown" orientation="portrait" horizontalDpi="300" verticalDpi="300" r:id="rId21"/>
  <headerFooter alignWithMargins="0"/>
  <colBreaks count="1" manualBreakCount="1">
    <brk id="6"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62"/>
  <sheetViews>
    <sheetView defaultGridColor="0" topLeftCell="C1" colorId="22" zoomScale="70" zoomScaleNormal="70" zoomScaleSheetLayoutView="50" workbookViewId="0">
      <selection activeCell="L3" sqref="L3"/>
    </sheetView>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88671875" customWidth="1"/>
    <col min="7" max="7" width="2.6640625" style="1349" customWidth="1"/>
    <col min="8" max="13" width="16.6640625" customWidth="1"/>
    <col min="14" max="14" width="4.6640625" customWidth="1"/>
  </cols>
  <sheetData>
    <row r="1" spans="1:14">
      <c r="A1" s="877" t="s">
        <v>1800</v>
      </c>
      <c r="B1" s="878"/>
      <c r="C1" s="981" t="s">
        <v>1345</v>
      </c>
      <c r="D1" s="984"/>
      <c r="E1" s="983" t="s">
        <v>1802</v>
      </c>
      <c r="F1" s="983" t="s">
        <v>1803</v>
      </c>
      <c r="G1" s="2464"/>
      <c r="H1" s="877" t="s">
        <v>1800</v>
      </c>
      <c r="I1" s="934"/>
      <c r="J1" s="981" t="s">
        <v>1345</v>
      </c>
      <c r="K1" s="984"/>
      <c r="L1" s="983" t="s">
        <v>1802</v>
      </c>
      <c r="M1" s="985" t="s">
        <v>1803</v>
      </c>
      <c r="N1" s="968"/>
    </row>
    <row r="2" spans="1:14">
      <c r="A2" s="72" t="str">
        <f>'Data Sheet'!$C$25</f>
        <v>CENTRAL HUDSON GAS &amp; ELECTRIC CORPORATION</v>
      </c>
      <c r="B2" s="875"/>
      <c r="C2" s="937" t="s">
        <v>5046</v>
      </c>
      <c r="D2" s="875"/>
      <c r="E2" s="986" t="s">
        <v>1805</v>
      </c>
      <c r="F2" s="996"/>
      <c r="G2" s="2464"/>
      <c r="H2" s="72" t="str">
        <f>'Data Sheet'!$C$25</f>
        <v>CENTRAL HUDSON GAS &amp; ELECTRIC CORPORATION</v>
      </c>
      <c r="I2" s="938"/>
      <c r="J2" s="937" t="str">
        <f>C2</f>
        <v>(1)  [X] An Original</v>
      </c>
      <c r="K2" s="875"/>
      <c r="L2" s="986" t="s">
        <v>1805</v>
      </c>
      <c r="M2" s="935"/>
      <c r="N2" s="936"/>
    </row>
    <row r="3" spans="1:14" ht="15" customHeight="1" thickBot="1">
      <c r="A3" s="954"/>
      <c r="B3" s="927"/>
      <c r="C3" s="954" t="s">
        <v>1138</v>
      </c>
      <c r="D3" s="955"/>
      <c r="E3" s="1055" t="str">
        <f>'Data Sheet'!$C$40</f>
        <v>4/18/2018</v>
      </c>
      <c r="F3" s="1251" t="str">
        <f>'Data Sheet'!$C$38</f>
        <v>12/31/2017</v>
      </c>
      <c r="G3" s="2464"/>
      <c r="H3" s="954"/>
      <c r="I3" s="955"/>
      <c r="J3" s="954" t="s">
        <v>1138</v>
      </c>
      <c r="K3" s="955"/>
      <c r="L3" s="1055" t="str">
        <f>'Data Sheet'!$C$40</f>
        <v>4/18/2018</v>
      </c>
      <c r="M3" s="1001" t="str">
        <f>'Data Sheet'!$C$38</f>
        <v>12/31/2017</v>
      </c>
      <c r="N3" s="1000"/>
    </row>
    <row r="4" spans="1:14" ht="15" customHeight="1" thickBot="1">
      <c r="A4" s="550" t="s">
        <v>146</v>
      </c>
      <c r="B4" s="551"/>
      <c r="C4" s="551"/>
      <c r="D4" s="989"/>
      <c r="E4" s="989"/>
      <c r="F4" s="990"/>
      <c r="G4" s="2464"/>
      <c r="H4" s="550" t="s">
        <v>147</v>
      </c>
      <c r="I4" s="551"/>
      <c r="J4" s="551"/>
      <c r="K4" s="551"/>
      <c r="L4" s="989"/>
      <c r="M4" s="991"/>
      <c r="N4" s="955"/>
    </row>
    <row r="5" spans="1:14" ht="15.75">
      <c r="A5" s="68"/>
      <c r="B5" s="71"/>
      <c r="C5" s="71"/>
      <c r="D5" s="876"/>
      <c r="E5" s="876"/>
      <c r="F5" s="968"/>
      <c r="G5" s="2464"/>
      <c r="H5" s="68"/>
      <c r="I5" s="71"/>
      <c r="J5" s="71"/>
      <c r="K5" s="71"/>
      <c r="L5" s="876"/>
      <c r="M5" s="994"/>
      <c r="N5" s="938"/>
    </row>
    <row r="6" spans="1:14">
      <c r="A6" s="937" t="s">
        <v>148</v>
      </c>
      <c r="B6" s="875"/>
      <c r="C6" s="875" t="s">
        <v>149</v>
      </c>
      <c r="D6" s="875"/>
      <c r="E6" s="875"/>
      <c r="F6" s="938"/>
      <c r="G6" s="2464"/>
      <c r="H6" s="937" t="s">
        <v>150</v>
      </c>
      <c r="I6" s="875"/>
      <c r="J6" s="875"/>
      <c r="K6" s="1477" t="s">
        <v>151</v>
      </c>
      <c r="L6" s="1477"/>
      <c r="M6" s="1477"/>
      <c r="N6" s="938"/>
    </row>
    <row r="7" spans="1:14">
      <c r="A7" s="937" t="s">
        <v>152</v>
      </c>
      <c r="B7" s="875"/>
      <c r="C7" s="875" t="s">
        <v>153</v>
      </c>
      <c r="D7" s="875"/>
      <c r="E7" s="875"/>
      <c r="F7" s="938"/>
      <c r="G7" s="2464"/>
      <c r="H7" s="937" t="s">
        <v>154</v>
      </c>
      <c r="I7" s="875"/>
      <c r="J7" s="875"/>
      <c r="K7" s="1477" t="s">
        <v>155</v>
      </c>
      <c r="L7" s="1477"/>
      <c r="M7" s="1477"/>
      <c r="N7" s="938"/>
    </row>
    <row r="8" spans="1:14">
      <c r="A8" s="937" t="s">
        <v>839</v>
      </c>
      <c r="B8" s="875"/>
      <c r="C8" s="875" t="s">
        <v>115</v>
      </c>
      <c r="D8" s="875"/>
      <c r="E8" s="875"/>
      <c r="F8" s="938"/>
      <c r="G8" s="2464"/>
      <c r="H8" s="1478" t="s">
        <v>4636</v>
      </c>
      <c r="I8" s="1477"/>
      <c r="J8" s="1477"/>
      <c r="K8" s="1477" t="s">
        <v>116</v>
      </c>
      <c r="L8" s="1477"/>
      <c r="M8" s="1477"/>
      <c r="N8" s="938"/>
    </row>
    <row r="9" spans="1:14">
      <c r="A9" s="937" t="s">
        <v>865</v>
      </c>
      <c r="B9" s="875"/>
      <c r="C9" s="875" t="s">
        <v>866</v>
      </c>
      <c r="D9" s="875"/>
      <c r="E9" s="875"/>
      <c r="F9" s="938"/>
      <c r="G9" s="2464"/>
      <c r="H9" s="1478" t="s">
        <v>867</v>
      </c>
      <c r="I9" s="1477"/>
      <c r="J9" s="1477"/>
      <c r="K9" s="1477" t="s">
        <v>868</v>
      </c>
      <c r="L9" s="1477"/>
      <c r="M9" s="1477"/>
      <c r="N9" s="938"/>
    </row>
    <row r="10" spans="1:14">
      <c r="A10" s="937" t="s">
        <v>869</v>
      </c>
      <c r="B10" s="875"/>
      <c r="C10" s="875" t="s">
        <v>870</v>
      </c>
      <c r="D10" s="875"/>
      <c r="E10" s="875"/>
      <c r="F10" s="938"/>
      <c r="G10" s="2464"/>
      <c r="H10" s="1478" t="s">
        <v>4637</v>
      </c>
      <c r="I10" s="1477"/>
      <c r="J10" s="1477"/>
      <c r="K10" s="1477" t="s">
        <v>871</v>
      </c>
      <c r="L10" s="1477"/>
      <c r="M10" s="1477"/>
      <c r="N10" s="938"/>
    </row>
    <row r="11" spans="1:14">
      <c r="A11" s="937" t="s">
        <v>872</v>
      </c>
      <c r="B11" s="875"/>
      <c r="C11" s="875" t="s">
        <v>873</v>
      </c>
      <c r="D11" s="875"/>
      <c r="E11" s="875"/>
      <c r="F11" s="938"/>
      <c r="G11" s="2464"/>
      <c r="H11" s="1478" t="s">
        <v>4638</v>
      </c>
      <c r="I11" s="1477"/>
      <c r="J11" s="1477"/>
      <c r="K11" s="1477" t="s">
        <v>874</v>
      </c>
      <c r="L11" s="1477"/>
      <c r="M11" s="1477"/>
      <c r="N11" s="938"/>
    </row>
    <row r="12" spans="1:14">
      <c r="A12" s="937" t="s">
        <v>156</v>
      </c>
      <c r="B12" s="875"/>
      <c r="C12" s="875" t="s">
        <v>157</v>
      </c>
      <c r="D12" s="875"/>
      <c r="E12" s="875"/>
      <c r="F12" s="938"/>
      <c r="G12" s="2464"/>
      <c r="H12" s="1478" t="s">
        <v>158</v>
      </c>
      <c r="I12" s="1477"/>
      <c r="J12" s="1477"/>
      <c r="K12" s="1477" t="s">
        <v>159</v>
      </c>
      <c r="L12" s="1477"/>
      <c r="M12" s="1477"/>
      <c r="N12" s="938"/>
    </row>
    <row r="13" spans="1:14">
      <c r="A13" s="937"/>
      <c r="B13" s="875"/>
      <c r="C13" s="875" t="s">
        <v>160</v>
      </c>
      <c r="D13" s="875"/>
      <c r="E13" s="875"/>
      <c r="F13" s="938"/>
      <c r="G13" s="2464"/>
      <c r="H13" s="1478" t="s">
        <v>161</v>
      </c>
      <c r="I13" s="1477"/>
      <c r="J13" s="1477"/>
      <c r="K13" s="1477" t="s">
        <v>162</v>
      </c>
      <c r="L13" s="1477"/>
      <c r="M13" s="1477"/>
      <c r="N13" s="938"/>
    </row>
    <row r="14" spans="1:14">
      <c r="A14" s="937"/>
      <c r="B14" s="875"/>
      <c r="C14" s="875"/>
      <c r="D14" s="875"/>
      <c r="E14" s="875"/>
      <c r="F14" s="938"/>
      <c r="G14" s="2464"/>
      <c r="H14" s="937"/>
      <c r="I14" s="875"/>
      <c r="J14" s="875"/>
      <c r="K14" s="875"/>
      <c r="L14" s="875"/>
      <c r="M14" s="875"/>
      <c r="N14" s="938"/>
    </row>
    <row r="15" spans="1:14" ht="15.75" thickBot="1">
      <c r="A15" s="954"/>
      <c r="B15" s="927"/>
      <c r="C15" s="927"/>
      <c r="D15" s="927"/>
      <c r="E15" s="927"/>
      <c r="F15" s="955"/>
      <c r="G15" s="2464"/>
      <c r="H15" s="954"/>
      <c r="I15" s="927"/>
      <c r="J15" s="927"/>
      <c r="K15" s="927"/>
      <c r="L15" s="927"/>
      <c r="M15" s="927"/>
      <c r="N15" s="955"/>
    </row>
    <row r="16" spans="1:14">
      <c r="A16" s="987"/>
      <c r="B16" s="875"/>
      <c r="C16" s="875"/>
      <c r="D16" s="938"/>
      <c r="E16" s="875"/>
      <c r="F16" s="938"/>
      <c r="G16" s="2464"/>
      <c r="H16" s="937"/>
      <c r="I16" s="938"/>
      <c r="J16" s="875"/>
      <c r="K16" s="938"/>
      <c r="L16" s="875"/>
      <c r="M16" s="938"/>
      <c r="N16" s="938"/>
    </row>
    <row r="17" spans="1:14">
      <c r="A17" s="997"/>
      <c r="B17" s="875"/>
      <c r="C17" s="875"/>
      <c r="D17" s="888"/>
      <c r="E17" s="875" t="s">
        <v>163</v>
      </c>
      <c r="F17" s="938"/>
      <c r="G17" s="2464"/>
      <c r="H17" s="937" t="s">
        <v>163</v>
      </c>
      <c r="I17" s="936"/>
      <c r="J17" s="937" t="s">
        <v>163</v>
      </c>
      <c r="K17" s="938"/>
      <c r="L17" s="937" t="s">
        <v>163</v>
      </c>
      <c r="M17" s="938"/>
      <c r="N17" s="938"/>
    </row>
    <row r="18" spans="1:14">
      <c r="A18" s="996" t="s">
        <v>1729</v>
      </c>
      <c r="B18" s="876" t="s">
        <v>1783</v>
      </c>
      <c r="C18" s="875"/>
      <c r="D18" s="938"/>
      <c r="E18" s="875" t="s">
        <v>1633</v>
      </c>
      <c r="F18" s="938"/>
      <c r="G18" s="2464"/>
      <c r="H18" s="937" t="s">
        <v>1633</v>
      </c>
      <c r="I18" s="888"/>
      <c r="J18" s="937" t="s">
        <v>1633</v>
      </c>
      <c r="K18" s="938"/>
      <c r="L18" s="937" t="s">
        <v>1633</v>
      </c>
      <c r="M18" s="938"/>
      <c r="N18" s="996" t="s">
        <v>1729</v>
      </c>
    </row>
    <row r="19" spans="1:14">
      <c r="A19" s="996" t="s">
        <v>1732</v>
      </c>
      <c r="B19" s="876"/>
      <c r="C19" s="875"/>
      <c r="D19" s="938"/>
      <c r="E19" s="875"/>
      <c r="F19" s="938"/>
      <c r="G19" s="2464"/>
      <c r="H19" s="986"/>
      <c r="I19" s="888"/>
      <c r="J19" s="875"/>
      <c r="K19" s="938"/>
      <c r="L19" s="875"/>
      <c r="M19" s="938"/>
      <c r="N19" s="996" t="s">
        <v>1732</v>
      </c>
    </row>
    <row r="20" spans="1:14" ht="15.75" thickBot="1">
      <c r="A20" s="998"/>
      <c r="B20" s="989" t="s">
        <v>3020</v>
      </c>
      <c r="C20" s="989"/>
      <c r="D20" s="1000"/>
      <c r="E20" s="989" t="s">
        <v>3021</v>
      </c>
      <c r="F20" s="1000"/>
      <c r="G20" s="2464"/>
      <c r="H20" s="1001" t="s">
        <v>3022</v>
      </c>
      <c r="I20" s="1000"/>
      <c r="J20" s="989" t="s">
        <v>3023</v>
      </c>
      <c r="K20" s="1000"/>
      <c r="L20" s="989" t="s">
        <v>2346</v>
      </c>
      <c r="M20" s="1000"/>
      <c r="N20" s="998"/>
    </row>
    <row r="21" spans="1:14">
      <c r="A21" s="1017">
        <v>1</v>
      </c>
      <c r="B21" s="275" t="s">
        <v>855</v>
      </c>
      <c r="C21" s="890"/>
      <c r="D21" s="950"/>
      <c r="E21" s="953"/>
      <c r="F21" s="948"/>
      <c r="G21" s="2464"/>
      <c r="H21" s="889"/>
      <c r="I21" s="950"/>
      <c r="J21" s="890"/>
      <c r="K21" s="950"/>
      <c r="L21" s="953"/>
      <c r="M21" s="948"/>
      <c r="N21" s="1017">
        <v>1</v>
      </c>
    </row>
    <row r="22" spans="1:14">
      <c r="A22" s="1017">
        <v>2</v>
      </c>
      <c r="B22" s="275" t="s">
        <v>1267</v>
      </c>
      <c r="C22" s="890"/>
      <c r="D22" s="950"/>
      <c r="E22" s="1010"/>
      <c r="F22" s="975"/>
      <c r="G22" s="2464"/>
      <c r="H22" s="889"/>
      <c r="I22" s="950"/>
      <c r="J22" s="890"/>
      <c r="K22" s="950"/>
      <c r="L22" s="1010"/>
      <c r="M22" s="975"/>
      <c r="N22" s="1017">
        <v>2</v>
      </c>
    </row>
    <row r="23" spans="1:14">
      <c r="A23" s="1017">
        <v>3</v>
      </c>
      <c r="B23" s="275" t="s">
        <v>1268</v>
      </c>
      <c r="C23" s="890"/>
      <c r="D23" s="950"/>
      <c r="E23" s="1010"/>
      <c r="F23" s="975"/>
      <c r="G23" s="2464"/>
      <c r="H23" s="889"/>
      <c r="I23" s="950"/>
      <c r="J23" s="890"/>
      <c r="K23" s="950"/>
      <c r="L23" s="1010"/>
      <c r="M23" s="975"/>
      <c r="N23" s="1017">
        <v>3</v>
      </c>
    </row>
    <row r="24" spans="1:14">
      <c r="A24" s="1023">
        <v>4</v>
      </c>
      <c r="B24" s="275" t="s">
        <v>1634</v>
      </c>
      <c r="C24" s="890"/>
      <c r="D24" s="950"/>
      <c r="E24" s="890"/>
      <c r="F24" s="950"/>
      <c r="G24" s="2464"/>
      <c r="H24" s="1028"/>
      <c r="I24" s="1056"/>
      <c r="J24" s="890"/>
      <c r="K24" s="950"/>
      <c r="L24" s="890"/>
      <c r="M24" s="950"/>
      <c r="N24" s="1023">
        <v>4</v>
      </c>
    </row>
    <row r="25" spans="1:14">
      <c r="A25" s="1023">
        <v>5</v>
      </c>
      <c r="B25" s="275" t="s">
        <v>858</v>
      </c>
      <c r="C25" s="890"/>
      <c r="D25" s="950"/>
      <c r="E25" s="890"/>
      <c r="F25" s="950"/>
      <c r="G25" s="2464"/>
      <c r="H25" s="1028"/>
      <c r="I25" s="1056"/>
      <c r="J25" s="890"/>
      <c r="K25" s="950"/>
      <c r="L25" s="890"/>
      <c r="M25" s="950"/>
      <c r="N25" s="1023">
        <v>5</v>
      </c>
    </row>
    <row r="26" spans="1:14">
      <c r="A26" s="1023">
        <v>6</v>
      </c>
      <c r="B26" s="275" t="s">
        <v>2906</v>
      </c>
      <c r="C26" s="890"/>
      <c r="D26" s="950"/>
      <c r="E26" s="890"/>
      <c r="F26" s="950"/>
      <c r="G26" s="2464"/>
      <c r="H26" s="1028"/>
      <c r="I26" s="1056"/>
      <c r="J26" s="890"/>
      <c r="K26" s="950"/>
      <c r="L26" s="890"/>
      <c r="M26" s="950"/>
      <c r="N26" s="1023">
        <v>6</v>
      </c>
    </row>
    <row r="27" spans="1:14">
      <c r="A27" s="1023">
        <v>7</v>
      </c>
      <c r="B27" s="275" t="s">
        <v>859</v>
      </c>
      <c r="C27" s="890"/>
      <c r="D27" s="950"/>
      <c r="E27" s="890"/>
      <c r="F27" s="950"/>
      <c r="G27" s="2464"/>
      <c r="H27" s="1028"/>
      <c r="I27" s="1056"/>
      <c r="J27" s="890"/>
      <c r="K27" s="950"/>
      <c r="L27" s="890"/>
      <c r="M27" s="950"/>
      <c r="N27" s="1023">
        <v>7</v>
      </c>
    </row>
    <row r="28" spans="1:14">
      <c r="A28" s="1023">
        <v>8</v>
      </c>
      <c r="B28" s="275" t="s">
        <v>1276</v>
      </c>
      <c r="C28" s="890"/>
      <c r="D28" s="950"/>
      <c r="E28" s="890"/>
      <c r="F28" s="950"/>
      <c r="G28" s="2464"/>
      <c r="H28" s="1028"/>
      <c r="I28" s="1056"/>
      <c r="J28" s="890"/>
      <c r="K28" s="950"/>
      <c r="L28" s="890"/>
      <c r="M28" s="950"/>
      <c r="N28" s="1023">
        <v>8</v>
      </c>
    </row>
    <row r="29" spans="1:14">
      <c r="A29" s="1023">
        <v>9</v>
      </c>
      <c r="B29" s="275" t="s">
        <v>2907</v>
      </c>
      <c r="C29" s="890"/>
      <c r="D29" s="950"/>
      <c r="E29" s="890"/>
      <c r="F29" s="950"/>
      <c r="G29" s="2464"/>
      <c r="H29" s="1028"/>
      <c r="I29" s="1056"/>
      <c r="J29" s="890"/>
      <c r="K29" s="950"/>
      <c r="L29" s="890"/>
      <c r="M29" s="950"/>
      <c r="N29" s="1023">
        <v>9</v>
      </c>
    </row>
    <row r="30" spans="1:14">
      <c r="A30" s="1023">
        <v>10</v>
      </c>
      <c r="B30" s="275" t="s">
        <v>2908</v>
      </c>
      <c r="C30" s="890"/>
      <c r="D30" s="950"/>
      <c r="E30" s="890"/>
      <c r="F30" s="950"/>
      <c r="G30" s="2464"/>
      <c r="H30" s="1028"/>
      <c r="I30" s="1056"/>
      <c r="J30" s="890"/>
      <c r="K30" s="950"/>
      <c r="L30" s="890"/>
      <c r="M30" s="950"/>
      <c r="N30" s="1023">
        <v>10</v>
      </c>
    </row>
    <row r="31" spans="1:14">
      <c r="A31" s="1023">
        <v>11</v>
      </c>
      <c r="B31" s="275" t="s">
        <v>2909</v>
      </c>
      <c r="C31" s="890"/>
      <c r="D31" s="950"/>
      <c r="E31" s="890"/>
      <c r="F31" s="950"/>
      <c r="G31" s="2464"/>
      <c r="H31" s="1028"/>
      <c r="I31" s="1056"/>
      <c r="J31" s="890"/>
      <c r="K31" s="950"/>
      <c r="L31" s="890"/>
      <c r="M31" s="950"/>
      <c r="N31" s="1023">
        <v>11</v>
      </c>
    </row>
    <row r="32" spans="1:14">
      <c r="A32" s="1023">
        <v>12</v>
      </c>
      <c r="B32" s="275" t="s">
        <v>862</v>
      </c>
      <c r="C32" s="890"/>
      <c r="D32" s="950"/>
      <c r="E32" s="890"/>
      <c r="F32" s="950"/>
      <c r="G32" s="2464"/>
      <c r="H32" s="1028"/>
      <c r="I32" s="1056"/>
      <c r="J32" s="890"/>
      <c r="K32" s="950"/>
      <c r="L32" s="890"/>
      <c r="M32" s="950"/>
      <c r="N32" s="1023">
        <v>12</v>
      </c>
    </row>
    <row r="33" spans="1:15">
      <c r="A33" s="1023">
        <v>13</v>
      </c>
      <c r="B33" s="275" t="s">
        <v>863</v>
      </c>
      <c r="C33" s="890"/>
      <c r="D33" s="950"/>
      <c r="E33" s="890"/>
      <c r="F33" s="950"/>
      <c r="G33" s="2464"/>
      <c r="H33" s="1028"/>
      <c r="I33" s="1056"/>
      <c r="J33" s="890"/>
      <c r="K33" s="950"/>
      <c r="L33" s="890"/>
      <c r="M33" s="950"/>
      <c r="N33" s="1023">
        <v>13</v>
      </c>
    </row>
    <row r="34" spans="1:15">
      <c r="A34" s="1017">
        <v>14</v>
      </c>
      <c r="B34" s="275" t="s">
        <v>864</v>
      </c>
      <c r="C34" s="890"/>
      <c r="D34" s="950"/>
      <c r="E34" s="890"/>
      <c r="F34" s="950"/>
      <c r="G34" s="2464"/>
      <c r="H34" s="889"/>
      <c r="I34" s="950"/>
      <c r="J34" s="890"/>
      <c r="K34" s="950"/>
      <c r="L34" s="890"/>
      <c r="M34" s="950"/>
      <c r="N34" s="1017">
        <v>14</v>
      </c>
    </row>
    <row r="35" spans="1:15">
      <c r="A35" s="1017">
        <v>15</v>
      </c>
      <c r="B35" s="275" t="s">
        <v>217</v>
      </c>
      <c r="C35" s="890"/>
      <c r="D35" s="950"/>
      <c r="E35" s="890"/>
      <c r="F35" s="950"/>
      <c r="G35" s="2464"/>
      <c r="H35" s="889"/>
      <c r="I35" s="950"/>
      <c r="J35" s="890"/>
      <c r="K35" s="950"/>
      <c r="L35" s="890"/>
      <c r="M35" s="950"/>
      <c r="N35" s="1017">
        <v>15</v>
      </c>
    </row>
    <row r="36" spans="1:15">
      <c r="A36" s="1017">
        <v>16</v>
      </c>
      <c r="B36" s="275" t="s">
        <v>2910</v>
      </c>
      <c r="C36" s="890"/>
      <c r="D36" s="950"/>
      <c r="E36" s="890"/>
      <c r="F36" s="950"/>
      <c r="G36" s="2464"/>
      <c r="H36" s="889"/>
      <c r="I36" s="950"/>
      <c r="J36" s="890"/>
      <c r="K36" s="950"/>
      <c r="L36" s="890"/>
      <c r="M36" s="950"/>
      <c r="N36" s="1017">
        <v>16</v>
      </c>
    </row>
    <row r="37" spans="1:15">
      <c r="A37" s="1017">
        <v>17</v>
      </c>
      <c r="B37" s="275" t="s">
        <v>2911</v>
      </c>
      <c r="C37" s="890"/>
      <c r="D37" s="950"/>
      <c r="E37" s="890"/>
      <c r="F37" s="950"/>
      <c r="G37" s="2464"/>
      <c r="H37" s="889"/>
      <c r="I37" s="950"/>
      <c r="J37" s="890"/>
      <c r="K37" s="950"/>
      <c r="L37" s="890"/>
      <c r="M37" s="950"/>
      <c r="N37" s="1017">
        <v>17</v>
      </c>
    </row>
    <row r="38" spans="1:15">
      <c r="A38" s="1017">
        <v>18</v>
      </c>
      <c r="B38" s="275" t="s">
        <v>2912</v>
      </c>
      <c r="C38" s="890"/>
      <c r="D38" s="950"/>
      <c r="E38" s="890"/>
      <c r="F38" s="950"/>
      <c r="G38" s="2464"/>
      <c r="H38" s="889"/>
      <c r="I38" s="950"/>
      <c r="J38" s="890"/>
      <c r="K38" s="950"/>
      <c r="L38" s="890"/>
      <c r="M38" s="950"/>
      <c r="N38" s="1017">
        <v>18</v>
      </c>
    </row>
    <row r="39" spans="1:15">
      <c r="A39" s="1017">
        <v>19</v>
      </c>
      <c r="B39" s="275" t="s">
        <v>219</v>
      </c>
      <c r="C39" s="890"/>
      <c r="D39" s="950"/>
      <c r="E39" s="890"/>
      <c r="F39" s="950"/>
      <c r="G39" s="2464"/>
      <c r="H39" s="889"/>
      <c r="I39" s="950"/>
      <c r="J39" s="890"/>
      <c r="K39" s="950"/>
      <c r="L39" s="890"/>
      <c r="M39" s="950"/>
      <c r="N39" s="1017">
        <v>19</v>
      </c>
    </row>
    <row r="40" spans="1:15" s="1476" customFormat="1">
      <c r="A40" s="2713">
        <v>20</v>
      </c>
      <c r="B40" s="1484" t="s">
        <v>4419</v>
      </c>
      <c r="C40" s="2717"/>
      <c r="D40" s="2714"/>
      <c r="E40" s="2717"/>
      <c r="F40" s="2714"/>
      <c r="G40" s="1477"/>
      <c r="H40" s="2718"/>
      <c r="I40" s="2714"/>
      <c r="J40" s="2717"/>
      <c r="K40" s="2714"/>
      <c r="L40" s="2717"/>
      <c r="M40" s="2714"/>
      <c r="N40" s="2713">
        <v>20</v>
      </c>
      <c r="O40" s="9"/>
    </row>
    <row r="41" spans="1:15">
      <c r="A41" s="1017">
        <v>21</v>
      </c>
      <c r="B41" s="275" t="s">
        <v>2913</v>
      </c>
      <c r="C41" s="890"/>
      <c r="D41" s="950"/>
      <c r="E41" s="890"/>
      <c r="F41" s="950"/>
      <c r="G41" s="2464"/>
      <c r="H41" s="889"/>
      <c r="I41" s="950"/>
      <c r="J41" s="890"/>
      <c r="K41" s="950"/>
      <c r="L41" s="890"/>
      <c r="M41" s="950"/>
      <c r="N41" s="1017">
        <v>21</v>
      </c>
    </row>
    <row r="42" spans="1:15">
      <c r="A42" s="1017">
        <v>22</v>
      </c>
      <c r="B42" s="1484" t="s">
        <v>4241</v>
      </c>
      <c r="C42" s="890"/>
      <c r="D42" s="950"/>
      <c r="E42" s="890"/>
      <c r="F42" s="950"/>
      <c r="G42" s="2464"/>
      <c r="H42" s="889"/>
      <c r="I42" s="950"/>
      <c r="J42" s="890"/>
      <c r="K42" s="950"/>
      <c r="L42" s="890"/>
      <c r="M42" s="950"/>
      <c r="N42" s="1017">
        <v>22</v>
      </c>
    </row>
    <row r="43" spans="1:15">
      <c r="A43" s="1017">
        <v>23</v>
      </c>
      <c r="B43" s="275" t="s">
        <v>2868</v>
      </c>
      <c r="C43" s="890"/>
      <c r="D43" s="950"/>
      <c r="E43" s="890"/>
      <c r="F43" s="950"/>
      <c r="G43" s="2464"/>
      <c r="H43" s="889"/>
      <c r="I43" s="950"/>
      <c r="J43" s="890"/>
      <c r="K43" s="950"/>
      <c r="L43" s="890"/>
      <c r="M43" s="950"/>
      <c r="N43" s="1017">
        <v>23</v>
      </c>
    </row>
    <row r="44" spans="1:15">
      <c r="A44" s="1017">
        <v>24</v>
      </c>
      <c r="B44" s="275" t="s">
        <v>223</v>
      </c>
      <c r="C44" s="890"/>
      <c r="D44" s="950"/>
      <c r="E44" s="890"/>
      <c r="F44" s="950"/>
      <c r="G44" s="2464"/>
      <c r="H44" s="889"/>
      <c r="I44" s="950"/>
      <c r="J44" s="890"/>
      <c r="K44" s="950"/>
      <c r="L44" s="890"/>
      <c r="M44" s="950"/>
      <c r="N44" s="1017">
        <v>24</v>
      </c>
    </row>
    <row r="45" spans="1:15">
      <c r="A45" s="1017">
        <v>25</v>
      </c>
      <c r="B45" s="275" t="s">
        <v>224</v>
      </c>
      <c r="C45" s="890"/>
      <c r="D45" s="950"/>
      <c r="E45" s="890"/>
      <c r="F45" s="950"/>
      <c r="G45" s="2464"/>
      <c r="H45" s="889"/>
      <c r="I45" s="950"/>
      <c r="J45" s="890"/>
      <c r="K45" s="950"/>
      <c r="L45" s="890"/>
      <c r="M45" s="950"/>
      <c r="N45" s="1017">
        <v>25</v>
      </c>
    </row>
    <row r="46" spans="1:15">
      <c r="A46" s="1017">
        <v>26</v>
      </c>
      <c r="B46" s="275" t="s">
        <v>2869</v>
      </c>
      <c r="C46" s="890"/>
      <c r="D46" s="950"/>
      <c r="E46" s="890"/>
      <c r="F46" s="950"/>
      <c r="G46" s="2464"/>
      <c r="H46" s="889"/>
      <c r="I46" s="950"/>
      <c r="J46" s="890"/>
      <c r="K46" s="950"/>
      <c r="L46" s="890"/>
      <c r="M46" s="950"/>
      <c r="N46" s="1017">
        <v>26</v>
      </c>
    </row>
    <row r="47" spans="1:15">
      <c r="A47" s="1017">
        <v>27</v>
      </c>
      <c r="B47" s="275" t="s">
        <v>226</v>
      </c>
      <c r="C47" s="890"/>
      <c r="D47" s="950"/>
      <c r="E47" s="890"/>
      <c r="F47" s="950"/>
      <c r="G47" s="2464"/>
      <c r="H47" s="889"/>
      <c r="I47" s="950"/>
      <c r="J47" s="890"/>
      <c r="K47" s="950"/>
      <c r="L47" s="890"/>
      <c r="M47" s="950"/>
      <c r="N47" s="1017">
        <v>27</v>
      </c>
    </row>
    <row r="48" spans="1:15">
      <c r="A48" s="1017">
        <v>28</v>
      </c>
      <c r="B48" s="275" t="s">
        <v>2870</v>
      </c>
      <c r="C48" s="890"/>
      <c r="D48" s="950"/>
      <c r="E48" s="890"/>
      <c r="F48" s="950"/>
      <c r="G48" s="2464"/>
      <c r="H48" s="889"/>
      <c r="I48" s="950"/>
      <c r="J48" s="890"/>
      <c r="K48" s="950"/>
      <c r="L48" s="890"/>
      <c r="M48" s="950"/>
      <c r="N48" s="1017">
        <v>28</v>
      </c>
    </row>
    <row r="49" spans="1:14">
      <c r="A49" s="1017">
        <v>29</v>
      </c>
      <c r="B49" s="275" t="s">
        <v>228</v>
      </c>
      <c r="C49" s="890"/>
      <c r="D49" s="950"/>
      <c r="E49" s="890"/>
      <c r="F49" s="950"/>
      <c r="G49" s="2464"/>
      <c r="H49" s="889"/>
      <c r="I49" s="950"/>
      <c r="J49" s="890"/>
      <c r="K49" s="950"/>
      <c r="L49" s="890"/>
      <c r="M49" s="950"/>
      <c r="N49" s="1017">
        <v>29</v>
      </c>
    </row>
    <row r="50" spans="1:14">
      <c r="A50" s="1017">
        <v>30</v>
      </c>
      <c r="B50" s="275" t="s">
        <v>229</v>
      </c>
      <c r="C50" s="890"/>
      <c r="D50" s="950"/>
      <c r="E50" s="890"/>
      <c r="F50" s="950"/>
      <c r="G50" s="2464"/>
      <c r="H50" s="889"/>
      <c r="I50" s="950"/>
      <c r="J50" s="890"/>
      <c r="K50" s="950"/>
      <c r="L50" s="890"/>
      <c r="M50" s="950"/>
      <c r="N50" s="1017">
        <v>30</v>
      </c>
    </row>
    <row r="51" spans="1:14">
      <c r="A51" s="1017">
        <v>31</v>
      </c>
      <c r="B51" s="275" t="s">
        <v>230</v>
      </c>
      <c r="C51" s="890"/>
      <c r="D51" s="950"/>
      <c r="E51" s="890"/>
      <c r="F51" s="950"/>
      <c r="G51" s="2464"/>
      <c r="H51" s="889"/>
      <c r="I51" s="950"/>
      <c r="J51" s="890"/>
      <c r="K51" s="950"/>
      <c r="L51" s="890"/>
      <c r="M51" s="950"/>
      <c r="N51" s="1017">
        <v>31</v>
      </c>
    </row>
    <row r="52" spans="1:14">
      <c r="A52" s="1017">
        <v>32</v>
      </c>
      <c r="B52" s="275" t="s">
        <v>231</v>
      </c>
      <c r="C52" s="890"/>
      <c r="D52" s="950"/>
      <c r="E52" s="890"/>
      <c r="F52" s="950"/>
      <c r="G52" s="2464"/>
      <c r="H52" s="889"/>
      <c r="I52" s="950"/>
      <c r="J52" s="890"/>
      <c r="K52" s="950"/>
      <c r="L52" s="890"/>
      <c r="M52" s="950"/>
      <c r="N52" s="1017">
        <v>32</v>
      </c>
    </row>
    <row r="53" spans="1:14">
      <c r="A53" s="1017">
        <v>33</v>
      </c>
      <c r="B53" s="275" t="s">
        <v>232</v>
      </c>
      <c r="C53" s="890"/>
      <c r="D53" s="950"/>
      <c r="E53" s="890"/>
      <c r="F53" s="950"/>
      <c r="G53" s="2464"/>
      <c r="H53" s="889"/>
      <c r="I53" s="950"/>
      <c r="J53" s="890"/>
      <c r="K53" s="950"/>
      <c r="L53" s="890"/>
      <c r="M53" s="950"/>
      <c r="N53" s="1017">
        <v>33</v>
      </c>
    </row>
    <row r="54" spans="1:14">
      <c r="A54" s="1017">
        <v>34</v>
      </c>
      <c r="B54" s="275" t="s">
        <v>2871</v>
      </c>
      <c r="C54" s="890"/>
      <c r="D54" s="950"/>
      <c r="E54" s="890"/>
      <c r="F54" s="950"/>
      <c r="G54" s="2464"/>
      <c r="H54" s="889"/>
      <c r="I54" s="950"/>
      <c r="J54" s="890"/>
      <c r="K54" s="950"/>
      <c r="L54" s="890"/>
      <c r="M54" s="950"/>
      <c r="N54" s="1017">
        <v>34</v>
      </c>
    </row>
    <row r="55" spans="1:14">
      <c r="A55" s="1017">
        <v>35</v>
      </c>
      <c r="B55" s="275" t="s">
        <v>2872</v>
      </c>
      <c r="C55" s="890"/>
      <c r="D55" s="950"/>
      <c r="E55" s="890"/>
      <c r="F55" s="950"/>
      <c r="G55" s="2464"/>
      <c r="H55" s="889"/>
      <c r="I55" s="950"/>
      <c r="J55" s="890"/>
      <c r="K55" s="950"/>
      <c r="L55" s="890"/>
      <c r="M55" s="950"/>
      <c r="N55" s="1017">
        <v>35</v>
      </c>
    </row>
    <row r="56" spans="1:14">
      <c r="A56" s="1017">
        <v>36</v>
      </c>
      <c r="B56" s="275" t="s">
        <v>2873</v>
      </c>
      <c r="C56" s="890"/>
      <c r="D56" s="950"/>
      <c r="E56" s="890"/>
      <c r="F56" s="950"/>
      <c r="G56" s="2464"/>
      <c r="H56" s="889"/>
      <c r="I56" s="950"/>
      <c r="J56" s="890"/>
      <c r="K56" s="950"/>
      <c r="L56" s="890"/>
      <c r="M56" s="950"/>
      <c r="N56" s="1017">
        <v>36</v>
      </c>
    </row>
    <row r="57" spans="1:14">
      <c r="A57" s="1017">
        <v>37</v>
      </c>
      <c r="B57" s="275" t="s">
        <v>2874</v>
      </c>
      <c r="C57" s="890"/>
      <c r="D57" s="950"/>
      <c r="E57" s="890"/>
      <c r="F57" s="950"/>
      <c r="G57" s="2464"/>
      <c r="H57" s="889"/>
      <c r="I57" s="950"/>
      <c r="J57" s="890"/>
      <c r="K57" s="950"/>
      <c r="L57" s="890"/>
      <c r="M57" s="950"/>
      <c r="N57" s="1017">
        <v>37</v>
      </c>
    </row>
    <row r="58" spans="1:14">
      <c r="A58" s="1483">
        <v>38</v>
      </c>
      <c r="B58" s="2632" t="s">
        <v>4639</v>
      </c>
      <c r="C58" s="1436"/>
      <c r="D58" s="938"/>
      <c r="E58" s="1064"/>
      <c r="F58" s="938"/>
      <c r="G58" s="2464"/>
      <c r="H58" s="1480"/>
      <c r="I58" s="1481"/>
      <c r="J58" s="1482"/>
      <c r="K58" s="1481"/>
      <c r="L58" s="1482"/>
      <c r="M58" s="1481"/>
      <c r="N58" s="1483">
        <v>38</v>
      </c>
    </row>
    <row r="59" spans="1:14" s="1397" customFormat="1" ht="15.75" thickBot="1">
      <c r="A59" s="2722">
        <v>39</v>
      </c>
      <c r="B59" s="2723" t="s">
        <v>4240</v>
      </c>
      <c r="C59" s="2724"/>
      <c r="D59" s="2725"/>
      <c r="E59" s="2724"/>
      <c r="F59" s="2726"/>
      <c r="G59" s="1477"/>
      <c r="H59" s="2719"/>
      <c r="I59" s="2720"/>
      <c r="J59" s="2721"/>
      <c r="K59" s="2720"/>
      <c r="L59" s="2721"/>
      <c r="M59" s="2720"/>
      <c r="N59" s="2722">
        <v>39</v>
      </c>
    </row>
    <row r="61" spans="1:14">
      <c r="A61" s="1477" t="s">
        <v>4674</v>
      </c>
      <c r="B61" s="1477"/>
      <c r="C61" s="1477"/>
      <c r="D61" s="1477"/>
      <c r="E61" s="1477"/>
      <c r="F61" s="1477"/>
      <c r="G61" s="1477"/>
      <c r="H61" s="1477" t="s">
        <v>4674</v>
      </c>
      <c r="I61" s="1477"/>
    </row>
    <row r="62" spans="1:14">
      <c r="A62" s="876" t="s">
        <v>3346</v>
      </c>
      <c r="B62" s="876"/>
      <c r="C62" s="876"/>
      <c r="D62" s="876"/>
      <c r="E62" s="876"/>
      <c r="F62" s="876"/>
      <c r="G62" s="2464"/>
      <c r="H62" s="876" t="s">
        <v>3347</v>
      </c>
      <c r="I62" s="876"/>
      <c r="J62" s="876"/>
      <c r="K62" s="876"/>
      <c r="L62" s="876"/>
      <c r="M62" s="876"/>
      <c r="N62" s="876"/>
    </row>
  </sheetData>
  <customSheetViews>
    <customSheetView guid="{8BA73436-2F9B-4210-BD10-5C9B0EE18A6F}" scale="70" colorId="22" fitToPage="1">
      <selection activeCell="B38" sqref="B38"/>
      <pageMargins left="0.25" right="0.25" top="0.25" bottom="0.25" header="0" footer="0"/>
      <printOptions horizontalCentered="1" verticalCentered="1"/>
      <pageSetup scale="72" fitToWidth="2" orientation="portrait" horizontalDpi="300" verticalDpi="300" r:id="rId1"/>
      <headerFooter alignWithMargins="0"/>
    </customSheetView>
    <customSheetView guid="{7923C648-7509-4E75-B568-BE9D1A032E56}" scale="70" colorId="22" fitToPage="1" topLeftCell="C1">
      <selection activeCell="L3" sqref="L3"/>
      <pageMargins left="0.25" right="0.25" top="0.25" bottom="0.25" header="0" footer="0"/>
      <printOptions horizontalCentered="1" verticalCentered="1"/>
      <pageSetup scale="72" fitToWidth="2" orientation="portrait" horizontalDpi="300" verticalDpi="300" r:id="rId2"/>
      <headerFooter alignWithMargins="0"/>
    </customSheetView>
    <customSheetView guid="{393B765C-BB60-4CEF-9B1B-1517D80E77BC}" scale="70" colorId="22" showPageBreaks="1" fitToPage="1" topLeftCell="C1">
      <selection activeCell="L3" sqref="L3"/>
      <pageMargins left="0.25" right="0.25" top="0.25" bottom="0.25" header="0" footer="0"/>
      <printOptions horizontalCentered="1" verticalCentered="1"/>
      <pageSetup scale="72" fitToWidth="2" orientation="portrait" horizontalDpi="300" verticalDpi="300" r:id="rId3"/>
      <headerFooter alignWithMargins="0"/>
    </customSheetView>
    <customSheetView guid="{63051384-6030-4837-BDE8-8D47319E9310}" scale="70" colorId="22" fitToPage="1">
      <selection activeCell="B38" sqref="B38"/>
      <pageMargins left="0.25" right="0.25" top="0.25" bottom="0.25" header="0" footer="0"/>
      <printOptions horizontalCentered="1" verticalCentered="1"/>
      <pageSetup scale="71" fitToWidth="2" orientation="portrait" horizontalDpi="300" verticalDpi="300" r:id="rId4"/>
      <headerFooter alignWithMargins="0"/>
    </customSheetView>
    <customSheetView guid="{4E7170B9-0E13-4551-BA0F-F43020F5D14F}" scale="70" colorId="22" fitToPage="1">
      <selection activeCell="B38" sqref="B38"/>
      <pageMargins left="0.25" right="0.25" top="0.25" bottom="0.25" header="0" footer="0"/>
      <printOptions horizontalCentered="1" verticalCentered="1"/>
      <pageSetup scale="72" fitToWidth="2" orientation="portrait" horizontalDpi="300" verticalDpi="300" r:id="rId5"/>
      <headerFooter alignWithMargins="0"/>
    </customSheetView>
    <customSheetView guid="{438078D9-73AC-4065-AD12-33C545097290}" scale="70" colorId="22" fitToPage="1">
      <selection activeCell="B38" sqref="B38"/>
      <pageMargins left="0.25" right="0.25" top="0.25" bottom="0.25" header="0" footer="0"/>
      <printOptions horizontalCentered="1" verticalCentered="1"/>
      <pageSetup scale="71" fitToWidth="2" orientation="portrait" horizontalDpi="300" verticalDpi="300" r:id="rId6"/>
      <headerFooter alignWithMargins="0"/>
    </customSheetView>
    <customSheetView guid="{5CF51FF9-A1DC-465C-8702-577480B671DB}" scale="70" colorId="22" fitToPage="1">
      <selection activeCell="B38" sqref="B38"/>
      <pageMargins left="0.25" right="0.25" top="0.25" bottom="0.25" header="0" footer="0"/>
      <printOptions horizontalCentered="1" verticalCentered="1"/>
      <pageSetup scale="71" fitToWidth="2" orientation="portrait" horizontalDpi="300" verticalDpi="300" r:id="rId7"/>
      <headerFooter alignWithMargins="0"/>
    </customSheetView>
    <customSheetView guid="{B94A4E40-0E04-4C7F-92F0-F173BDD19C5E}" scale="70" colorId="22" fitToPage="1">
      <selection activeCell="B38" sqref="B38"/>
      <pageMargins left="0.25" right="0.25" top="0.25" bottom="0.25" header="0" footer="0"/>
      <printOptions horizontalCentered="1" verticalCentered="1"/>
      <pageSetup scale="18" fitToWidth="2" orientation="portrait" horizontalDpi="300" verticalDpi="300" r:id="rId8"/>
      <headerFooter alignWithMargins="0"/>
    </customSheetView>
    <customSheetView guid="{8C259C24-A4E4-4974-8C90-A0F5B4CE3394}" scale="70" colorId="22" fitToPage="1">
      <selection activeCell="B38" sqref="B38"/>
      <pageMargins left="0.25" right="0.25" top="0.25" bottom="0.25" header="0" footer="0"/>
      <printOptions horizontalCentered="1" verticalCentered="1"/>
      <pageSetup scale="72" fitToWidth="2" orientation="portrait" horizontalDpi="300" verticalDpi="300" r:id="rId9"/>
      <headerFooter alignWithMargins="0"/>
    </customSheetView>
    <customSheetView guid="{FA103E5D-8B2E-472D-A37D-606A91A24206}" scale="70" colorId="22" fitToPage="1">
      <selection activeCell="B38" sqref="B38"/>
      <pageMargins left="0.25" right="0.25" top="0.25" bottom="0.25" header="0" footer="0"/>
      <printOptions horizontalCentered="1" verticalCentered="1"/>
      <pageSetup scale="72" fitToWidth="2" orientation="portrait" horizontalDpi="300" verticalDpi="300" r:id="rId10"/>
      <headerFooter alignWithMargins="0"/>
    </customSheetView>
    <customSheetView guid="{FD677025-12D2-4A8C-898E-C8C7B61A1761}" scale="70" colorId="22" fitToPage="1">
      <selection activeCell="B38" sqref="B38"/>
      <pageMargins left="0.25" right="0.25" top="0.25" bottom="0.25" header="0" footer="0"/>
      <printOptions horizontalCentered="1" verticalCentered="1"/>
      <pageSetup scale="18" fitToWidth="2" orientation="portrait" horizontalDpi="300" verticalDpi="300" r:id="rId11"/>
      <headerFooter alignWithMargins="0"/>
    </customSheetView>
    <customSheetView guid="{8A94D2EC-B2C5-4234-9443-0DC03802E12D}" scale="70" colorId="22" fitToPage="1">
      <selection activeCell="B38" sqref="B38"/>
      <pageMargins left="0.25" right="0.25" top="0.25" bottom="0.25" header="0" footer="0"/>
      <printOptions horizontalCentered="1" verticalCentered="1"/>
      <pageSetup scale="18" fitToWidth="2" orientation="portrait" horizontalDpi="300" verticalDpi="300" r:id="rId12"/>
      <headerFooter alignWithMargins="0"/>
    </customSheetView>
    <customSheetView guid="{C7AF6775-1D27-4B5E-A593-2A35D0B4D89B}" scale="70" colorId="22" fitToPage="1">
      <selection activeCell="B38" sqref="B38"/>
      <pageMargins left="0.25" right="0.25" top="0.25" bottom="0.25" header="0" footer="0"/>
      <printOptions horizontalCentered="1" verticalCentered="1"/>
      <pageSetup scale="72" fitToWidth="2" orientation="portrait" horizontalDpi="300" verticalDpi="300" r:id="rId13"/>
      <headerFooter alignWithMargins="0"/>
    </customSheetView>
    <customSheetView guid="{96E61F17-B7D0-43DF-A042-AB82DEADF71D}" scale="70" colorId="22" showPageBreaks="1" fitToPage="1">
      <selection activeCell="B38" sqref="B38"/>
      <pageMargins left="0.25" right="0.25" top="0.25" bottom="0.25" header="0" footer="0"/>
      <printOptions horizontalCentered="1" verticalCentered="1"/>
      <pageSetup scale="71" fitToWidth="2" orientation="portrait" horizontalDpi="300" verticalDpi="300" r:id="rId14"/>
      <headerFooter alignWithMargins="0"/>
    </customSheetView>
    <customSheetView guid="{0F6F7749-E5E2-402C-A332-F358E9F52431}" scale="70" colorId="22" fitToPage="1">
      <selection activeCell="B38" sqref="B38"/>
      <pageMargins left="0.25" right="0.25" top="0.25" bottom="0.25" header="0" footer="0"/>
      <printOptions horizontalCentered="1" verticalCentered="1"/>
      <pageSetup scale="72" fitToWidth="2" orientation="portrait" horizontalDpi="300" verticalDpi="300" r:id="rId15"/>
      <headerFooter alignWithMargins="0"/>
    </customSheetView>
    <customSheetView guid="{665C0630-746D-4A38-99D5-558A3A80C435}" scale="70" colorId="22" fitToPage="1">
      <selection activeCell="B38" sqref="B38"/>
      <pageMargins left="0.25" right="0.25" top="0.25" bottom="0.25" header="0" footer="0"/>
      <printOptions horizontalCentered="1" verticalCentered="1"/>
      <pageSetup scale="71" fitToWidth="2" orientation="portrait" horizontalDpi="300" verticalDpi="300" r:id="rId16"/>
      <headerFooter alignWithMargins="0"/>
    </customSheetView>
    <customSheetView guid="{7BB49942-3332-4916-8C9A-7E0718D9BD15}" scale="70" colorId="22" fitToPage="1">
      <selection activeCell="B38" sqref="B38"/>
      <pageMargins left="0.25" right="0.25" top="0.25" bottom="0.25" header="0" footer="0"/>
      <printOptions horizontalCentered="1" verticalCentered="1"/>
      <pageSetup scale="71" fitToWidth="2" orientation="portrait" horizontalDpi="300" verticalDpi="300" r:id="rId17"/>
      <headerFooter alignWithMargins="0"/>
    </customSheetView>
    <customSheetView guid="{84131046-9492-4BD4-95BF-1101D54B6750}" scale="70" colorId="22" fitToPage="1">
      <selection activeCell="B38" sqref="B38"/>
      <pageMargins left="0.25" right="0.25" top="0.25" bottom="0.25" header="0" footer="0"/>
      <printOptions horizontalCentered="1" verticalCentered="1"/>
      <pageSetup scale="72" fitToWidth="2" orientation="portrait" horizontalDpi="300" verticalDpi="300" r:id="rId18"/>
      <headerFooter alignWithMargins="0"/>
    </customSheetView>
    <customSheetView guid="{CDDD69AD-D96A-45A7-95A3-6DE883419332}" scale="70" colorId="22" fitToPage="1">
      <selection activeCell="B38" sqref="B38"/>
      <pageMargins left="0.25" right="0.25" top="0.25" bottom="0.25" header="0" footer="0"/>
      <printOptions horizontalCentered="1" verticalCentered="1"/>
      <pageSetup scale="71" fitToWidth="2" orientation="portrait" horizontalDpi="300" verticalDpi="300" r:id="rId19"/>
      <headerFooter alignWithMargins="0"/>
    </customSheetView>
    <customSheetView guid="{4AA2BC72-2A29-463C-9964-91A7BC9A705D}" scale="70" colorId="22" fitToPage="1">
      <selection activeCell="B38" sqref="B38"/>
      <pageMargins left="0.25" right="0.25" top="0.25" bottom="0.25" header="0" footer="0"/>
      <printOptions horizontalCentered="1" verticalCentered="1"/>
      <pageSetup scale="71" fitToWidth="2" orientation="portrait" horizontalDpi="300" verticalDpi="300" r:id="rId20"/>
      <headerFooter alignWithMargins="0"/>
    </customSheetView>
  </customSheetViews>
  <printOptions horizontalCentered="1" verticalCentered="1"/>
  <pageMargins left="0.25" right="0.25" top="0.25" bottom="0.25" header="0" footer="0"/>
  <pageSetup scale="72" fitToWidth="2" orientation="portrait" horizontalDpi="300" verticalDpi="300" r:id="rId2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34"/>
  <sheetViews>
    <sheetView defaultGridColor="0" colorId="22" zoomScale="80" zoomScaleNormal="80" zoomScaleSheetLayoutView="40" workbookViewId="0">
      <selection activeCell="G27" sqref="G27"/>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877" t="s">
        <v>1800</v>
      </c>
      <c r="B1" s="878"/>
      <c r="C1" s="878"/>
      <c r="D1" s="984"/>
      <c r="E1" s="981" t="s">
        <v>1345</v>
      </c>
      <c r="F1" s="1009"/>
      <c r="G1" s="983" t="s">
        <v>1802</v>
      </c>
      <c r="H1" s="968" t="s">
        <v>1803</v>
      </c>
      <c r="I1" s="875"/>
      <c r="J1" s="877" t="s">
        <v>1800</v>
      </c>
      <c r="K1" s="878"/>
      <c r="L1" s="981" t="s">
        <v>1345</v>
      </c>
      <c r="M1" s="883"/>
      <c r="N1" s="983" t="s">
        <v>1802</v>
      </c>
      <c r="O1" s="994" t="s">
        <v>1803</v>
      </c>
      <c r="P1" s="968"/>
    </row>
    <row r="2" spans="1:16">
      <c r="A2" s="72" t="str">
        <f>'Data Sheet'!$C$25</f>
        <v>CENTRAL HUDSON GAS &amp; ELECTRIC CORPORATION</v>
      </c>
      <c r="B2" s="875"/>
      <c r="C2" s="875"/>
      <c r="D2" s="875"/>
      <c r="E2" s="937" t="s">
        <v>5046</v>
      </c>
      <c r="F2" s="920"/>
      <c r="G2" s="996" t="s">
        <v>1805</v>
      </c>
      <c r="H2" s="938"/>
      <c r="I2" s="875"/>
      <c r="J2" s="72" t="str">
        <f>'Data Sheet'!$C$25</f>
        <v>CENTRAL HUDSON GAS &amp; ELECTRIC CORPORATION</v>
      </c>
      <c r="K2" s="875"/>
      <c r="L2" s="937" t="str">
        <f>E2</f>
        <v>(1)  [X] An Original</v>
      </c>
      <c r="M2" s="938"/>
      <c r="N2" s="996" t="s">
        <v>1805</v>
      </c>
      <c r="O2" s="935"/>
      <c r="P2" s="936"/>
    </row>
    <row r="3" spans="1:16" ht="15" customHeight="1" thickBot="1">
      <c r="A3" s="954"/>
      <c r="B3" s="927"/>
      <c r="C3" s="927"/>
      <c r="D3" s="927"/>
      <c r="E3" s="954" t="s">
        <v>1138</v>
      </c>
      <c r="F3" s="927"/>
      <c r="G3" s="1066" t="str">
        <f>'Data Sheet'!$C$40</f>
        <v>4/18/2018</v>
      </c>
      <c r="H3" s="1252" t="str">
        <f>'Data Sheet'!$C$38</f>
        <v>12/31/2017</v>
      </c>
      <c r="I3" s="875"/>
      <c r="J3" s="954"/>
      <c r="K3" s="927"/>
      <c r="L3" s="954" t="s">
        <v>1138</v>
      </c>
      <c r="M3" s="955"/>
      <c r="N3" s="1055" t="str">
        <f>'Data Sheet'!$C$40</f>
        <v>4/18/2018</v>
      </c>
      <c r="O3" s="910" t="str">
        <f>'Data Sheet'!$C$38</f>
        <v>12/31/2017</v>
      </c>
      <c r="P3" s="1000"/>
    </row>
    <row r="4" spans="1:16" ht="15" customHeight="1" thickBot="1">
      <c r="A4" s="550" t="s">
        <v>3348</v>
      </c>
      <c r="B4" s="551"/>
      <c r="C4" s="551"/>
      <c r="D4" s="989"/>
      <c r="E4" s="989"/>
      <c r="F4" s="989"/>
      <c r="G4" s="991"/>
      <c r="H4" s="1000"/>
      <c r="I4" s="875"/>
      <c r="J4" s="3663" t="s">
        <v>4641</v>
      </c>
      <c r="K4" s="3664"/>
      <c r="L4" s="3664"/>
      <c r="M4" s="3664"/>
      <c r="N4" s="3664"/>
      <c r="O4" s="3664"/>
      <c r="P4" s="3665"/>
    </row>
    <row r="5" spans="1:16" ht="15.75">
      <c r="A5" s="68"/>
      <c r="B5" s="71"/>
      <c r="C5" s="71"/>
      <c r="D5" s="876"/>
      <c r="E5" s="876"/>
      <c r="F5" s="876"/>
      <c r="G5" s="994"/>
      <c r="H5" s="938"/>
      <c r="I5" s="875"/>
      <c r="J5" s="68"/>
      <c r="K5" s="71"/>
      <c r="L5" s="71"/>
      <c r="M5" s="876"/>
      <c r="N5" s="876"/>
      <c r="O5" s="994"/>
      <c r="P5" s="938"/>
    </row>
    <row r="6" spans="1:16">
      <c r="A6" s="937" t="s">
        <v>3350</v>
      </c>
      <c r="B6" s="875"/>
      <c r="C6" s="875"/>
      <c r="D6" s="875"/>
      <c r="E6" s="875" t="s">
        <v>3351</v>
      </c>
      <c r="F6" s="875"/>
      <c r="G6" s="875"/>
      <c r="H6" s="938"/>
      <c r="I6" s="875"/>
      <c r="J6" s="937" t="s">
        <v>3352</v>
      </c>
      <c r="K6" s="875"/>
      <c r="L6" s="875"/>
      <c r="M6" s="875" t="s">
        <v>3353</v>
      </c>
      <c r="N6" s="875"/>
      <c r="O6" s="875"/>
      <c r="P6" s="938"/>
    </row>
    <row r="7" spans="1:16">
      <c r="A7" s="937" t="s">
        <v>3354</v>
      </c>
      <c r="B7" s="875"/>
      <c r="C7" s="875"/>
      <c r="D7" s="875"/>
      <c r="E7" s="875" t="s">
        <v>3355</v>
      </c>
      <c r="F7" s="875"/>
      <c r="G7" s="875"/>
      <c r="H7" s="938"/>
      <c r="I7" s="875"/>
      <c r="J7" s="937" t="s">
        <v>3356</v>
      </c>
      <c r="K7" s="875"/>
      <c r="L7" s="875"/>
      <c r="M7" s="875" t="s">
        <v>3357</v>
      </c>
      <c r="N7" s="875"/>
      <c r="O7" s="875"/>
      <c r="P7" s="938"/>
    </row>
    <row r="8" spans="1:16">
      <c r="A8" s="937" t="s">
        <v>3358</v>
      </c>
      <c r="B8" s="875"/>
      <c r="C8" s="875"/>
      <c r="D8" s="875"/>
      <c r="E8" s="875" t="s">
        <v>3359</v>
      </c>
      <c r="F8" s="875"/>
      <c r="G8" s="875"/>
      <c r="H8" s="938"/>
      <c r="I8" s="875"/>
      <c r="J8" s="937" t="s">
        <v>3360</v>
      </c>
      <c r="K8" s="875"/>
      <c r="L8" s="875"/>
      <c r="M8" s="875" t="s">
        <v>3361</v>
      </c>
      <c r="N8" s="875"/>
      <c r="O8" s="875"/>
      <c r="P8" s="938"/>
    </row>
    <row r="9" spans="1:16">
      <c r="A9" s="937" t="s">
        <v>3362</v>
      </c>
      <c r="B9" s="875"/>
      <c r="C9" s="875"/>
      <c r="D9" s="875"/>
      <c r="E9" s="875" t="s">
        <v>3363</v>
      </c>
      <c r="F9" s="875"/>
      <c r="G9" s="875"/>
      <c r="H9" s="938"/>
      <c r="I9" s="875"/>
      <c r="J9" s="937" t="s">
        <v>3364</v>
      </c>
      <c r="K9" s="875"/>
      <c r="L9" s="875"/>
      <c r="M9" s="875" t="s">
        <v>3365</v>
      </c>
      <c r="N9" s="875"/>
      <c r="O9" s="875"/>
      <c r="P9" s="938"/>
    </row>
    <row r="10" spans="1:16">
      <c r="A10" s="937"/>
      <c r="B10" s="875"/>
      <c r="C10" s="875"/>
      <c r="D10" s="875"/>
      <c r="E10" s="875"/>
      <c r="F10" s="875"/>
      <c r="G10" s="875"/>
      <c r="H10" s="938"/>
      <c r="I10" s="875"/>
      <c r="J10" s="937" t="s">
        <v>3366</v>
      </c>
      <c r="K10" s="875"/>
      <c r="L10" s="875"/>
      <c r="M10" s="875" t="s">
        <v>3367</v>
      </c>
      <c r="N10" s="875"/>
      <c r="O10" s="875"/>
      <c r="P10" s="938"/>
    </row>
    <row r="11" spans="1:16" ht="15.75" thickBot="1">
      <c r="A11" s="937"/>
      <c r="B11" s="875"/>
      <c r="C11" s="875"/>
      <c r="D11" s="875"/>
      <c r="E11" s="875"/>
      <c r="F11" s="875"/>
      <c r="G11" s="875"/>
      <c r="H11" s="938"/>
      <c r="I11" s="875"/>
      <c r="J11" s="937"/>
      <c r="K11" s="875"/>
      <c r="L11" s="875"/>
      <c r="M11" s="875"/>
      <c r="N11" s="875"/>
      <c r="O11" s="875"/>
      <c r="P11" s="938"/>
    </row>
    <row r="12" spans="1:16" ht="15.75" thickBot="1">
      <c r="A12" s="995"/>
      <c r="B12" s="994"/>
      <c r="C12" s="968"/>
      <c r="D12" s="968"/>
      <c r="E12" s="993" t="s">
        <v>3368</v>
      </c>
      <c r="F12" s="993" t="s">
        <v>3369</v>
      </c>
      <c r="G12" s="968" t="s">
        <v>3369</v>
      </c>
      <c r="H12" s="934"/>
      <c r="I12" s="875"/>
      <c r="J12" s="1479" t="s">
        <v>4210</v>
      </c>
      <c r="K12" s="993"/>
      <c r="L12" s="991" t="s">
        <v>2868</v>
      </c>
      <c r="M12" s="990"/>
      <c r="N12" s="993"/>
      <c r="O12" s="993"/>
      <c r="P12" s="934"/>
    </row>
    <row r="13" spans="1:16">
      <c r="A13" s="996"/>
      <c r="B13" s="986"/>
      <c r="C13" s="888"/>
      <c r="D13" s="888" t="s">
        <v>2336</v>
      </c>
      <c r="E13" s="888" t="s">
        <v>3371</v>
      </c>
      <c r="F13" s="888" t="s">
        <v>3372</v>
      </c>
      <c r="G13" s="888" t="s">
        <v>3373</v>
      </c>
      <c r="H13" s="888"/>
      <c r="I13" s="875"/>
      <c r="J13" s="2727" t="s">
        <v>4211</v>
      </c>
      <c r="K13" s="996"/>
      <c r="L13" s="888"/>
      <c r="M13" s="888"/>
      <c r="N13" s="888" t="s">
        <v>3374</v>
      </c>
      <c r="O13" s="888" t="s">
        <v>3375</v>
      </c>
      <c r="P13" s="888"/>
    </row>
    <row r="14" spans="1:16">
      <c r="A14" s="996" t="s">
        <v>1729</v>
      </c>
      <c r="B14" s="935" t="s">
        <v>3376</v>
      </c>
      <c r="C14" s="936"/>
      <c r="D14" s="888" t="s">
        <v>3377</v>
      </c>
      <c r="E14" s="888" t="s">
        <v>3378</v>
      </c>
      <c r="F14" s="888" t="s">
        <v>1964</v>
      </c>
      <c r="G14" s="888" t="s">
        <v>2960</v>
      </c>
      <c r="H14" s="888" t="s">
        <v>2961</v>
      </c>
      <c r="I14" s="875"/>
      <c r="J14" s="2727" t="s">
        <v>4640</v>
      </c>
      <c r="K14" s="996" t="s">
        <v>3630</v>
      </c>
      <c r="L14" s="888"/>
      <c r="M14" s="888"/>
      <c r="N14" s="888" t="s">
        <v>529</v>
      </c>
      <c r="O14" s="888" t="s">
        <v>2962</v>
      </c>
      <c r="P14" s="996" t="s">
        <v>1729</v>
      </c>
    </row>
    <row r="15" spans="1:16">
      <c r="A15" s="996" t="s">
        <v>1732</v>
      </c>
      <c r="B15" s="935"/>
      <c r="C15" s="936"/>
      <c r="D15" s="888" t="s">
        <v>2963</v>
      </c>
      <c r="E15" s="888" t="s">
        <v>2964</v>
      </c>
      <c r="F15" s="888" t="s">
        <v>2965</v>
      </c>
      <c r="G15" s="888" t="s">
        <v>3370</v>
      </c>
      <c r="H15" s="888"/>
      <c r="I15" s="875"/>
      <c r="J15" s="996" t="s">
        <v>2966</v>
      </c>
      <c r="K15" s="996" t="s">
        <v>2967</v>
      </c>
      <c r="L15" s="888" t="s">
        <v>2512</v>
      </c>
      <c r="M15" s="888" t="s">
        <v>3622</v>
      </c>
      <c r="N15" s="888" t="s">
        <v>2512</v>
      </c>
      <c r="O15" s="888" t="s">
        <v>2968</v>
      </c>
      <c r="P15" s="996" t="s">
        <v>1732</v>
      </c>
    </row>
    <row r="16" spans="1:16">
      <c r="A16" s="996"/>
      <c r="B16" s="935"/>
      <c r="C16" s="936"/>
      <c r="D16" s="888"/>
      <c r="E16" s="888" t="s">
        <v>2969</v>
      </c>
      <c r="F16" s="888" t="s">
        <v>2970</v>
      </c>
      <c r="G16" s="888" t="s">
        <v>2971</v>
      </c>
      <c r="H16" s="888"/>
      <c r="I16" s="875"/>
      <c r="J16" s="996" t="s">
        <v>2972</v>
      </c>
      <c r="K16" s="996"/>
      <c r="L16" s="888"/>
      <c r="M16" s="888"/>
      <c r="N16" s="888"/>
      <c r="O16" s="888" t="s">
        <v>2973</v>
      </c>
      <c r="P16" s="996"/>
    </row>
    <row r="17" spans="1:16" ht="15.75" thickBot="1">
      <c r="A17" s="998"/>
      <c r="B17" s="989" t="s">
        <v>3020</v>
      </c>
      <c r="C17" s="1000"/>
      <c r="D17" s="999" t="s">
        <v>3021</v>
      </c>
      <c r="E17" s="999" t="s">
        <v>3022</v>
      </c>
      <c r="F17" s="999" t="s">
        <v>3023</v>
      </c>
      <c r="G17" s="999" t="s">
        <v>2346</v>
      </c>
      <c r="H17" s="999" t="s">
        <v>2347</v>
      </c>
      <c r="I17" s="875"/>
      <c r="J17" s="998" t="s">
        <v>2348</v>
      </c>
      <c r="K17" s="999" t="s">
        <v>2349</v>
      </c>
      <c r="L17" s="999" t="s">
        <v>2350</v>
      </c>
      <c r="M17" s="999" t="s">
        <v>2351</v>
      </c>
      <c r="N17" s="999" t="s">
        <v>2352</v>
      </c>
      <c r="O17" s="999" t="s">
        <v>2353</v>
      </c>
      <c r="P17" s="998"/>
    </row>
    <row r="18" spans="1:16">
      <c r="A18" s="987">
        <v>1</v>
      </c>
      <c r="B18" s="1003"/>
      <c r="C18" s="938"/>
      <c r="D18" s="938"/>
      <c r="E18" s="938"/>
      <c r="F18" s="938"/>
      <c r="G18" s="1005"/>
      <c r="H18" s="1005"/>
      <c r="I18" s="875"/>
      <c r="J18" s="1045"/>
      <c r="K18" s="1270"/>
      <c r="L18" s="1005"/>
      <c r="M18" s="1005"/>
      <c r="N18" s="938"/>
      <c r="O18" s="938"/>
      <c r="P18" s="987">
        <v>1</v>
      </c>
    </row>
    <row r="19" spans="1:16">
      <c r="A19" s="987">
        <v>2</v>
      </c>
      <c r="B19" s="1003"/>
      <c r="C19" s="938"/>
      <c r="D19" s="938"/>
      <c r="E19" s="938"/>
      <c r="F19" s="938"/>
      <c r="G19" s="1005"/>
      <c r="H19" s="1005"/>
      <c r="I19" s="875"/>
      <c r="J19" s="1045"/>
      <c r="K19" s="1270"/>
      <c r="L19" s="1005"/>
      <c r="M19" s="1005"/>
      <c r="N19" s="938"/>
      <c r="O19" s="938"/>
      <c r="P19" s="987">
        <v>2</v>
      </c>
    </row>
    <row r="20" spans="1:16">
      <c r="A20" s="987">
        <v>3</v>
      </c>
      <c r="B20" s="1003"/>
      <c r="C20" s="938"/>
      <c r="D20" s="938"/>
      <c r="E20" s="938"/>
      <c r="F20" s="938"/>
      <c r="G20" s="1005"/>
      <c r="H20" s="1005"/>
      <c r="I20" s="875"/>
      <c r="J20" s="1045"/>
      <c r="K20" s="1270"/>
      <c r="L20" s="1005"/>
      <c r="M20" s="1005"/>
      <c r="N20" s="938"/>
      <c r="O20" s="938"/>
      <c r="P20" s="987">
        <v>3</v>
      </c>
    </row>
    <row r="21" spans="1:16">
      <c r="A21" s="987">
        <v>4</v>
      </c>
      <c r="B21" s="1003"/>
      <c r="C21" s="938"/>
      <c r="D21" s="938"/>
      <c r="E21" s="938"/>
      <c r="F21" s="938"/>
      <c r="G21" s="1005"/>
      <c r="H21" s="1005"/>
      <c r="I21" s="875"/>
      <c r="J21" s="1045"/>
      <c r="K21" s="1270"/>
      <c r="L21" s="1005"/>
      <c r="M21" s="1005"/>
      <c r="N21" s="938"/>
      <c r="O21" s="938"/>
      <c r="P21" s="987">
        <v>4</v>
      </c>
    </row>
    <row r="22" spans="1:16">
      <c r="A22" s="987">
        <v>5</v>
      </c>
      <c r="B22" s="1003"/>
      <c r="C22" s="938"/>
      <c r="D22" s="938"/>
      <c r="E22" s="938"/>
      <c r="F22" s="938"/>
      <c r="G22" s="1005"/>
      <c r="H22" s="1005"/>
      <c r="I22" s="875"/>
      <c r="J22" s="1045"/>
      <c r="K22" s="1270"/>
      <c r="L22" s="1005"/>
      <c r="M22" s="1005"/>
      <c r="N22" s="938"/>
      <c r="O22" s="938"/>
      <c r="P22" s="987">
        <v>5</v>
      </c>
    </row>
    <row r="23" spans="1:16">
      <c r="A23" s="987">
        <v>6</v>
      </c>
      <c r="B23" s="1003"/>
      <c r="C23" s="938"/>
      <c r="D23" s="938"/>
      <c r="E23" s="938"/>
      <c r="F23" s="938"/>
      <c r="G23" s="1005"/>
      <c r="H23" s="1005"/>
      <c r="I23" s="875"/>
      <c r="J23" s="1045"/>
      <c r="K23" s="1270"/>
      <c r="L23" s="1005"/>
      <c r="M23" s="1005"/>
      <c r="N23" s="938"/>
      <c r="O23" s="938"/>
      <c r="P23" s="987">
        <v>6</v>
      </c>
    </row>
    <row r="24" spans="1:16">
      <c r="A24" s="987">
        <v>7</v>
      </c>
      <c r="B24" s="1003"/>
      <c r="C24" s="938"/>
      <c r="D24" s="938"/>
      <c r="E24" s="938"/>
      <c r="F24" s="938"/>
      <c r="G24" s="1005"/>
      <c r="H24" s="1005"/>
      <c r="I24" s="875"/>
      <c r="J24" s="1045"/>
      <c r="K24" s="1270"/>
      <c r="L24" s="1005"/>
      <c r="M24" s="1005"/>
      <c r="N24" s="938"/>
      <c r="O24" s="938"/>
      <c r="P24" s="987">
        <v>7</v>
      </c>
    </row>
    <row r="25" spans="1:16">
      <c r="A25" s="987">
        <v>8</v>
      </c>
      <c r="B25" s="1003"/>
      <c r="C25" s="938"/>
      <c r="D25" s="938"/>
      <c r="E25" s="938"/>
      <c r="F25" s="938"/>
      <c r="G25" s="1005"/>
      <c r="H25" s="1005"/>
      <c r="I25" s="875"/>
      <c r="J25" s="1045"/>
      <c r="K25" s="1270"/>
      <c r="L25" s="1005"/>
      <c r="M25" s="1005"/>
      <c r="N25" s="938"/>
      <c r="O25" s="938"/>
      <c r="P25" s="987">
        <v>8</v>
      </c>
    </row>
    <row r="26" spans="1:16">
      <c r="A26" s="987">
        <v>9</v>
      </c>
      <c r="B26" s="1003"/>
      <c r="C26" s="938"/>
      <c r="D26" s="938"/>
      <c r="E26" s="938"/>
      <c r="F26" s="938"/>
      <c r="G26" s="1005"/>
      <c r="H26" s="1005"/>
      <c r="I26" s="875"/>
      <c r="J26" s="1045"/>
      <c r="K26" s="1270"/>
      <c r="L26" s="1005"/>
      <c r="M26" s="1005"/>
      <c r="N26" s="938"/>
      <c r="O26" s="938"/>
      <c r="P26" s="987">
        <v>9</v>
      </c>
    </row>
    <row r="27" spans="1:16">
      <c r="A27" s="987">
        <v>10</v>
      </c>
      <c r="B27" s="1003"/>
      <c r="C27" s="938"/>
      <c r="D27" s="938"/>
      <c r="E27" s="938"/>
      <c r="F27" s="938"/>
      <c r="G27" s="1005"/>
      <c r="H27" s="1005"/>
      <c r="I27" s="875"/>
      <c r="J27" s="1045"/>
      <c r="K27" s="1270"/>
      <c r="L27" s="1005"/>
      <c r="M27" s="1005"/>
      <c r="N27" s="938"/>
      <c r="O27" s="938"/>
      <c r="P27" s="987">
        <v>10</v>
      </c>
    </row>
    <row r="28" spans="1:16">
      <c r="A28" s="987">
        <v>11</v>
      </c>
      <c r="B28" s="1003"/>
      <c r="C28" s="938"/>
      <c r="D28" s="938"/>
      <c r="E28" s="938"/>
      <c r="F28" s="938"/>
      <c r="G28" s="1005"/>
      <c r="H28" s="1005"/>
      <c r="I28" s="875"/>
      <c r="J28" s="1045"/>
      <c r="K28" s="1270"/>
      <c r="L28" s="1005"/>
      <c r="M28" s="1005"/>
      <c r="N28" s="938"/>
      <c r="O28" s="938"/>
      <c r="P28" s="987">
        <v>11</v>
      </c>
    </row>
    <row r="29" spans="1:16">
      <c r="A29" s="987">
        <v>12</v>
      </c>
      <c r="B29" s="937"/>
      <c r="C29" s="938"/>
      <c r="D29" s="938"/>
      <c r="E29" s="938"/>
      <c r="F29" s="938"/>
      <c r="G29" s="1005"/>
      <c r="H29" s="1005"/>
      <c r="I29" s="875"/>
      <c r="J29" s="1045"/>
      <c r="K29" s="1045"/>
      <c r="L29" s="1005"/>
      <c r="M29" s="1005"/>
      <c r="N29" s="938"/>
      <c r="O29" s="938"/>
      <c r="P29" s="987">
        <v>12</v>
      </c>
    </row>
    <row r="30" spans="1:16">
      <c r="A30" s="987">
        <v>13</v>
      </c>
      <c r="B30" s="937"/>
      <c r="C30" s="938"/>
      <c r="D30" s="938"/>
      <c r="E30" s="938"/>
      <c r="F30" s="938"/>
      <c r="G30" s="1005"/>
      <c r="H30" s="1005"/>
      <c r="I30" s="875"/>
      <c r="J30" s="1045"/>
      <c r="K30" s="1045"/>
      <c r="L30" s="1005"/>
      <c r="M30" s="1005"/>
      <c r="N30" s="938"/>
      <c r="O30" s="938"/>
      <c r="P30" s="987">
        <v>13</v>
      </c>
    </row>
    <row r="31" spans="1:16">
      <c r="A31" s="987">
        <v>14</v>
      </c>
      <c r="B31" s="937"/>
      <c r="C31" s="938"/>
      <c r="D31" s="938"/>
      <c r="E31" s="938"/>
      <c r="F31" s="938"/>
      <c r="G31" s="1005"/>
      <c r="H31" s="1005"/>
      <c r="I31" s="875"/>
      <c r="J31" s="1045"/>
      <c r="K31" s="1045"/>
      <c r="L31" s="1005"/>
      <c r="M31" s="1005"/>
      <c r="N31" s="938"/>
      <c r="O31" s="938"/>
      <c r="P31" s="987">
        <v>14</v>
      </c>
    </row>
    <row r="32" spans="1:16">
      <c r="A32" s="987">
        <v>15</v>
      </c>
      <c r="B32" s="937"/>
      <c r="C32" s="938"/>
      <c r="D32" s="938"/>
      <c r="E32" s="938"/>
      <c r="F32" s="938"/>
      <c r="G32" s="1005"/>
      <c r="H32" s="1005"/>
      <c r="I32" s="875"/>
      <c r="J32" s="1045"/>
      <c r="K32" s="1045"/>
      <c r="L32" s="1005"/>
      <c r="M32" s="1005"/>
      <c r="N32" s="938"/>
      <c r="O32" s="938"/>
      <c r="P32" s="987">
        <v>15</v>
      </c>
    </row>
    <row r="33" spans="1:16">
      <c r="A33" s="987">
        <v>16</v>
      </c>
      <c r="B33" s="937"/>
      <c r="C33" s="938"/>
      <c r="D33" s="938"/>
      <c r="E33" s="938"/>
      <c r="F33" s="938"/>
      <c r="G33" s="1005"/>
      <c r="H33" s="1005"/>
      <c r="I33" s="875"/>
      <c r="J33" s="1045"/>
      <c r="K33" s="1045"/>
      <c r="L33" s="1005"/>
      <c r="M33" s="1005"/>
      <c r="N33" s="938"/>
      <c r="O33" s="938"/>
      <c r="P33" s="987">
        <v>16</v>
      </c>
    </row>
    <row r="34" spans="1:16">
      <c r="A34" s="987">
        <v>17</v>
      </c>
      <c r="B34" s="937"/>
      <c r="C34" s="938"/>
      <c r="D34" s="938"/>
      <c r="E34" s="938"/>
      <c r="F34" s="938"/>
      <c r="G34" s="1005"/>
      <c r="H34" s="1005"/>
      <c r="I34" s="875"/>
      <c r="J34" s="1045"/>
      <c r="K34" s="1045"/>
      <c r="L34" s="1005"/>
      <c r="M34" s="1005"/>
      <c r="N34" s="938"/>
      <c r="O34" s="938"/>
      <c r="P34" s="987">
        <v>17</v>
      </c>
    </row>
    <row r="35" spans="1:16">
      <c r="A35" s="987">
        <v>18</v>
      </c>
      <c r="B35" s="937"/>
      <c r="C35" s="938"/>
      <c r="D35" s="938"/>
      <c r="E35" s="938"/>
      <c r="F35" s="938"/>
      <c r="G35" s="1005"/>
      <c r="H35" s="1005"/>
      <c r="I35" s="875"/>
      <c r="J35" s="1045"/>
      <c r="K35" s="1045"/>
      <c r="L35" s="1005"/>
      <c r="M35" s="1005"/>
      <c r="N35" s="938"/>
      <c r="O35" s="938"/>
      <c r="P35" s="987">
        <v>18</v>
      </c>
    </row>
    <row r="36" spans="1:16">
      <c r="A36" s="987">
        <v>19</v>
      </c>
      <c r="B36" s="937"/>
      <c r="C36" s="938"/>
      <c r="D36" s="938"/>
      <c r="E36" s="938"/>
      <c r="F36" s="938"/>
      <c r="G36" s="1005"/>
      <c r="H36" s="1005"/>
      <c r="I36" s="875"/>
      <c r="J36" s="1045"/>
      <c r="K36" s="1045"/>
      <c r="L36" s="1005"/>
      <c r="M36" s="1005"/>
      <c r="N36" s="938"/>
      <c r="O36" s="938"/>
      <c r="P36" s="987">
        <v>19</v>
      </c>
    </row>
    <row r="37" spans="1:16">
      <c r="A37" s="987">
        <v>20</v>
      </c>
      <c r="B37" s="937"/>
      <c r="C37" s="938"/>
      <c r="D37" s="938"/>
      <c r="E37" s="938"/>
      <c r="F37" s="938"/>
      <c r="G37" s="1005"/>
      <c r="H37" s="1005"/>
      <c r="I37" s="875"/>
      <c r="J37" s="1045"/>
      <c r="K37" s="1045"/>
      <c r="L37" s="1005"/>
      <c r="M37" s="1005"/>
      <c r="N37" s="938"/>
      <c r="O37" s="938"/>
      <c r="P37" s="987">
        <v>20</v>
      </c>
    </row>
    <row r="38" spans="1:16">
      <c r="A38" s="987">
        <v>21</v>
      </c>
      <c r="B38" s="937"/>
      <c r="C38" s="938"/>
      <c r="D38" s="938"/>
      <c r="E38" s="938"/>
      <c r="F38" s="938"/>
      <c r="G38" s="1005"/>
      <c r="H38" s="1005"/>
      <c r="I38" s="875"/>
      <c r="J38" s="1045"/>
      <c r="K38" s="1045"/>
      <c r="L38" s="1005"/>
      <c r="M38" s="1005"/>
      <c r="N38" s="938"/>
      <c r="O38" s="938"/>
      <c r="P38" s="987">
        <v>21</v>
      </c>
    </row>
    <row r="39" spans="1:16">
      <c r="A39" s="987">
        <v>22</v>
      </c>
      <c r="B39" s="937"/>
      <c r="C39" s="938"/>
      <c r="D39" s="938"/>
      <c r="E39" s="938"/>
      <c r="F39" s="938"/>
      <c r="G39" s="1005"/>
      <c r="H39" s="1005"/>
      <c r="I39" s="875"/>
      <c r="J39" s="1045"/>
      <c r="K39" s="1045"/>
      <c r="L39" s="1005"/>
      <c r="M39" s="1005"/>
      <c r="N39" s="938"/>
      <c r="O39" s="938"/>
      <c r="P39" s="987">
        <v>22</v>
      </c>
    </row>
    <row r="40" spans="1:16">
      <c r="A40" s="987">
        <v>23</v>
      </c>
      <c r="B40" s="937"/>
      <c r="C40" s="938"/>
      <c r="D40" s="938"/>
      <c r="E40" s="938"/>
      <c r="F40" s="938"/>
      <c r="G40" s="1005"/>
      <c r="H40" s="1005"/>
      <c r="I40" s="875"/>
      <c r="J40" s="1045"/>
      <c r="K40" s="1045"/>
      <c r="L40" s="1005"/>
      <c r="M40" s="1005"/>
      <c r="N40" s="938"/>
      <c r="O40" s="938"/>
      <c r="P40" s="987">
        <v>23</v>
      </c>
    </row>
    <row r="41" spans="1:16">
      <c r="A41" s="987">
        <v>24</v>
      </c>
      <c r="B41" s="937"/>
      <c r="C41" s="938"/>
      <c r="D41" s="938"/>
      <c r="E41" s="938"/>
      <c r="F41" s="938"/>
      <c r="G41" s="1005"/>
      <c r="H41" s="1005"/>
      <c r="I41" s="875"/>
      <c r="J41" s="1045"/>
      <c r="K41" s="1045"/>
      <c r="L41" s="1005"/>
      <c r="M41" s="1005"/>
      <c r="N41" s="938"/>
      <c r="O41" s="938"/>
      <c r="P41" s="987">
        <v>24</v>
      </c>
    </row>
    <row r="42" spans="1:16">
      <c r="A42" s="987">
        <v>25</v>
      </c>
      <c r="B42" s="937"/>
      <c r="C42" s="938"/>
      <c r="D42" s="938"/>
      <c r="E42" s="938"/>
      <c r="F42" s="938"/>
      <c r="G42" s="1005"/>
      <c r="H42" s="1005"/>
      <c r="I42" s="875"/>
      <c r="J42" s="1045"/>
      <c r="K42" s="1045"/>
      <c r="L42" s="1005"/>
      <c r="M42" s="1005"/>
      <c r="N42" s="938"/>
      <c r="O42" s="938"/>
      <c r="P42" s="987">
        <v>25</v>
      </c>
    </row>
    <row r="43" spans="1:16">
      <c r="A43" s="987">
        <v>26</v>
      </c>
      <c r="B43" s="937"/>
      <c r="C43" s="938"/>
      <c r="D43" s="938"/>
      <c r="E43" s="938"/>
      <c r="F43" s="938"/>
      <c r="G43" s="1005"/>
      <c r="H43" s="1005"/>
      <c r="I43" s="875"/>
      <c r="J43" s="1045"/>
      <c r="K43" s="1045"/>
      <c r="L43" s="1005"/>
      <c r="M43" s="1005"/>
      <c r="N43" s="938"/>
      <c r="O43" s="938"/>
      <c r="P43" s="987">
        <v>26</v>
      </c>
    </row>
    <row r="44" spans="1:16">
      <c r="A44" s="987">
        <v>27</v>
      </c>
      <c r="B44" s="937"/>
      <c r="C44" s="938"/>
      <c r="D44" s="938"/>
      <c r="E44" s="938"/>
      <c r="F44" s="938"/>
      <c r="G44" s="1005"/>
      <c r="H44" s="1005"/>
      <c r="I44" s="875"/>
      <c r="J44" s="1045"/>
      <c r="K44" s="1045"/>
      <c r="L44" s="1005"/>
      <c r="M44" s="1005"/>
      <c r="N44" s="938"/>
      <c r="O44" s="938"/>
      <c r="P44" s="987">
        <v>27</v>
      </c>
    </row>
    <row r="45" spans="1:16">
      <c r="A45" s="987">
        <v>28</v>
      </c>
      <c r="B45" s="937"/>
      <c r="C45" s="938"/>
      <c r="D45" s="938"/>
      <c r="E45" s="938"/>
      <c r="F45" s="938"/>
      <c r="G45" s="1005"/>
      <c r="H45" s="1005"/>
      <c r="I45" s="875"/>
      <c r="J45" s="1045"/>
      <c r="K45" s="1045"/>
      <c r="L45" s="1005"/>
      <c r="M45" s="1005"/>
      <c r="N45" s="938"/>
      <c r="O45" s="938"/>
      <c r="P45" s="987">
        <v>28</v>
      </c>
    </row>
    <row r="46" spans="1:16">
      <c r="A46" s="987">
        <v>29</v>
      </c>
      <c r="B46" s="937"/>
      <c r="C46" s="938"/>
      <c r="D46" s="938"/>
      <c r="E46" s="938"/>
      <c r="F46" s="938"/>
      <c r="G46" s="1005"/>
      <c r="H46" s="1005"/>
      <c r="I46" s="875"/>
      <c r="J46" s="1045"/>
      <c r="K46" s="1045"/>
      <c r="L46" s="1005"/>
      <c r="M46" s="1005"/>
      <c r="N46" s="938"/>
      <c r="O46" s="938"/>
      <c r="P46" s="987">
        <v>29</v>
      </c>
    </row>
    <row r="47" spans="1:16">
      <c r="A47" s="987">
        <v>30</v>
      </c>
      <c r="B47" s="937"/>
      <c r="C47" s="938"/>
      <c r="D47" s="938"/>
      <c r="E47" s="938"/>
      <c r="F47" s="938"/>
      <c r="G47" s="1005"/>
      <c r="H47" s="1005"/>
      <c r="I47" s="875"/>
      <c r="J47" s="1045"/>
      <c r="K47" s="1045"/>
      <c r="L47" s="1005"/>
      <c r="M47" s="1005"/>
      <c r="N47" s="938"/>
      <c r="O47" s="938"/>
      <c r="P47" s="987">
        <v>30</v>
      </c>
    </row>
    <row r="48" spans="1:16">
      <c r="A48" s="987">
        <v>31</v>
      </c>
      <c r="B48" s="937"/>
      <c r="C48" s="938"/>
      <c r="D48" s="938"/>
      <c r="E48" s="938"/>
      <c r="F48" s="938"/>
      <c r="G48" s="1005"/>
      <c r="H48" s="1005"/>
      <c r="I48" s="875"/>
      <c r="J48" s="1045"/>
      <c r="K48" s="1045"/>
      <c r="L48" s="1005"/>
      <c r="M48" s="1005"/>
      <c r="N48" s="938"/>
      <c r="O48" s="938"/>
      <c r="P48" s="987">
        <v>31</v>
      </c>
    </row>
    <row r="49" spans="1:16">
      <c r="A49" s="987">
        <v>32</v>
      </c>
      <c r="B49" s="937"/>
      <c r="C49" s="938"/>
      <c r="D49" s="938"/>
      <c r="E49" s="938"/>
      <c r="F49" s="938"/>
      <c r="G49" s="1005"/>
      <c r="H49" s="1005"/>
      <c r="I49" s="875"/>
      <c r="J49" s="1045"/>
      <c r="K49" s="1045"/>
      <c r="L49" s="1005"/>
      <c r="M49" s="1005"/>
      <c r="N49" s="938"/>
      <c r="O49" s="938"/>
      <c r="P49" s="987">
        <v>32</v>
      </c>
    </row>
    <row r="50" spans="1:16">
      <c r="A50" s="987">
        <v>33</v>
      </c>
      <c r="B50" s="937"/>
      <c r="C50" s="938"/>
      <c r="D50" s="938"/>
      <c r="E50" s="938"/>
      <c r="F50" s="938"/>
      <c r="G50" s="1005"/>
      <c r="H50" s="1005"/>
      <c r="I50" s="875"/>
      <c r="J50" s="1045"/>
      <c r="K50" s="1045"/>
      <c r="L50" s="1005"/>
      <c r="M50" s="1005"/>
      <c r="N50" s="938"/>
      <c r="O50" s="938"/>
      <c r="P50" s="987">
        <v>33</v>
      </c>
    </row>
    <row r="51" spans="1:16">
      <c r="A51" s="987">
        <v>34</v>
      </c>
      <c r="B51" s="937"/>
      <c r="C51" s="938"/>
      <c r="D51" s="938"/>
      <c r="E51" s="938"/>
      <c r="F51" s="938"/>
      <c r="G51" s="1005"/>
      <c r="H51" s="1005"/>
      <c r="I51" s="875"/>
      <c r="J51" s="1045"/>
      <c r="K51" s="1045"/>
      <c r="L51" s="1005"/>
      <c r="M51" s="1005"/>
      <c r="N51" s="938"/>
      <c r="O51" s="938"/>
      <c r="P51" s="987">
        <v>34</v>
      </c>
    </row>
    <row r="52" spans="1:16">
      <c r="A52" s="987">
        <v>35</v>
      </c>
      <c r="B52" s="937"/>
      <c r="C52" s="938"/>
      <c r="D52" s="938"/>
      <c r="E52" s="938"/>
      <c r="F52" s="938"/>
      <c r="G52" s="1005"/>
      <c r="H52" s="1005"/>
      <c r="I52" s="875"/>
      <c r="J52" s="1045"/>
      <c r="K52" s="1045"/>
      <c r="L52" s="1005"/>
      <c r="M52" s="1005"/>
      <c r="N52" s="938"/>
      <c r="O52" s="938"/>
      <c r="P52" s="987">
        <v>35</v>
      </c>
    </row>
    <row r="53" spans="1:16">
      <c r="A53" s="987">
        <v>36</v>
      </c>
      <c r="B53" s="937"/>
      <c r="C53" s="938"/>
      <c r="D53" s="938"/>
      <c r="E53" s="938"/>
      <c r="F53" s="938"/>
      <c r="G53" s="1005"/>
      <c r="H53" s="1005"/>
      <c r="I53" s="875"/>
      <c r="J53" s="1045"/>
      <c r="K53" s="1045"/>
      <c r="L53" s="1005"/>
      <c r="M53" s="1005"/>
      <c r="N53" s="938"/>
      <c r="O53" s="938"/>
      <c r="P53" s="987">
        <v>36</v>
      </c>
    </row>
    <row r="54" spans="1:16">
      <c r="A54" s="987">
        <v>37</v>
      </c>
      <c r="B54" s="937"/>
      <c r="C54" s="938"/>
      <c r="D54" s="938"/>
      <c r="E54" s="938"/>
      <c r="F54" s="938"/>
      <c r="G54" s="1005"/>
      <c r="H54" s="1005"/>
      <c r="I54" s="875"/>
      <c r="J54" s="1045"/>
      <c r="K54" s="1045"/>
      <c r="L54" s="1005"/>
      <c r="M54" s="1005"/>
      <c r="N54" s="938"/>
      <c r="O54" s="938"/>
      <c r="P54" s="987">
        <v>37</v>
      </c>
    </row>
    <row r="55" spans="1:16">
      <c r="A55" s="987">
        <v>38</v>
      </c>
      <c r="B55" s="937"/>
      <c r="C55" s="938"/>
      <c r="D55" s="938"/>
      <c r="E55" s="938"/>
      <c r="F55" s="938"/>
      <c r="G55" s="1005"/>
      <c r="H55" s="1005"/>
      <c r="I55" s="875"/>
      <c r="J55" s="1045"/>
      <c r="K55" s="1045"/>
      <c r="L55" s="1005"/>
      <c r="M55" s="1005"/>
      <c r="N55" s="938"/>
      <c r="O55" s="938"/>
      <c r="P55" s="987">
        <v>38</v>
      </c>
    </row>
    <row r="56" spans="1:16">
      <c r="A56" s="987">
        <v>39</v>
      </c>
      <c r="B56" s="937"/>
      <c r="C56" s="938"/>
      <c r="D56" s="938"/>
      <c r="E56" s="938"/>
      <c r="F56" s="938"/>
      <c r="G56" s="1005"/>
      <c r="H56" s="1005"/>
      <c r="I56" s="875"/>
      <c r="J56" s="1045"/>
      <c r="K56" s="1045"/>
      <c r="L56" s="1005"/>
      <c r="M56" s="1005"/>
      <c r="N56" s="938"/>
      <c r="O56" s="938"/>
      <c r="P56" s="987">
        <v>39</v>
      </c>
    </row>
    <row r="57" spans="1:16">
      <c r="A57" s="987">
        <v>40</v>
      </c>
      <c r="B57" s="937"/>
      <c r="C57" s="938"/>
      <c r="D57" s="938"/>
      <c r="E57" s="938"/>
      <c r="F57" s="938"/>
      <c r="G57" s="1005"/>
      <c r="H57" s="1005"/>
      <c r="I57" s="875"/>
      <c r="J57" s="1045"/>
      <c r="K57" s="1045"/>
      <c r="L57" s="1005"/>
      <c r="M57" s="1005"/>
      <c r="N57" s="938"/>
      <c r="O57" s="938"/>
      <c r="P57" s="987">
        <v>40</v>
      </c>
    </row>
    <row r="58" spans="1:16">
      <c r="A58" s="987">
        <v>41</v>
      </c>
      <c r="B58" s="937"/>
      <c r="C58" s="938"/>
      <c r="D58" s="938"/>
      <c r="E58" s="938"/>
      <c r="F58" s="938"/>
      <c r="G58" s="1005"/>
      <c r="H58" s="1005"/>
      <c r="I58" s="875"/>
      <c r="J58" s="1045"/>
      <c r="K58" s="1045"/>
      <c r="L58" s="1005"/>
      <c r="M58" s="1005"/>
      <c r="N58" s="938"/>
      <c r="O58" s="938"/>
      <c r="P58" s="987">
        <v>41</v>
      </c>
    </row>
    <row r="59" spans="1:16">
      <c r="A59" s="987">
        <v>42</v>
      </c>
      <c r="B59" s="937"/>
      <c r="C59" s="938"/>
      <c r="D59" s="938"/>
      <c r="E59" s="938"/>
      <c r="F59" s="938"/>
      <c r="G59" s="1005"/>
      <c r="H59" s="1005"/>
      <c r="I59" s="875"/>
      <c r="J59" s="1045"/>
      <c r="K59" s="1045"/>
      <c r="L59" s="1005"/>
      <c r="M59" s="1005"/>
      <c r="N59" s="938"/>
      <c r="O59" s="938"/>
      <c r="P59" s="987">
        <v>42</v>
      </c>
    </row>
    <row r="60" spans="1:16">
      <c r="A60" s="987">
        <v>43</v>
      </c>
      <c r="B60" s="937"/>
      <c r="C60" s="938"/>
      <c r="D60" s="938"/>
      <c r="E60" s="938"/>
      <c r="F60" s="938"/>
      <c r="G60" s="1005"/>
      <c r="H60" s="1005"/>
      <c r="I60" s="875"/>
      <c r="J60" s="1045"/>
      <c r="K60" s="1045"/>
      <c r="L60" s="1005"/>
      <c r="M60" s="1005"/>
      <c r="N60" s="938"/>
      <c r="O60" s="938"/>
      <c r="P60" s="987">
        <v>43</v>
      </c>
    </row>
    <row r="61" spans="1:16">
      <c r="A61" s="987">
        <v>44</v>
      </c>
      <c r="B61" s="937"/>
      <c r="C61" s="938"/>
      <c r="D61" s="938"/>
      <c r="E61" s="938"/>
      <c r="F61" s="938"/>
      <c r="G61" s="1005"/>
      <c r="H61" s="1005"/>
      <c r="I61" s="875"/>
      <c r="J61" s="1045"/>
      <c r="K61" s="1045"/>
      <c r="L61" s="1005"/>
      <c r="M61" s="1005"/>
      <c r="N61" s="938"/>
      <c r="O61" s="938"/>
      <c r="P61" s="987">
        <v>44</v>
      </c>
    </row>
    <row r="62" spans="1:16">
      <c r="A62" s="987">
        <v>45</v>
      </c>
      <c r="B62" s="937"/>
      <c r="C62" s="938"/>
      <c r="D62" s="938"/>
      <c r="E62" s="938"/>
      <c r="F62" s="938"/>
      <c r="G62" s="1005"/>
      <c r="H62" s="1005"/>
      <c r="I62" s="875"/>
      <c r="J62" s="1045"/>
      <c r="K62" s="1045"/>
      <c r="L62" s="1005"/>
      <c r="M62" s="1005"/>
      <c r="N62" s="938"/>
      <c r="O62" s="938"/>
      <c r="P62" s="987">
        <v>45</v>
      </c>
    </row>
    <row r="63" spans="1:16" ht="15.75" thickBot="1">
      <c r="A63" s="1006">
        <v>46</v>
      </c>
      <c r="B63" s="954"/>
      <c r="C63" s="999"/>
      <c r="D63" s="955"/>
      <c r="E63" s="955"/>
      <c r="F63" s="955"/>
      <c r="G63" s="1052"/>
      <c r="H63" s="1052"/>
      <c r="I63" s="875"/>
      <c r="J63" s="1053"/>
      <c r="K63" s="1053"/>
      <c r="L63" s="1271"/>
      <c r="M63" s="1052"/>
      <c r="N63" s="955"/>
      <c r="O63" s="955"/>
      <c r="P63" s="1006">
        <v>46</v>
      </c>
    </row>
    <row r="64" spans="1:16">
      <c r="A64" s="1064"/>
      <c r="B64" s="1064"/>
      <c r="C64" s="1068"/>
      <c r="D64" s="1064"/>
      <c r="E64" s="1064"/>
      <c r="F64" s="1064"/>
      <c r="G64" s="1064"/>
      <c r="H64" s="1064"/>
      <c r="I64" s="875"/>
      <c r="J64" s="1064"/>
      <c r="K64" s="1064"/>
      <c r="L64" s="1068"/>
      <c r="M64" s="1064"/>
      <c r="N64" s="1064"/>
      <c r="O64" s="1064"/>
      <c r="P64" s="1064"/>
    </row>
    <row r="65" spans="1:16">
      <c r="A65" s="1477" t="s">
        <v>4674</v>
      </c>
      <c r="B65" s="2464"/>
      <c r="C65" s="2464"/>
      <c r="D65" s="875"/>
      <c r="E65" s="875"/>
      <c r="F65" s="875"/>
      <c r="G65" s="875"/>
      <c r="H65" s="875"/>
      <c r="I65" s="875"/>
      <c r="J65" s="1477" t="s">
        <v>4674</v>
      </c>
      <c r="K65" s="2464"/>
      <c r="L65" s="2464"/>
      <c r="M65" s="875"/>
      <c r="N65" s="875"/>
      <c r="O65" s="875"/>
      <c r="P65" s="932" t="s">
        <v>2974</v>
      </c>
    </row>
    <row r="66" spans="1:16">
      <c r="A66" s="876" t="s">
        <v>2975</v>
      </c>
      <c r="B66" s="876"/>
      <c r="C66" s="876"/>
      <c r="D66" s="876"/>
      <c r="E66" s="876"/>
      <c r="F66" s="876"/>
      <c r="G66" s="876"/>
      <c r="H66" s="876"/>
      <c r="I66" s="875"/>
      <c r="J66" s="876" t="s">
        <v>2976</v>
      </c>
      <c r="K66" s="876"/>
      <c r="L66" s="876"/>
      <c r="M66" s="876"/>
      <c r="N66" s="876"/>
      <c r="O66" s="876"/>
      <c r="P66" s="876"/>
    </row>
    <row r="68" spans="1:16" ht="15.75">
      <c r="A68" s="71" t="s">
        <v>418</v>
      </c>
      <c r="B68" s="876"/>
      <c r="C68" s="876"/>
      <c r="D68" s="876"/>
      <c r="E68" s="876"/>
      <c r="F68" s="876"/>
      <c r="G68" s="876"/>
      <c r="H68" s="876"/>
    </row>
    <row r="70" spans="1:16" ht="16.5" thickBot="1">
      <c r="A70" s="944" t="str">
        <f>'Data Sheet'!$C$25</f>
        <v>CENTRAL HUDSON GAS &amp; ELECTRIC CORPORATION</v>
      </c>
      <c r="B70" s="875"/>
      <c r="C70" s="875"/>
      <c r="D70" s="1065"/>
      <c r="E70" s="1065"/>
      <c r="F70" s="920"/>
      <c r="G70" s="1007" t="str">
        <f>'Data Sheet'!$C$40</f>
        <v>4/18/2018</v>
      </c>
      <c r="H70" s="875" t="str">
        <f>'Data Sheet'!$C$38</f>
        <v>12/31/2017</v>
      </c>
      <c r="I70" s="875"/>
      <c r="J70" s="944" t="str">
        <f>'Data Sheet'!$C$25</f>
        <v>CENTRAL HUDSON GAS &amp; ELECTRIC CORPORATION</v>
      </c>
      <c r="K70" s="875"/>
      <c r="L70" s="1065"/>
      <c r="M70" s="1065"/>
      <c r="N70" s="1007" t="str">
        <f>'Data Sheet'!$C$40</f>
        <v>4/18/2018</v>
      </c>
      <c r="O70" s="875" t="str">
        <f>'Data Sheet'!$C$38</f>
        <v>12/31/2017</v>
      </c>
      <c r="P70" s="876"/>
    </row>
    <row r="71" spans="1:16">
      <c r="A71" s="877"/>
      <c r="B71" s="878"/>
      <c r="C71" s="878"/>
      <c r="D71" s="878"/>
      <c r="E71" s="878"/>
      <c r="F71" s="878"/>
      <c r="G71" s="878"/>
      <c r="H71" s="934"/>
      <c r="I71" s="875"/>
      <c r="J71" s="877"/>
      <c r="K71" s="878"/>
      <c r="L71" s="878"/>
      <c r="M71" s="878"/>
      <c r="N71" s="878"/>
      <c r="O71" s="878"/>
      <c r="P71" s="968"/>
    </row>
    <row r="72" spans="1:16" ht="15.75">
      <c r="A72" s="68" t="s">
        <v>3348</v>
      </c>
      <c r="B72" s="71"/>
      <c r="C72" s="71"/>
      <c r="D72" s="876"/>
      <c r="E72" s="876"/>
      <c r="F72" s="876"/>
      <c r="G72" s="876"/>
      <c r="H72" s="936"/>
      <c r="I72" s="875"/>
      <c r="J72" s="68" t="s">
        <v>3349</v>
      </c>
      <c r="K72" s="71"/>
      <c r="L72" s="71"/>
      <c r="M72" s="876"/>
      <c r="N72" s="876"/>
      <c r="O72" s="876"/>
      <c r="P72" s="936"/>
    </row>
    <row r="73" spans="1:16" ht="16.5" thickBot="1">
      <c r="A73" s="550"/>
      <c r="B73" s="551"/>
      <c r="C73" s="551"/>
      <c r="D73" s="989"/>
      <c r="E73" s="989"/>
      <c r="F73" s="989"/>
      <c r="G73" s="989"/>
      <c r="H73" s="955"/>
      <c r="I73" s="875"/>
      <c r="J73" s="550"/>
      <c r="K73" s="551"/>
      <c r="L73" s="551"/>
      <c r="M73" s="989"/>
      <c r="N73" s="989"/>
      <c r="O73" s="989"/>
      <c r="P73" s="955"/>
    </row>
    <row r="74" spans="1:16">
      <c r="A74" s="937" t="s">
        <v>3350</v>
      </c>
      <c r="B74" s="875"/>
      <c r="C74" s="875"/>
      <c r="D74" s="875"/>
      <c r="E74" s="875" t="s">
        <v>3351</v>
      </c>
      <c r="F74" s="875"/>
      <c r="G74" s="875"/>
      <c r="H74" s="938"/>
      <c r="I74" s="875"/>
      <c r="J74" s="937" t="s">
        <v>3352</v>
      </c>
      <c r="K74" s="875"/>
      <c r="L74" s="875"/>
      <c r="M74" s="875" t="s">
        <v>3353</v>
      </c>
      <c r="N74" s="875"/>
      <c r="O74" s="875"/>
      <c r="P74" s="938"/>
    </row>
    <row r="75" spans="1:16">
      <c r="A75" s="937" t="s">
        <v>3354</v>
      </c>
      <c r="B75" s="875"/>
      <c r="C75" s="875"/>
      <c r="D75" s="875"/>
      <c r="E75" s="875" t="s">
        <v>3355</v>
      </c>
      <c r="F75" s="875"/>
      <c r="G75" s="875"/>
      <c r="H75" s="938"/>
      <c r="I75" s="875"/>
      <c r="J75" s="937" t="s">
        <v>3356</v>
      </c>
      <c r="K75" s="875"/>
      <c r="L75" s="875"/>
      <c r="M75" s="875" t="s">
        <v>3357</v>
      </c>
      <c r="N75" s="875"/>
      <c r="O75" s="875"/>
      <c r="P75" s="938"/>
    </row>
    <row r="76" spans="1:16">
      <c r="A76" s="937" t="s">
        <v>3358</v>
      </c>
      <c r="B76" s="875"/>
      <c r="C76" s="875"/>
      <c r="D76" s="875"/>
      <c r="E76" s="875" t="s">
        <v>3359</v>
      </c>
      <c r="F76" s="875"/>
      <c r="G76" s="875"/>
      <c r="H76" s="938"/>
      <c r="I76" s="875"/>
      <c r="J76" s="937" t="s">
        <v>3360</v>
      </c>
      <c r="K76" s="875"/>
      <c r="L76" s="875"/>
      <c r="M76" s="875" t="s">
        <v>3361</v>
      </c>
      <c r="N76" s="875"/>
      <c r="O76" s="875"/>
      <c r="P76" s="938"/>
    </row>
    <row r="77" spans="1:16">
      <c r="A77" s="937" t="s">
        <v>3362</v>
      </c>
      <c r="B77" s="875"/>
      <c r="C77" s="875"/>
      <c r="D77" s="875"/>
      <c r="E77" s="875" t="s">
        <v>3363</v>
      </c>
      <c r="F77" s="875"/>
      <c r="G77" s="875"/>
      <c r="H77" s="938"/>
      <c r="I77" s="875"/>
      <c r="J77" s="937" t="s">
        <v>3364</v>
      </c>
      <c r="K77" s="875"/>
      <c r="L77" s="875"/>
      <c r="M77" s="875" t="s">
        <v>3365</v>
      </c>
      <c r="N77" s="875"/>
      <c r="O77" s="875"/>
      <c r="P77" s="938"/>
    </row>
    <row r="78" spans="1:16">
      <c r="A78" s="937"/>
      <c r="B78" s="875"/>
      <c r="C78" s="875"/>
      <c r="D78" s="875"/>
      <c r="E78" s="875"/>
      <c r="F78" s="875"/>
      <c r="G78" s="875"/>
      <c r="H78" s="938"/>
      <c r="I78" s="875"/>
      <c r="J78" s="937" t="s">
        <v>3366</v>
      </c>
      <c r="K78" s="875"/>
      <c r="L78" s="875"/>
      <c r="M78" s="875" t="s">
        <v>3367</v>
      </c>
      <c r="N78" s="875"/>
      <c r="O78" s="875"/>
      <c r="P78" s="938"/>
    </row>
    <row r="79" spans="1:16" ht="15.75" thickBot="1">
      <c r="A79" s="937"/>
      <c r="B79" s="875"/>
      <c r="C79" s="875"/>
      <c r="D79" s="875"/>
      <c r="E79" s="875"/>
      <c r="F79" s="875"/>
      <c r="G79" s="875"/>
      <c r="H79" s="938"/>
      <c r="I79" s="875"/>
      <c r="J79" s="937"/>
      <c r="K79" s="875"/>
      <c r="L79" s="875"/>
      <c r="M79" s="875"/>
      <c r="N79" s="875"/>
      <c r="O79" s="875"/>
      <c r="P79" s="938"/>
    </row>
    <row r="80" spans="1:16" ht="15.75" thickBot="1">
      <c r="A80" s="995"/>
      <c r="B80" s="994"/>
      <c r="C80" s="968"/>
      <c r="D80" s="968"/>
      <c r="E80" s="993" t="s">
        <v>3368</v>
      </c>
      <c r="F80" s="993" t="s">
        <v>3369</v>
      </c>
      <c r="G80" s="968" t="s">
        <v>3369</v>
      </c>
      <c r="H80" s="934"/>
      <c r="I80" s="875"/>
      <c r="J80" s="1479" t="s">
        <v>4210</v>
      </c>
      <c r="K80" s="993"/>
      <c r="L80" s="991" t="s">
        <v>2868</v>
      </c>
      <c r="M80" s="990"/>
      <c r="N80" s="993"/>
      <c r="O80" s="993"/>
      <c r="P80" s="934"/>
    </row>
    <row r="81" spans="1:16">
      <c r="A81" s="996"/>
      <c r="B81" s="986"/>
      <c r="C81" s="888"/>
      <c r="D81" s="888" t="s">
        <v>2336</v>
      </c>
      <c r="E81" s="888" t="s">
        <v>3371</v>
      </c>
      <c r="F81" s="888" t="s">
        <v>3372</v>
      </c>
      <c r="G81" s="888" t="s">
        <v>3373</v>
      </c>
      <c r="H81" s="888"/>
      <c r="I81" s="875"/>
      <c r="J81" s="2727" t="s">
        <v>4211</v>
      </c>
      <c r="K81" s="996"/>
      <c r="L81" s="888"/>
      <c r="M81" s="888"/>
      <c r="N81" s="888" t="s">
        <v>3374</v>
      </c>
      <c r="O81" s="888" t="s">
        <v>3375</v>
      </c>
      <c r="P81" s="888"/>
    </row>
    <row r="82" spans="1:16">
      <c r="A82" s="996" t="s">
        <v>1729</v>
      </c>
      <c r="B82" s="935" t="s">
        <v>3376</v>
      </c>
      <c r="C82" s="936"/>
      <c r="D82" s="888" t="s">
        <v>3377</v>
      </c>
      <c r="E82" s="888" t="s">
        <v>3378</v>
      </c>
      <c r="F82" s="888" t="s">
        <v>1964</v>
      </c>
      <c r="G82" s="888" t="s">
        <v>2960</v>
      </c>
      <c r="H82" s="888" t="s">
        <v>2961</v>
      </c>
      <c r="I82" s="875"/>
      <c r="J82" s="2727" t="s">
        <v>4640</v>
      </c>
      <c r="K82" s="996" t="s">
        <v>3630</v>
      </c>
      <c r="L82" s="888"/>
      <c r="M82" s="888"/>
      <c r="N82" s="888" t="s">
        <v>529</v>
      </c>
      <c r="O82" s="888" t="s">
        <v>2962</v>
      </c>
      <c r="P82" s="996" t="s">
        <v>1729</v>
      </c>
    </row>
    <row r="83" spans="1:16">
      <c r="A83" s="996" t="s">
        <v>1732</v>
      </c>
      <c r="B83" s="935"/>
      <c r="C83" s="936"/>
      <c r="D83" s="888" t="s">
        <v>2963</v>
      </c>
      <c r="E83" s="888" t="s">
        <v>2964</v>
      </c>
      <c r="F83" s="888" t="s">
        <v>2965</v>
      </c>
      <c r="G83" s="888" t="s">
        <v>3370</v>
      </c>
      <c r="H83" s="888"/>
      <c r="I83" s="875"/>
      <c r="J83" s="996" t="s">
        <v>2966</v>
      </c>
      <c r="K83" s="996" t="s">
        <v>2967</v>
      </c>
      <c r="L83" s="888" t="s">
        <v>2512</v>
      </c>
      <c r="M83" s="888" t="s">
        <v>3622</v>
      </c>
      <c r="N83" s="888" t="s">
        <v>2512</v>
      </c>
      <c r="O83" s="888" t="s">
        <v>2968</v>
      </c>
      <c r="P83" s="996" t="s">
        <v>1732</v>
      </c>
    </row>
    <row r="84" spans="1:16">
      <c r="A84" s="996"/>
      <c r="B84" s="935"/>
      <c r="C84" s="936"/>
      <c r="D84" s="888"/>
      <c r="E84" s="888" t="s">
        <v>2969</v>
      </c>
      <c r="F84" s="888" t="s">
        <v>2970</v>
      </c>
      <c r="G84" s="888" t="s">
        <v>2971</v>
      </c>
      <c r="H84" s="888"/>
      <c r="I84" s="875"/>
      <c r="J84" s="996" t="s">
        <v>2972</v>
      </c>
      <c r="K84" s="996"/>
      <c r="L84" s="888"/>
      <c r="M84" s="888"/>
      <c r="N84" s="888"/>
      <c r="O84" s="888" t="s">
        <v>2973</v>
      </c>
      <c r="P84" s="996"/>
    </row>
    <row r="85" spans="1:16" ht="15.75" thickBot="1">
      <c r="A85" s="998"/>
      <c r="B85" s="989" t="s">
        <v>3020</v>
      </c>
      <c r="C85" s="1000"/>
      <c r="D85" s="999" t="s">
        <v>3021</v>
      </c>
      <c r="E85" s="999" t="s">
        <v>3022</v>
      </c>
      <c r="F85" s="999" t="s">
        <v>3023</v>
      </c>
      <c r="G85" s="999" t="s">
        <v>2346</v>
      </c>
      <c r="H85" s="999" t="s">
        <v>2347</v>
      </c>
      <c r="I85" s="875"/>
      <c r="J85" s="998" t="s">
        <v>2348</v>
      </c>
      <c r="K85" s="999" t="s">
        <v>2349</v>
      </c>
      <c r="L85" s="999" t="s">
        <v>2350</v>
      </c>
      <c r="M85" s="999" t="s">
        <v>2351</v>
      </c>
      <c r="N85" s="999" t="s">
        <v>2352</v>
      </c>
      <c r="O85" s="999" t="s">
        <v>2353</v>
      </c>
      <c r="P85" s="998"/>
    </row>
    <row r="86" spans="1:16">
      <c r="A86" s="987">
        <v>1</v>
      </c>
      <c r="B86" s="1003"/>
      <c r="C86" s="938"/>
      <c r="D86" s="938"/>
      <c r="E86" s="938"/>
      <c r="F86" s="938"/>
      <c r="G86" s="1005"/>
      <c r="H86" s="1005"/>
      <c r="I86" s="875"/>
      <c r="J86" s="1045"/>
      <c r="K86" s="1270"/>
      <c r="L86" s="1005"/>
      <c r="M86" s="1005"/>
      <c r="N86" s="938"/>
      <c r="O86" s="938"/>
      <c r="P86" s="987">
        <v>1</v>
      </c>
    </row>
    <row r="87" spans="1:16">
      <c r="A87" s="987">
        <v>2</v>
      </c>
      <c r="B87" s="1003"/>
      <c r="C87" s="938"/>
      <c r="D87" s="938"/>
      <c r="E87" s="938"/>
      <c r="F87" s="938"/>
      <c r="G87" s="1005"/>
      <c r="H87" s="1005"/>
      <c r="I87" s="875"/>
      <c r="J87" s="1045"/>
      <c r="K87" s="1270"/>
      <c r="L87" s="1005"/>
      <c r="M87" s="1005"/>
      <c r="N87" s="938"/>
      <c r="O87" s="938"/>
      <c r="P87" s="987">
        <v>2</v>
      </c>
    </row>
    <row r="88" spans="1:16">
      <c r="A88" s="987">
        <v>3</v>
      </c>
      <c r="B88" s="1003"/>
      <c r="C88" s="938"/>
      <c r="D88" s="938"/>
      <c r="E88" s="938"/>
      <c r="F88" s="938"/>
      <c r="G88" s="1005"/>
      <c r="H88" s="1005"/>
      <c r="I88" s="875"/>
      <c r="J88" s="1045"/>
      <c r="K88" s="1270"/>
      <c r="L88" s="1005"/>
      <c r="M88" s="1005"/>
      <c r="N88" s="938"/>
      <c r="O88" s="938"/>
      <c r="P88" s="987">
        <v>3</v>
      </c>
    </row>
    <row r="89" spans="1:16">
      <c r="A89" s="987">
        <v>4</v>
      </c>
      <c r="B89" s="1003"/>
      <c r="C89" s="938"/>
      <c r="D89" s="938"/>
      <c r="E89" s="938"/>
      <c r="F89" s="938"/>
      <c r="G89" s="1005"/>
      <c r="H89" s="1005"/>
      <c r="I89" s="875"/>
      <c r="J89" s="1045"/>
      <c r="K89" s="1270"/>
      <c r="L89" s="1005"/>
      <c r="M89" s="1005"/>
      <c r="N89" s="938"/>
      <c r="O89" s="938"/>
      <c r="P89" s="987">
        <v>4</v>
      </c>
    </row>
    <row r="90" spans="1:16">
      <c r="A90" s="987">
        <v>5</v>
      </c>
      <c r="B90" s="1003"/>
      <c r="C90" s="938"/>
      <c r="D90" s="938"/>
      <c r="E90" s="938"/>
      <c r="F90" s="938"/>
      <c r="G90" s="1005"/>
      <c r="H90" s="1005"/>
      <c r="I90" s="875"/>
      <c r="J90" s="1045"/>
      <c r="K90" s="1270"/>
      <c r="L90" s="1005"/>
      <c r="M90" s="1005"/>
      <c r="N90" s="938"/>
      <c r="O90" s="938"/>
      <c r="P90" s="987">
        <v>5</v>
      </c>
    </row>
    <row r="91" spans="1:16">
      <c r="A91" s="987">
        <v>6</v>
      </c>
      <c r="B91" s="1003"/>
      <c r="C91" s="938"/>
      <c r="D91" s="938"/>
      <c r="E91" s="938"/>
      <c r="F91" s="938"/>
      <c r="G91" s="1005"/>
      <c r="H91" s="1005"/>
      <c r="I91" s="875"/>
      <c r="J91" s="1045"/>
      <c r="K91" s="1270"/>
      <c r="L91" s="1005"/>
      <c r="M91" s="1005"/>
      <c r="N91" s="938"/>
      <c r="O91" s="938"/>
      <c r="P91" s="987">
        <v>6</v>
      </c>
    </row>
    <row r="92" spans="1:16">
      <c r="A92" s="987">
        <v>7</v>
      </c>
      <c r="B92" s="1003"/>
      <c r="C92" s="938"/>
      <c r="D92" s="938"/>
      <c r="E92" s="938"/>
      <c r="F92" s="938"/>
      <c r="G92" s="1005"/>
      <c r="H92" s="1005"/>
      <c r="I92" s="875"/>
      <c r="J92" s="1045"/>
      <c r="K92" s="1270"/>
      <c r="L92" s="1005"/>
      <c r="M92" s="1005"/>
      <c r="N92" s="938"/>
      <c r="O92" s="938"/>
      <c r="P92" s="987">
        <v>7</v>
      </c>
    </row>
    <row r="93" spans="1:16">
      <c r="A93" s="987">
        <v>8</v>
      </c>
      <c r="B93" s="1003"/>
      <c r="C93" s="938"/>
      <c r="D93" s="938"/>
      <c r="E93" s="938"/>
      <c r="F93" s="938"/>
      <c r="G93" s="1005"/>
      <c r="H93" s="1005"/>
      <c r="I93" s="875"/>
      <c r="J93" s="1045"/>
      <c r="K93" s="1270"/>
      <c r="L93" s="1005"/>
      <c r="M93" s="1005"/>
      <c r="N93" s="938"/>
      <c r="O93" s="938"/>
      <c r="P93" s="987">
        <v>8</v>
      </c>
    </row>
    <row r="94" spans="1:16">
      <c r="A94" s="987">
        <v>9</v>
      </c>
      <c r="B94" s="1003"/>
      <c r="C94" s="938"/>
      <c r="D94" s="938"/>
      <c r="E94" s="938"/>
      <c r="F94" s="938"/>
      <c r="G94" s="1005"/>
      <c r="H94" s="1005"/>
      <c r="I94" s="875"/>
      <c r="J94" s="1045"/>
      <c r="K94" s="1270"/>
      <c r="L94" s="1005"/>
      <c r="M94" s="1005"/>
      <c r="N94" s="938"/>
      <c r="O94" s="938"/>
      <c r="P94" s="987">
        <v>9</v>
      </c>
    </row>
    <row r="95" spans="1:16">
      <c r="A95" s="987">
        <v>10</v>
      </c>
      <c r="B95" s="1003"/>
      <c r="C95" s="938"/>
      <c r="D95" s="938"/>
      <c r="E95" s="938"/>
      <c r="F95" s="938"/>
      <c r="G95" s="1005"/>
      <c r="H95" s="1005"/>
      <c r="I95" s="875"/>
      <c r="J95" s="1045"/>
      <c r="K95" s="1270"/>
      <c r="L95" s="1005"/>
      <c r="M95" s="1005"/>
      <c r="N95" s="938"/>
      <c r="O95" s="938"/>
      <c r="P95" s="987">
        <v>10</v>
      </c>
    </row>
    <row r="96" spans="1:16">
      <c r="A96" s="987">
        <v>11</v>
      </c>
      <c r="B96" s="1003"/>
      <c r="C96" s="938"/>
      <c r="D96" s="938"/>
      <c r="E96" s="938"/>
      <c r="F96" s="938"/>
      <c r="G96" s="1005"/>
      <c r="H96" s="1005"/>
      <c r="I96" s="875"/>
      <c r="J96" s="1045"/>
      <c r="K96" s="1270"/>
      <c r="L96" s="1005"/>
      <c r="M96" s="1005"/>
      <c r="N96" s="938"/>
      <c r="O96" s="938"/>
      <c r="P96" s="987">
        <v>11</v>
      </c>
    </row>
    <row r="97" spans="1:16">
      <c r="A97" s="987">
        <v>12</v>
      </c>
      <c r="B97" s="937"/>
      <c r="C97" s="938"/>
      <c r="D97" s="938"/>
      <c r="E97" s="938"/>
      <c r="F97" s="938"/>
      <c r="G97" s="1005"/>
      <c r="H97" s="1005"/>
      <c r="I97" s="875"/>
      <c r="J97" s="1045"/>
      <c r="K97" s="1045"/>
      <c r="L97" s="1005"/>
      <c r="M97" s="1005"/>
      <c r="N97" s="938"/>
      <c r="O97" s="938"/>
      <c r="P97" s="987">
        <v>12</v>
      </c>
    </row>
    <row r="98" spans="1:16">
      <c r="A98" s="987">
        <v>13</v>
      </c>
      <c r="B98" s="937"/>
      <c r="C98" s="938"/>
      <c r="D98" s="938"/>
      <c r="E98" s="938"/>
      <c r="F98" s="938"/>
      <c r="G98" s="1005"/>
      <c r="H98" s="1005"/>
      <c r="I98" s="875"/>
      <c r="J98" s="1045"/>
      <c r="K98" s="1045"/>
      <c r="L98" s="1005"/>
      <c r="M98" s="1005"/>
      <c r="N98" s="938"/>
      <c r="O98" s="938"/>
      <c r="P98" s="987">
        <v>13</v>
      </c>
    </row>
    <row r="99" spans="1:16">
      <c r="A99" s="987">
        <v>14</v>
      </c>
      <c r="B99" s="937"/>
      <c r="C99" s="938"/>
      <c r="D99" s="938"/>
      <c r="E99" s="938"/>
      <c r="F99" s="938"/>
      <c r="G99" s="1005"/>
      <c r="H99" s="1005"/>
      <c r="I99" s="875"/>
      <c r="J99" s="1045"/>
      <c r="K99" s="1045"/>
      <c r="L99" s="1005"/>
      <c r="M99" s="1005"/>
      <c r="N99" s="938"/>
      <c r="O99" s="938"/>
      <c r="P99" s="987">
        <v>14</v>
      </c>
    </row>
    <row r="100" spans="1:16">
      <c r="A100" s="987">
        <v>15</v>
      </c>
      <c r="B100" s="937"/>
      <c r="C100" s="938"/>
      <c r="D100" s="938"/>
      <c r="E100" s="938"/>
      <c r="F100" s="938"/>
      <c r="G100" s="1005"/>
      <c r="H100" s="1005"/>
      <c r="I100" s="875"/>
      <c r="J100" s="1045"/>
      <c r="K100" s="1045"/>
      <c r="L100" s="1005"/>
      <c r="M100" s="1005"/>
      <c r="N100" s="938"/>
      <c r="O100" s="938"/>
      <c r="P100" s="987">
        <v>15</v>
      </c>
    </row>
    <row r="101" spans="1:16">
      <c r="A101" s="987">
        <v>16</v>
      </c>
      <c r="B101" s="937"/>
      <c r="C101" s="938"/>
      <c r="D101" s="938"/>
      <c r="E101" s="938"/>
      <c r="F101" s="938"/>
      <c r="G101" s="1005"/>
      <c r="H101" s="1005"/>
      <c r="I101" s="875"/>
      <c r="J101" s="1045"/>
      <c r="K101" s="1045"/>
      <c r="L101" s="1005"/>
      <c r="M101" s="1005"/>
      <c r="N101" s="938"/>
      <c r="O101" s="938"/>
      <c r="P101" s="987">
        <v>16</v>
      </c>
    </row>
    <row r="102" spans="1:16">
      <c r="A102" s="987">
        <v>17</v>
      </c>
      <c r="B102" s="937"/>
      <c r="C102" s="938"/>
      <c r="D102" s="938"/>
      <c r="E102" s="938"/>
      <c r="F102" s="938"/>
      <c r="G102" s="1005"/>
      <c r="H102" s="1005"/>
      <c r="I102" s="875"/>
      <c r="J102" s="1045"/>
      <c r="K102" s="1045"/>
      <c r="L102" s="1005"/>
      <c r="M102" s="1005"/>
      <c r="N102" s="938"/>
      <c r="O102" s="938"/>
      <c r="P102" s="987">
        <v>17</v>
      </c>
    </row>
    <row r="103" spans="1:16">
      <c r="A103" s="987">
        <v>18</v>
      </c>
      <c r="B103" s="937"/>
      <c r="C103" s="938"/>
      <c r="D103" s="938"/>
      <c r="E103" s="938"/>
      <c r="F103" s="938"/>
      <c r="G103" s="1005"/>
      <c r="H103" s="1005"/>
      <c r="I103" s="875"/>
      <c r="J103" s="1045"/>
      <c r="K103" s="1045"/>
      <c r="L103" s="1005"/>
      <c r="M103" s="1005"/>
      <c r="N103" s="938"/>
      <c r="O103" s="938"/>
      <c r="P103" s="987">
        <v>18</v>
      </c>
    </row>
    <row r="104" spans="1:16">
      <c r="A104" s="987">
        <v>19</v>
      </c>
      <c r="B104" s="937"/>
      <c r="C104" s="938"/>
      <c r="D104" s="938"/>
      <c r="E104" s="938"/>
      <c r="F104" s="938"/>
      <c r="G104" s="1005"/>
      <c r="H104" s="1005"/>
      <c r="I104" s="875"/>
      <c r="J104" s="1045"/>
      <c r="K104" s="1045"/>
      <c r="L104" s="1005"/>
      <c r="M104" s="1005"/>
      <c r="N104" s="938"/>
      <c r="O104" s="938"/>
      <c r="P104" s="987">
        <v>19</v>
      </c>
    </row>
    <row r="105" spans="1:16">
      <c r="A105" s="987">
        <v>20</v>
      </c>
      <c r="B105" s="937"/>
      <c r="C105" s="938"/>
      <c r="D105" s="938"/>
      <c r="E105" s="938"/>
      <c r="F105" s="938"/>
      <c r="G105" s="1005"/>
      <c r="H105" s="1005"/>
      <c r="I105" s="875"/>
      <c r="J105" s="1045"/>
      <c r="K105" s="1045"/>
      <c r="L105" s="1005"/>
      <c r="M105" s="1005"/>
      <c r="N105" s="938"/>
      <c r="O105" s="938"/>
      <c r="P105" s="987">
        <v>20</v>
      </c>
    </row>
    <row r="106" spans="1:16">
      <c r="A106" s="987">
        <v>21</v>
      </c>
      <c r="B106" s="937"/>
      <c r="C106" s="938"/>
      <c r="D106" s="938"/>
      <c r="E106" s="938"/>
      <c r="F106" s="938"/>
      <c r="G106" s="1005"/>
      <c r="H106" s="1005"/>
      <c r="I106" s="875"/>
      <c r="J106" s="1045"/>
      <c r="K106" s="1045"/>
      <c r="L106" s="1005"/>
      <c r="M106" s="1005"/>
      <c r="N106" s="938"/>
      <c r="O106" s="938"/>
      <c r="P106" s="987">
        <v>21</v>
      </c>
    </row>
    <row r="107" spans="1:16">
      <c r="A107" s="987">
        <v>22</v>
      </c>
      <c r="B107" s="937"/>
      <c r="C107" s="938"/>
      <c r="D107" s="938"/>
      <c r="E107" s="938"/>
      <c r="F107" s="938"/>
      <c r="G107" s="1005"/>
      <c r="H107" s="1005"/>
      <c r="I107" s="875"/>
      <c r="J107" s="1045"/>
      <c r="K107" s="1045"/>
      <c r="L107" s="1005"/>
      <c r="M107" s="1005"/>
      <c r="N107" s="938"/>
      <c r="O107" s="938"/>
      <c r="P107" s="987">
        <v>22</v>
      </c>
    </row>
    <row r="108" spans="1:16">
      <c r="A108" s="987">
        <v>23</v>
      </c>
      <c r="B108" s="937"/>
      <c r="C108" s="938"/>
      <c r="D108" s="938"/>
      <c r="E108" s="938"/>
      <c r="F108" s="938"/>
      <c r="G108" s="1005"/>
      <c r="H108" s="1005"/>
      <c r="I108" s="875"/>
      <c r="J108" s="1045"/>
      <c r="K108" s="1045"/>
      <c r="L108" s="1005"/>
      <c r="M108" s="1005"/>
      <c r="N108" s="938"/>
      <c r="O108" s="938"/>
      <c r="P108" s="987">
        <v>23</v>
      </c>
    </row>
    <row r="109" spans="1:16">
      <c r="A109" s="987">
        <v>24</v>
      </c>
      <c r="B109" s="937"/>
      <c r="C109" s="938"/>
      <c r="D109" s="938"/>
      <c r="E109" s="938"/>
      <c r="F109" s="938"/>
      <c r="G109" s="1005"/>
      <c r="H109" s="1005"/>
      <c r="I109" s="875"/>
      <c r="J109" s="1045"/>
      <c r="K109" s="1045"/>
      <c r="L109" s="1005"/>
      <c r="M109" s="1005"/>
      <c r="N109" s="938"/>
      <c r="O109" s="938"/>
      <c r="P109" s="987">
        <v>24</v>
      </c>
    </row>
    <row r="110" spans="1:16">
      <c r="A110" s="987">
        <v>25</v>
      </c>
      <c r="B110" s="937"/>
      <c r="C110" s="938"/>
      <c r="D110" s="938"/>
      <c r="E110" s="938"/>
      <c r="F110" s="938"/>
      <c r="G110" s="1005"/>
      <c r="H110" s="1005"/>
      <c r="I110" s="875"/>
      <c r="J110" s="1045"/>
      <c r="K110" s="1045"/>
      <c r="L110" s="1005"/>
      <c r="M110" s="1005"/>
      <c r="N110" s="938"/>
      <c r="O110" s="938"/>
      <c r="P110" s="987">
        <v>25</v>
      </c>
    </row>
    <row r="111" spans="1:16">
      <c r="A111" s="987">
        <v>26</v>
      </c>
      <c r="B111" s="937"/>
      <c r="C111" s="938"/>
      <c r="D111" s="938"/>
      <c r="E111" s="938"/>
      <c r="F111" s="938"/>
      <c r="G111" s="1005"/>
      <c r="H111" s="1005"/>
      <c r="I111" s="875"/>
      <c r="J111" s="1045"/>
      <c r="K111" s="1045"/>
      <c r="L111" s="1005"/>
      <c r="M111" s="1005"/>
      <c r="N111" s="938"/>
      <c r="O111" s="938"/>
      <c r="P111" s="987">
        <v>26</v>
      </c>
    </row>
    <row r="112" spans="1:16">
      <c r="A112" s="987">
        <v>27</v>
      </c>
      <c r="B112" s="937"/>
      <c r="C112" s="938"/>
      <c r="D112" s="938"/>
      <c r="E112" s="938"/>
      <c r="F112" s="938"/>
      <c r="G112" s="1005"/>
      <c r="H112" s="1005"/>
      <c r="I112" s="875"/>
      <c r="J112" s="1045"/>
      <c r="K112" s="1045"/>
      <c r="L112" s="1005"/>
      <c r="M112" s="1005"/>
      <c r="N112" s="938"/>
      <c r="O112" s="938"/>
      <c r="P112" s="987">
        <v>27</v>
      </c>
    </row>
    <row r="113" spans="1:16">
      <c r="A113" s="987">
        <v>28</v>
      </c>
      <c r="B113" s="937"/>
      <c r="C113" s="938"/>
      <c r="D113" s="938"/>
      <c r="E113" s="938"/>
      <c r="F113" s="938"/>
      <c r="G113" s="1005"/>
      <c r="H113" s="1005"/>
      <c r="I113" s="875"/>
      <c r="J113" s="1045"/>
      <c r="K113" s="1045"/>
      <c r="L113" s="1005"/>
      <c r="M113" s="1005"/>
      <c r="N113" s="938"/>
      <c r="O113" s="938"/>
      <c r="P113" s="987">
        <v>28</v>
      </c>
    </row>
    <row r="114" spans="1:16">
      <c r="A114" s="987">
        <v>29</v>
      </c>
      <c r="B114" s="937"/>
      <c r="C114" s="938"/>
      <c r="D114" s="938"/>
      <c r="E114" s="938"/>
      <c r="F114" s="938"/>
      <c r="G114" s="1005"/>
      <c r="H114" s="1005"/>
      <c r="I114" s="875"/>
      <c r="J114" s="1045"/>
      <c r="K114" s="1045"/>
      <c r="L114" s="1005"/>
      <c r="M114" s="1005"/>
      <c r="N114" s="938"/>
      <c r="O114" s="938"/>
      <c r="P114" s="987">
        <v>29</v>
      </c>
    </row>
    <row r="115" spans="1:16">
      <c r="A115" s="987">
        <v>30</v>
      </c>
      <c r="B115" s="937"/>
      <c r="C115" s="938"/>
      <c r="D115" s="938"/>
      <c r="E115" s="938"/>
      <c r="F115" s="938"/>
      <c r="G115" s="1005"/>
      <c r="H115" s="1005"/>
      <c r="I115" s="875"/>
      <c r="J115" s="1045"/>
      <c r="K115" s="1045"/>
      <c r="L115" s="1005"/>
      <c r="M115" s="1005"/>
      <c r="N115" s="938"/>
      <c r="O115" s="938"/>
      <c r="P115" s="987">
        <v>30</v>
      </c>
    </row>
    <row r="116" spans="1:16">
      <c r="A116" s="987">
        <v>31</v>
      </c>
      <c r="B116" s="937"/>
      <c r="C116" s="938"/>
      <c r="D116" s="938"/>
      <c r="E116" s="938"/>
      <c r="F116" s="938"/>
      <c r="G116" s="1005"/>
      <c r="H116" s="1005"/>
      <c r="I116" s="875"/>
      <c r="J116" s="1045"/>
      <c r="K116" s="1045"/>
      <c r="L116" s="1005"/>
      <c r="M116" s="1005"/>
      <c r="N116" s="938"/>
      <c r="O116" s="938"/>
      <c r="P116" s="987">
        <v>31</v>
      </c>
    </row>
    <row r="117" spans="1:16">
      <c r="A117" s="987">
        <v>32</v>
      </c>
      <c r="B117" s="937"/>
      <c r="C117" s="938"/>
      <c r="D117" s="938"/>
      <c r="E117" s="938"/>
      <c r="F117" s="938"/>
      <c r="G117" s="1005"/>
      <c r="H117" s="1005"/>
      <c r="I117" s="875"/>
      <c r="J117" s="1045"/>
      <c r="K117" s="1045"/>
      <c r="L117" s="1005"/>
      <c r="M117" s="1005"/>
      <c r="N117" s="938"/>
      <c r="O117" s="938"/>
      <c r="P117" s="987">
        <v>32</v>
      </c>
    </row>
    <row r="118" spans="1:16">
      <c r="A118" s="987">
        <v>33</v>
      </c>
      <c r="B118" s="937"/>
      <c r="C118" s="938"/>
      <c r="D118" s="938"/>
      <c r="E118" s="938"/>
      <c r="F118" s="938"/>
      <c r="G118" s="1005"/>
      <c r="H118" s="1005"/>
      <c r="I118" s="875"/>
      <c r="J118" s="1045"/>
      <c r="K118" s="1045"/>
      <c r="L118" s="1005"/>
      <c r="M118" s="1005"/>
      <c r="N118" s="938"/>
      <c r="O118" s="938"/>
      <c r="P118" s="987">
        <v>33</v>
      </c>
    </row>
    <row r="119" spans="1:16">
      <c r="A119" s="987">
        <v>34</v>
      </c>
      <c r="B119" s="937"/>
      <c r="C119" s="938"/>
      <c r="D119" s="938"/>
      <c r="E119" s="938"/>
      <c r="F119" s="938"/>
      <c r="G119" s="1005"/>
      <c r="H119" s="1005"/>
      <c r="I119" s="875"/>
      <c r="J119" s="1045"/>
      <c r="K119" s="1045"/>
      <c r="L119" s="1005"/>
      <c r="M119" s="1005"/>
      <c r="N119" s="938"/>
      <c r="O119" s="938"/>
      <c r="P119" s="987">
        <v>34</v>
      </c>
    </row>
    <row r="120" spans="1:16">
      <c r="A120" s="987">
        <v>35</v>
      </c>
      <c r="B120" s="937"/>
      <c r="C120" s="938"/>
      <c r="D120" s="938"/>
      <c r="E120" s="938"/>
      <c r="F120" s="938"/>
      <c r="G120" s="1005"/>
      <c r="H120" s="1005"/>
      <c r="I120" s="875"/>
      <c r="J120" s="1045"/>
      <c r="K120" s="1045"/>
      <c r="L120" s="1005"/>
      <c r="M120" s="1005"/>
      <c r="N120" s="938"/>
      <c r="O120" s="938"/>
      <c r="P120" s="987">
        <v>35</v>
      </c>
    </row>
    <row r="121" spans="1:16">
      <c r="A121" s="987">
        <v>36</v>
      </c>
      <c r="B121" s="937"/>
      <c r="C121" s="938"/>
      <c r="D121" s="938"/>
      <c r="E121" s="938"/>
      <c r="F121" s="938"/>
      <c r="G121" s="1005"/>
      <c r="H121" s="1005"/>
      <c r="I121" s="875"/>
      <c r="J121" s="1045"/>
      <c r="K121" s="1045"/>
      <c r="L121" s="1005"/>
      <c r="M121" s="1005"/>
      <c r="N121" s="938"/>
      <c r="O121" s="938"/>
      <c r="P121" s="987">
        <v>36</v>
      </c>
    </row>
    <row r="122" spans="1:16">
      <c r="A122" s="987">
        <v>37</v>
      </c>
      <c r="B122" s="937"/>
      <c r="C122" s="938"/>
      <c r="D122" s="938"/>
      <c r="E122" s="938"/>
      <c r="F122" s="938"/>
      <c r="G122" s="1005"/>
      <c r="H122" s="1005"/>
      <c r="I122" s="875"/>
      <c r="J122" s="1045"/>
      <c r="K122" s="1045"/>
      <c r="L122" s="1005"/>
      <c r="M122" s="1005"/>
      <c r="N122" s="938"/>
      <c r="O122" s="938"/>
      <c r="P122" s="987">
        <v>37</v>
      </c>
    </row>
    <row r="123" spans="1:16">
      <c r="A123" s="987">
        <v>38</v>
      </c>
      <c r="B123" s="937"/>
      <c r="C123" s="938"/>
      <c r="D123" s="938"/>
      <c r="E123" s="938"/>
      <c r="F123" s="938"/>
      <c r="G123" s="1005"/>
      <c r="H123" s="1005"/>
      <c r="I123" s="875"/>
      <c r="J123" s="1045"/>
      <c r="K123" s="1045"/>
      <c r="L123" s="1005"/>
      <c r="M123" s="1005"/>
      <c r="N123" s="938"/>
      <c r="O123" s="938"/>
      <c r="P123" s="987">
        <v>38</v>
      </c>
    </row>
    <row r="124" spans="1:16">
      <c r="A124" s="987">
        <v>39</v>
      </c>
      <c r="B124" s="937"/>
      <c r="C124" s="938"/>
      <c r="D124" s="938"/>
      <c r="E124" s="938"/>
      <c r="F124" s="938"/>
      <c r="G124" s="1005"/>
      <c r="H124" s="1005"/>
      <c r="I124" s="875"/>
      <c r="J124" s="1045"/>
      <c r="K124" s="1045"/>
      <c r="L124" s="1005"/>
      <c r="M124" s="1005"/>
      <c r="N124" s="938"/>
      <c r="O124" s="938"/>
      <c r="P124" s="987">
        <v>39</v>
      </c>
    </row>
    <row r="125" spans="1:16">
      <c r="A125" s="987">
        <v>40</v>
      </c>
      <c r="B125" s="937"/>
      <c r="C125" s="938"/>
      <c r="D125" s="938"/>
      <c r="E125" s="938"/>
      <c r="F125" s="938"/>
      <c r="G125" s="1005"/>
      <c r="H125" s="1005"/>
      <c r="I125" s="875"/>
      <c r="J125" s="1045"/>
      <c r="K125" s="1045"/>
      <c r="L125" s="1005"/>
      <c r="M125" s="1005"/>
      <c r="N125" s="938"/>
      <c r="O125" s="938"/>
      <c r="P125" s="987">
        <v>40</v>
      </c>
    </row>
    <row r="126" spans="1:16">
      <c r="A126" s="987">
        <v>41</v>
      </c>
      <c r="B126" s="937"/>
      <c r="C126" s="938"/>
      <c r="D126" s="938"/>
      <c r="E126" s="938"/>
      <c r="F126" s="938"/>
      <c r="G126" s="1005"/>
      <c r="H126" s="1005"/>
      <c r="I126" s="875"/>
      <c r="J126" s="1045"/>
      <c r="K126" s="1045"/>
      <c r="L126" s="1005"/>
      <c r="M126" s="1005"/>
      <c r="N126" s="938"/>
      <c r="O126" s="938"/>
      <c r="P126" s="987">
        <v>41</v>
      </c>
    </row>
    <row r="127" spans="1:16">
      <c r="A127" s="987">
        <v>42</v>
      </c>
      <c r="B127" s="937"/>
      <c r="C127" s="938"/>
      <c r="D127" s="938"/>
      <c r="E127" s="938"/>
      <c r="F127" s="938"/>
      <c r="G127" s="1005"/>
      <c r="H127" s="1005"/>
      <c r="I127" s="875"/>
      <c r="J127" s="1045"/>
      <c r="K127" s="1045"/>
      <c r="L127" s="1005"/>
      <c r="M127" s="1005"/>
      <c r="N127" s="938"/>
      <c r="O127" s="938"/>
      <c r="P127" s="987">
        <v>42</v>
      </c>
    </row>
    <row r="128" spans="1:16">
      <c r="A128" s="987">
        <v>43</v>
      </c>
      <c r="B128" s="937"/>
      <c r="C128" s="938"/>
      <c r="D128" s="938"/>
      <c r="E128" s="938"/>
      <c r="F128" s="938"/>
      <c r="G128" s="1005"/>
      <c r="H128" s="1005"/>
      <c r="I128" s="875"/>
      <c r="J128" s="1045"/>
      <c r="K128" s="1045"/>
      <c r="L128" s="1005"/>
      <c r="M128" s="1005"/>
      <c r="N128" s="938"/>
      <c r="O128" s="938"/>
      <c r="P128" s="987">
        <v>43</v>
      </c>
    </row>
    <row r="129" spans="1:16">
      <c r="A129" s="987">
        <v>44</v>
      </c>
      <c r="B129" s="937"/>
      <c r="C129" s="938"/>
      <c r="D129" s="938"/>
      <c r="E129" s="938"/>
      <c r="F129" s="938"/>
      <c r="G129" s="1005"/>
      <c r="H129" s="1005"/>
      <c r="I129" s="875"/>
      <c r="J129" s="1045"/>
      <c r="K129" s="1045"/>
      <c r="L129" s="1005"/>
      <c r="M129" s="1005"/>
      <c r="N129" s="938"/>
      <c r="O129" s="938"/>
      <c r="P129" s="987">
        <v>44</v>
      </c>
    </row>
    <row r="130" spans="1:16">
      <c r="A130" s="987">
        <v>45</v>
      </c>
      <c r="B130" s="937"/>
      <c r="C130" s="938"/>
      <c r="D130" s="938"/>
      <c r="E130" s="938"/>
      <c r="F130" s="938"/>
      <c r="G130" s="1005"/>
      <c r="H130" s="1005"/>
      <c r="I130" s="875"/>
      <c r="J130" s="1045"/>
      <c r="K130" s="1045"/>
      <c r="L130" s="1005"/>
      <c r="M130" s="1005"/>
      <c r="N130" s="938"/>
      <c r="O130" s="938"/>
      <c r="P130" s="987">
        <v>45</v>
      </c>
    </row>
    <row r="131" spans="1:16" ht="15.75" thickBot="1">
      <c r="A131" s="1006">
        <v>46</v>
      </c>
      <c r="B131" s="954"/>
      <c r="C131" s="999"/>
      <c r="D131" s="955"/>
      <c r="E131" s="955"/>
      <c r="F131" s="955"/>
      <c r="G131" s="1052"/>
      <c r="H131" s="1052"/>
      <c r="I131" s="875"/>
      <c r="J131" s="1053"/>
      <c r="K131" s="1053"/>
      <c r="L131" s="1271"/>
      <c r="M131" s="1052"/>
      <c r="N131" s="955"/>
      <c r="O131" s="955"/>
      <c r="P131" s="1006">
        <v>46</v>
      </c>
    </row>
    <row r="132" spans="1:16">
      <c r="A132" s="1064"/>
      <c r="B132" s="1064"/>
      <c r="C132" s="1068"/>
      <c r="D132" s="1064"/>
      <c r="E132" s="1064"/>
      <c r="F132" s="1064"/>
      <c r="G132" s="1064"/>
      <c r="H132" s="1064"/>
      <c r="I132" s="875"/>
      <c r="J132" s="1064"/>
      <c r="K132" s="1064"/>
      <c r="L132" s="1068"/>
      <c r="M132" s="1064"/>
      <c r="N132" s="1064"/>
      <c r="O132" s="1064"/>
      <c r="P132" s="1064"/>
    </row>
    <row r="133" spans="1:16">
      <c r="A133" s="1477" t="s">
        <v>4674</v>
      </c>
      <c r="B133" s="2464"/>
      <c r="C133" s="2464"/>
      <c r="D133" s="875"/>
      <c r="E133" s="875"/>
      <c r="F133" s="875"/>
      <c r="G133" s="875"/>
      <c r="H133" s="875"/>
      <c r="I133" s="875"/>
      <c r="J133" s="1477" t="s">
        <v>4674</v>
      </c>
      <c r="K133" s="2464"/>
      <c r="L133" s="2464"/>
      <c r="M133" s="875"/>
      <c r="N133" s="875"/>
      <c r="O133" s="875"/>
      <c r="P133" s="932" t="s">
        <v>2974</v>
      </c>
    </row>
    <row r="134" spans="1:16">
      <c r="A134" s="876" t="s">
        <v>2977</v>
      </c>
      <c r="B134" s="876"/>
      <c r="C134" s="876"/>
      <c r="D134" s="876"/>
      <c r="E134" s="876"/>
      <c r="F134" s="876"/>
      <c r="G134" s="876"/>
      <c r="H134" s="876"/>
      <c r="I134" s="875"/>
      <c r="J134" s="876" t="s">
        <v>2978</v>
      </c>
      <c r="K134" s="876"/>
      <c r="L134" s="876"/>
      <c r="M134" s="876"/>
      <c r="N134" s="876"/>
      <c r="O134" s="876"/>
      <c r="P134" s="876"/>
    </row>
  </sheetData>
  <customSheetViews>
    <customSheetView guid="{8BA73436-2F9B-4210-BD10-5C9B0EE18A6F}" scale="80" colorId="22" fitToPage="1" topLeftCell="A53">
      <selection activeCell="L85" sqref="L85"/>
      <pageMargins left="0.5" right="0.5" top="0.5" bottom="0.5" header="0" footer="0"/>
      <printOptions horizontalCentered="1" verticalCentered="1"/>
      <pageSetup scale="71" fitToWidth="2" fitToHeight="2" pageOrder="overThenDown" orientation="portrait" horizontalDpi="300" verticalDpi="300" r:id="rId1"/>
      <headerFooter alignWithMargins="0"/>
    </customSheetView>
    <customSheetView guid="{7923C648-7509-4E75-B568-BE9D1A032E56}" scale="80" colorId="22" fitToPage="1">
      <selection activeCell="G27" sqref="G27"/>
      <pageMargins left="0.5" right="0.5" top="0.5" bottom="0.5" header="0" footer="0"/>
      <printOptions horizontalCentered="1" verticalCentered="1"/>
      <pageSetup scale="71" fitToWidth="2" fitToHeight="2" pageOrder="overThenDown" orientation="portrait" horizontalDpi="300" verticalDpi="300" r:id="rId2"/>
      <headerFooter alignWithMargins="0"/>
    </customSheetView>
    <customSheetView guid="{393B765C-BB60-4CEF-9B1B-1517D80E77BC}" scale="80" colorId="22" showPageBreaks="1" fitToPage="1">
      <selection activeCell="G27" sqref="G27"/>
      <pageMargins left="0.5" right="0.5" top="0.5" bottom="0.5" header="0" footer="0"/>
      <printOptions horizontalCentered="1" verticalCentered="1"/>
      <pageSetup scale="71" fitToWidth="2" fitToHeight="2" pageOrder="overThenDown" orientation="portrait" horizontalDpi="300" verticalDpi="300" r:id="rId3"/>
      <headerFooter alignWithMargins="0"/>
    </customSheetView>
    <customSheetView guid="{63051384-6030-4837-BDE8-8D47319E9310}" scale="80" colorId="22" fitToPage="1" topLeftCell="A53">
      <selection activeCell="L85" sqref="L85"/>
      <pageMargins left="0.5" right="0.5" top="0.5" bottom="0.5" header="0" footer="0"/>
      <printOptions horizontalCentered="1" verticalCentered="1"/>
      <pageSetup scale="70" fitToWidth="2" fitToHeight="2" pageOrder="overThenDown" orientation="portrait" horizontalDpi="300" verticalDpi="300" r:id="rId4"/>
      <headerFooter alignWithMargins="0"/>
    </customSheetView>
    <customSheetView guid="{4E7170B9-0E13-4551-BA0F-F43020F5D14F}" scale="80" colorId="22" showPageBreaks="1" fitToPage="1" topLeftCell="A53">
      <selection activeCell="L85" sqref="L85"/>
      <pageMargins left="0.5" right="0.5" top="0.5" bottom="0.5" header="0" footer="0"/>
      <printOptions horizontalCentered="1" verticalCentered="1"/>
      <pageSetup scale="70" fitToWidth="2" fitToHeight="2" pageOrder="overThenDown" orientation="portrait" horizontalDpi="300" verticalDpi="300" r:id="rId5"/>
      <headerFooter alignWithMargins="0"/>
    </customSheetView>
    <customSheetView guid="{438078D9-73AC-4065-AD12-33C545097290}" scale="80" colorId="22" fitToPage="1" topLeftCell="A53">
      <selection activeCell="L85" sqref="L85"/>
      <pageMargins left="0.5" right="0.5" top="0.5" bottom="0.5" header="0" footer="0"/>
      <printOptions horizontalCentered="1" verticalCentered="1"/>
      <pageSetup scale="70" fitToWidth="2" fitToHeight="2" pageOrder="overThenDown" orientation="portrait" horizontalDpi="300" verticalDpi="300" r:id="rId6"/>
      <headerFooter alignWithMargins="0"/>
    </customSheetView>
    <customSheetView guid="{5CF51FF9-A1DC-465C-8702-577480B671DB}" scale="80" colorId="22" fitToPage="1" topLeftCell="A26">
      <selection activeCell="L85" sqref="L85"/>
      <pageMargins left="0.5" right="0.5" top="0.5" bottom="0.5" header="0" footer="0"/>
      <printOptions horizontalCentered="1" verticalCentered="1"/>
      <pageSetup scale="70" fitToWidth="2" fitToHeight="2" pageOrder="overThenDown" orientation="portrait" horizontalDpi="300" verticalDpi="300" r:id="rId7"/>
      <headerFooter alignWithMargins="0"/>
    </customSheetView>
    <customSheetView guid="{B94A4E40-0E04-4C7F-92F0-F173BDD19C5E}" scale="80" colorId="22" fitToPage="1" topLeftCell="A53">
      <selection activeCell="L85" sqref="L85"/>
      <pageMargins left="0.5" right="0.5" top="0.5" bottom="0.5" header="0" footer="0"/>
      <printOptions horizontalCentered="1" verticalCentered="1"/>
      <pageSetup scale="10" fitToWidth="2" fitToHeight="2" pageOrder="overThenDown" orientation="portrait" horizontalDpi="300" verticalDpi="300" r:id="rId8"/>
      <headerFooter alignWithMargins="0"/>
    </customSheetView>
    <customSheetView guid="{8C259C24-A4E4-4974-8C90-A0F5B4CE3394}" scale="80" colorId="22" fitToPage="1" topLeftCell="A53">
      <selection activeCell="L85" sqref="L85"/>
      <pageMargins left="0.5" right="0.5" top="0.5" bottom="0.5" header="0" footer="0"/>
      <printOptions horizontalCentered="1" verticalCentered="1"/>
      <pageSetup scale="71" fitToWidth="2" fitToHeight="2" pageOrder="overThenDown" orientation="portrait" horizontalDpi="300" verticalDpi="300" r:id="rId9"/>
      <headerFooter alignWithMargins="0"/>
    </customSheetView>
    <customSheetView guid="{FA103E5D-8B2E-472D-A37D-606A91A24206}" scale="80" colorId="22" fitToPage="1" topLeftCell="A53">
      <selection activeCell="L85" sqref="L85"/>
      <pageMargins left="0.5" right="0.5" top="0.5" bottom="0.5" header="0" footer="0"/>
      <printOptions horizontalCentered="1" verticalCentered="1"/>
      <pageSetup scale="71" fitToWidth="2" fitToHeight="2" pageOrder="overThenDown" orientation="portrait" horizontalDpi="300" verticalDpi="300" r:id="rId10"/>
      <headerFooter alignWithMargins="0"/>
    </customSheetView>
    <customSheetView guid="{FD677025-12D2-4A8C-898E-C8C7B61A1761}" scale="80" colorId="22" fitToPage="1" topLeftCell="A53">
      <selection activeCell="L85" sqref="L85"/>
      <pageMargins left="0.5" right="0.5" top="0.5" bottom="0.5" header="0" footer="0"/>
      <printOptions horizontalCentered="1" verticalCentered="1"/>
      <pageSetup scale="10" fitToWidth="2" fitToHeight="2" pageOrder="overThenDown" orientation="portrait" horizontalDpi="300" verticalDpi="300" r:id="rId11"/>
      <headerFooter alignWithMargins="0"/>
    </customSheetView>
    <customSheetView guid="{8A94D2EC-B2C5-4234-9443-0DC03802E12D}" scale="80" colorId="22" fitToPage="1" topLeftCell="A53">
      <selection activeCell="L85" sqref="L85"/>
      <pageMargins left="0.5" right="0.5" top="0.5" bottom="0.5" header="0" footer="0"/>
      <printOptions horizontalCentered="1" verticalCentered="1"/>
      <pageSetup scale="10" fitToWidth="2" fitToHeight="2" pageOrder="overThenDown" orientation="portrait" horizontalDpi="300" verticalDpi="300" r:id="rId12"/>
      <headerFooter alignWithMargins="0"/>
    </customSheetView>
    <customSheetView guid="{C7AF6775-1D27-4B5E-A593-2A35D0B4D89B}" scale="80" colorId="22" fitToPage="1" topLeftCell="A53">
      <selection activeCell="L85" sqref="L85"/>
      <pageMargins left="0.5" right="0.5" top="0.5" bottom="0.5" header="0" footer="0"/>
      <printOptions horizontalCentered="1" verticalCentered="1"/>
      <pageSetup scale="71" fitToWidth="2" fitToHeight="2" pageOrder="overThenDown" orientation="portrait" horizontalDpi="300" verticalDpi="300" r:id="rId13"/>
      <headerFooter alignWithMargins="0"/>
    </customSheetView>
    <customSheetView guid="{96E61F17-B7D0-43DF-A042-AB82DEADF71D}" scale="80" colorId="22" showPageBreaks="1" fitToPage="1" topLeftCell="A53">
      <selection activeCell="L85" sqref="L85"/>
      <pageMargins left="0.5" right="0.5" top="0.5" bottom="0.5" header="0" footer="0"/>
      <printOptions horizontalCentered="1" verticalCentered="1"/>
      <pageSetup scale="10" fitToWidth="2" fitToHeight="2" pageOrder="overThenDown" orientation="portrait" horizontalDpi="300" verticalDpi="300" r:id="rId14"/>
      <headerFooter alignWithMargins="0"/>
    </customSheetView>
    <customSheetView guid="{0F6F7749-E5E2-402C-A332-F358E9F52431}" scale="80" colorId="22" fitToPage="1" topLeftCell="A53">
      <selection activeCell="L85" sqref="L85"/>
      <pageMargins left="0.5" right="0.5" top="0.5" bottom="0.5" header="0" footer="0"/>
      <printOptions horizontalCentered="1" verticalCentered="1"/>
      <pageSetup scale="71" fitToWidth="2" fitToHeight="2" pageOrder="overThenDown" orientation="portrait" horizontalDpi="300" verticalDpi="300" r:id="rId15"/>
      <headerFooter alignWithMargins="0"/>
    </customSheetView>
    <customSheetView guid="{665C0630-746D-4A38-99D5-558A3A80C435}" scale="80" colorId="22" fitToPage="1" topLeftCell="A26">
      <selection activeCell="L85" sqref="L85"/>
      <pageMargins left="0.5" right="0.5" top="0.5" bottom="0.5" header="0" footer="0"/>
      <printOptions horizontalCentered="1" verticalCentered="1"/>
      <pageSetup scale="70" fitToWidth="2" fitToHeight="2" pageOrder="overThenDown" orientation="portrait" horizontalDpi="300" verticalDpi="300" r:id="rId16"/>
      <headerFooter alignWithMargins="0"/>
    </customSheetView>
    <customSheetView guid="{7BB49942-3332-4916-8C9A-7E0718D9BD15}" scale="80" colorId="22" fitToPage="1" topLeftCell="A53">
      <selection activeCell="L85" sqref="L85"/>
      <pageMargins left="0.5" right="0.5" top="0.5" bottom="0.5" header="0" footer="0"/>
      <printOptions horizontalCentered="1" verticalCentered="1"/>
      <pageSetup scale="70" fitToWidth="2" fitToHeight="2" pageOrder="overThenDown" orientation="portrait" horizontalDpi="300" verticalDpi="300" r:id="rId17"/>
      <headerFooter alignWithMargins="0"/>
    </customSheetView>
    <customSheetView guid="{84131046-9492-4BD4-95BF-1101D54B6750}" scale="80" colorId="22" fitToPage="1" topLeftCell="A53">
      <selection activeCell="L85" sqref="L85"/>
      <pageMargins left="0.5" right="0.5" top="0.5" bottom="0.5" header="0" footer="0"/>
      <printOptions horizontalCentered="1" verticalCentered="1"/>
      <pageSetup scale="71" fitToWidth="2" fitToHeight="2" pageOrder="overThenDown" orientation="portrait" horizontalDpi="300" verticalDpi="300" r:id="rId18"/>
      <headerFooter alignWithMargins="0"/>
    </customSheetView>
    <customSheetView guid="{CDDD69AD-D96A-45A7-95A3-6DE883419332}" scale="80" colorId="22" fitToPage="1" topLeftCell="A53">
      <selection activeCell="L85" sqref="L85"/>
      <pageMargins left="0.5" right="0.5" top="0.5" bottom="0.5" header="0" footer="0"/>
      <printOptions horizontalCentered="1" verticalCentered="1"/>
      <pageSetup scale="70" fitToWidth="2" fitToHeight="2" pageOrder="overThenDown" orientation="portrait" horizontalDpi="300" verticalDpi="300" r:id="rId19"/>
      <headerFooter alignWithMargins="0"/>
    </customSheetView>
    <customSheetView guid="{4AA2BC72-2A29-463C-9964-91A7BC9A705D}" scale="80" colorId="22" fitToPage="1" topLeftCell="A53">
      <selection activeCell="L85" sqref="L85"/>
      <pageMargins left="0.5" right="0.5" top="0.5" bottom="0.5" header="0" footer="0"/>
      <printOptions horizontalCentered="1" verticalCentered="1"/>
      <pageSetup scale="70" fitToWidth="2" fitToHeight="2" pageOrder="overThenDown" orientation="portrait" horizontalDpi="300" verticalDpi="300" r:id="rId20"/>
      <headerFooter alignWithMargins="0"/>
    </customSheetView>
  </customSheetViews>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2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topLeftCell="C1" zoomScaleNormal="100" zoomScaleSheetLayoutView="100" workbookViewId="0">
      <selection activeCell="D4" sqref="D4"/>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88671875" bestFit="1" customWidth="1"/>
    <col min="21" max="21" width="3.44140625" bestFit="1" customWidth="1"/>
  </cols>
  <sheetData>
    <row r="1" spans="1:21" ht="15.75" thickBot="1">
      <c r="A1" s="1350"/>
      <c r="B1" s="1350"/>
      <c r="C1" s="1350"/>
      <c r="D1" s="1350"/>
      <c r="E1" s="1350"/>
      <c r="F1" s="1350"/>
      <c r="G1" s="1350"/>
      <c r="H1" s="1350"/>
      <c r="I1" s="1350"/>
      <c r="J1" s="1350"/>
      <c r="K1" s="1350"/>
      <c r="L1" s="1350"/>
      <c r="M1" s="1350"/>
      <c r="N1" s="1351"/>
    </row>
    <row r="2" spans="1:21" ht="15.75" thickTop="1">
      <c r="A2" s="1299" t="s">
        <v>3289</v>
      </c>
      <c r="B2" s="1300"/>
      <c r="C2" s="1301" t="s">
        <v>3290</v>
      </c>
      <c r="D2" s="1302" t="s">
        <v>1802</v>
      </c>
      <c r="E2" s="1304" t="s">
        <v>1803</v>
      </c>
      <c r="F2" s="1299" t="s">
        <v>1800</v>
      </c>
      <c r="G2" s="1301"/>
      <c r="H2" s="1303" t="s">
        <v>3290</v>
      </c>
      <c r="I2" s="1301"/>
      <c r="J2" s="1303" t="s">
        <v>1802</v>
      </c>
      <c r="K2" s="1301"/>
      <c r="L2" s="3263" t="s">
        <v>1803</v>
      </c>
      <c r="M2" s="1304"/>
      <c r="N2" s="1299" t="s">
        <v>1800</v>
      </c>
      <c r="O2" s="1301"/>
      <c r="P2" s="1303" t="s">
        <v>3290</v>
      </c>
      <c r="Q2" s="1303" t="s">
        <v>1802</v>
      </c>
      <c r="R2" s="1301"/>
      <c r="S2" s="3263" t="s">
        <v>1803</v>
      </c>
      <c r="T2" s="1301"/>
      <c r="U2" s="1304"/>
    </row>
    <row r="3" spans="1:21">
      <c r="A3" s="72" t="str">
        <f>'Data Sheet'!$C$25</f>
        <v>CENTRAL HUDSON GAS &amp; ELECTRIC CORPORATION</v>
      </c>
      <c r="B3" s="81"/>
      <c r="C3" s="72" t="s">
        <v>5046</v>
      </c>
      <c r="D3" s="78" t="s">
        <v>3308</v>
      </c>
      <c r="E3" s="1306"/>
      <c r="F3" s="72" t="str">
        <f>'Data Sheet'!$C$25</f>
        <v>CENTRAL HUDSON GAS &amp; ELECTRIC CORPORATION</v>
      </c>
      <c r="G3" s="785"/>
      <c r="H3" s="72" t="s">
        <v>5046</v>
      </c>
      <c r="I3" s="785"/>
      <c r="J3" s="93" t="s">
        <v>3308</v>
      </c>
      <c r="K3" s="785"/>
      <c r="L3" s="3264"/>
      <c r="M3" s="1306"/>
      <c r="N3" s="72" t="str">
        <f>'Data Sheet'!$C$25</f>
        <v>CENTRAL HUDSON GAS &amp; ELECTRIC CORPORATION</v>
      </c>
      <c r="O3" s="785"/>
      <c r="P3" s="72" t="s">
        <v>5046</v>
      </c>
      <c r="Q3" s="93" t="s">
        <v>3308</v>
      </c>
      <c r="R3" s="785"/>
      <c r="S3" s="3264"/>
      <c r="T3" s="785"/>
      <c r="U3" s="1306"/>
    </row>
    <row r="4" spans="1:21">
      <c r="A4" s="1307" t="s">
        <v>3291</v>
      </c>
      <c r="B4" s="81"/>
      <c r="C4" s="785" t="s">
        <v>3292</v>
      </c>
      <c r="D4" s="3236" t="str">
        <f>'Data Sheet'!$C$40</f>
        <v>4/18/2018</v>
      </c>
      <c r="E4" s="3281" t="str">
        <f>'Data Sheet'!$C$38</f>
        <v>12/31/2017</v>
      </c>
      <c r="F4" s="1307"/>
      <c r="G4" s="77"/>
      <c r="H4" s="100" t="s">
        <v>3292</v>
      </c>
      <c r="I4" s="1485"/>
      <c r="J4" s="3236" t="str">
        <f>'Data Sheet'!$C$40</f>
        <v>4/18/2018</v>
      </c>
      <c r="K4" s="1486" t="s">
        <v>1789</v>
      </c>
      <c r="L4" s="3282" t="str">
        <f>'Data Sheet'!$C$38</f>
        <v>12/31/2017</v>
      </c>
      <c r="M4" s="1308"/>
      <c r="N4" s="1307"/>
      <c r="O4" s="77"/>
      <c r="P4" s="100" t="s">
        <v>3292</v>
      </c>
      <c r="Q4" s="3236" t="str">
        <f>'Data Sheet'!$C$40</f>
        <v>4/18/2018</v>
      </c>
      <c r="R4" s="1486" t="s">
        <v>1789</v>
      </c>
      <c r="S4" s="3282" t="str">
        <f>'Data Sheet'!$C$38</f>
        <v>12/31/2017</v>
      </c>
      <c r="T4" s="77"/>
      <c r="U4" s="1308"/>
    </row>
    <row r="5" spans="1:21">
      <c r="A5" s="1352" t="s">
        <v>4242</v>
      </c>
      <c r="B5" s="207"/>
      <c r="C5" s="207"/>
      <c r="D5" s="207"/>
      <c r="E5" s="1310"/>
      <c r="F5" s="1352" t="s">
        <v>4243</v>
      </c>
      <c r="G5" s="207"/>
      <c r="H5" s="207"/>
      <c r="I5" s="207"/>
      <c r="J5" s="207"/>
      <c r="K5" s="207"/>
      <c r="L5" s="207"/>
      <c r="M5" s="1310"/>
      <c r="N5" s="1352" t="s">
        <v>4243</v>
      </c>
      <c r="O5" s="207"/>
      <c r="P5" s="207"/>
      <c r="Q5" s="207"/>
      <c r="R5" s="207"/>
      <c r="S5" s="207"/>
      <c r="T5" s="207"/>
      <c r="U5" s="1310"/>
    </row>
    <row r="6" spans="1:21">
      <c r="A6" s="1305" t="s">
        <v>4244</v>
      </c>
      <c r="B6" s="785"/>
      <c r="C6" s="785"/>
      <c r="D6" s="785"/>
      <c r="E6" s="1306"/>
      <c r="F6" s="1305" t="s">
        <v>4245</v>
      </c>
      <c r="G6" s="785"/>
      <c r="H6" s="785"/>
      <c r="I6" s="785"/>
      <c r="J6" s="785"/>
      <c r="K6" s="785"/>
      <c r="L6" s="785"/>
      <c r="M6" s="1306"/>
      <c r="N6" s="1305"/>
      <c r="O6" s="785"/>
      <c r="P6" s="785"/>
      <c r="Q6" s="785"/>
      <c r="R6" s="785"/>
      <c r="S6" s="785"/>
      <c r="T6" s="785"/>
      <c r="U6" s="1306"/>
    </row>
    <row r="7" spans="1:21">
      <c r="A7" s="1305" t="s">
        <v>4246</v>
      </c>
      <c r="B7" s="1315"/>
      <c r="C7" s="1315"/>
      <c r="D7" s="1315"/>
      <c r="E7" s="1306"/>
      <c r="F7" s="1305" t="s">
        <v>4247</v>
      </c>
      <c r="G7" s="1315"/>
      <c r="H7" s="1315"/>
      <c r="I7" s="1315"/>
      <c r="J7" s="1315"/>
      <c r="K7" s="1315"/>
      <c r="L7" s="1315"/>
      <c r="M7" s="1306"/>
      <c r="N7" s="1305"/>
      <c r="O7" s="1315"/>
      <c r="P7" s="1315"/>
      <c r="Q7" s="1315"/>
      <c r="R7" s="1315"/>
      <c r="S7" s="1315"/>
      <c r="T7" s="1315"/>
      <c r="U7" s="1306"/>
    </row>
    <row r="8" spans="1:21">
      <c r="A8" s="1305" t="s">
        <v>4248</v>
      </c>
      <c r="B8" s="1315"/>
      <c r="C8" s="1315"/>
      <c r="D8" s="1315"/>
      <c r="E8" s="1306"/>
      <c r="F8" s="1487" t="s">
        <v>4263</v>
      </c>
      <c r="G8" s="1315"/>
      <c r="H8" s="1315"/>
      <c r="I8" s="1315"/>
      <c r="J8" s="1315"/>
      <c r="K8" s="1315"/>
      <c r="L8" s="1315"/>
      <c r="M8" s="1306"/>
      <c r="N8" s="1487"/>
      <c r="O8" s="1315"/>
      <c r="P8" s="1315"/>
      <c r="Q8" s="1315"/>
      <c r="R8" s="1315"/>
      <c r="S8" s="1315"/>
      <c r="T8" s="1315"/>
      <c r="U8" s="1306"/>
    </row>
    <row r="9" spans="1:21">
      <c r="A9" s="1487" t="s">
        <v>4249</v>
      </c>
      <c r="B9" s="1315"/>
      <c r="C9" s="1315"/>
      <c r="D9" s="1315"/>
      <c r="E9" s="1306"/>
      <c r="F9" s="1487" t="s">
        <v>4264</v>
      </c>
      <c r="G9" s="1315"/>
      <c r="H9" s="1315"/>
      <c r="I9" s="1315"/>
      <c r="J9" s="1315"/>
      <c r="K9" s="1315"/>
      <c r="L9" s="1315"/>
      <c r="M9" s="1306"/>
      <c r="N9" s="1487"/>
      <c r="O9" s="1315"/>
      <c r="P9" s="1315"/>
      <c r="Q9" s="1315"/>
      <c r="R9" s="1315"/>
      <c r="S9" s="1315"/>
      <c r="T9" s="1315"/>
      <c r="U9" s="1306"/>
    </row>
    <row r="10" spans="1:21">
      <c r="A10" s="1305" t="s">
        <v>4250</v>
      </c>
      <c r="B10" s="1315"/>
      <c r="C10" s="1315"/>
      <c r="D10" s="1315"/>
      <c r="E10" s="1306"/>
      <c r="F10" s="1305" t="s">
        <v>4262</v>
      </c>
      <c r="G10" s="1315"/>
      <c r="H10" s="1315"/>
      <c r="I10" s="1315"/>
      <c r="J10" s="1315"/>
      <c r="K10" s="1315"/>
      <c r="L10" s="1315"/>
      <c r="M10" s="1306"/>
      <c r="N10" s="1305"/>
      <c r="O10" s="1315"/>
      <c r="P10" s="1315"/>
      <c r="Q10" s="1315"/>
      <c r="R10" s="1315"/>
      <c r="S10" s="1315"/>
      <c r="T10" s="1315"/>
      <c r="U10" s="1306"/>
    </row>
    <row r="11" spans="1:21">
      <c r="A11" s="1305" t="s">
        <v>4251</v>
      </c>
      <c r="B11" s="1315"/>
      <c r="C11" s="1315"/>
      <c r="D11" s="1315"/>
      <c r="E11" s="1306"/>
      <c r="F11" s="1487" t="s">
        <v>4265</v>
      </c>
      <c r="G11" s="1315"/>
      <c r="H11" s="1315"/>
      <c r="I11" s="1315"/>
      <c r="J11" s="1315"/>
      <c r="K11" s="1315"/>
      <c r="L11" s="1315"/>
      <c r="M11" s="1306"/>
      <c r="N11" s="1487"/>
      <c r="O11" s="1315"/>
      <c r="P11" s="1315"/>
      <c r="Q11" s="1315"/>
      <c r="R11" s="1315"/>
      <c r="S11" s="1315"/>
      <c r="T11" s="1315"/>
      <c r="U11" s="1306"/>
    </row>
    <row r="12" spans="1:21">
      <c r="A12" s="1305" t="s">
        <v>4252</v>
      </c>
      <c r="B12" s="1315"/>
      <c r="C12" s="1315"/>
      <c r="D12" s="1315"/>
      <c r="E12" s="1306"/>
      <c r="F12" s="1487" t="s">
        <v>4266</v>
      </c>
      <c r="G12" s="1315"/>
      <c r="H12" s="1315"/>
      <c r="I12" s="1315"/>
      <c r="J12" s="1315"/>
      <c r="K12" s="1315"/>
      <c r="L12" s="1315"/>
      <c r="M12" s="1306"/>
      <c r="N12" s="1487"/>
      <c r="O12" s="1315"/>
      <c r="P12" s="1315"/>
      <c r="Q12" s="1315"/>
      <c r="R12" s="1315"/>
      <c r="S12" s="1315"/>
      <c r="T12" s="1315"/>
      <c r="U12" s="1306"/>
    </row>
    <row r="13" spans="1:21">
      <c r="A13" s="1305"/>
      <c r="B13" s="1315"/>
      <c r="C13" s="1315"/>
      <c r="D13" s="1315"/>
      <c r="E13" s="1306"/>
      <c r="F13" s="1487" t="s">
        <v>4267</v>
      </c>
      <c r="G13" s="1315"/>
      <c r="H13" s="1315"/>
      <c r="I13" s="1315"/>
      <c r="J13" s="1315"/>
      <c r="K13" s="1315"/>
      <c r="L13" s="1315"/>
      <c r="M13" s="1306"/>
      <c r="N13" s="1487"/>
      <c r="O13" s="1315"/>
      <c r="P13" s="1315"/>
      <c r="Q13" s="1315"/>
      <c r="R13" s="1315"/>
      <c r="S13" s="1315"/>
      <c r="T13" s="1315"/>
      <c r="U13" s="1306"/>
    </row>
    <row r="14" spans="1:21">
      <c r="A14" s="1305"/>
      <c r="B14" s="785"/>
      <c r="C14" s="1353"/>
      <c r="D14" s="1353"/>
      <c r="E14" s="1354"/>
      <c r="F14" s="1307"/>
      <c r="G14" s="77"/>
      <c r="H14" s="77"/>
      <c r="I14" s="1353"/>
      <c r="J14" s="1353"/>
      <c r="K14" s="785"/>
      <c r="L14" s="1353"/>
      <c r="M14" s="1354"/>
      <c r="N14" s="1307"/>
      <c r="O14" s="77"/>
      <c r="P14" s="77"/>
      <c r="Q14" s="1353"/>
      <c r="R14" s="785"/>
      <c r="S14" s="1353"/>
      <c r="T14" s="77"/>
      <c r="U14" s="1354"/>
    </row>
    <row r="15" spans="1:21">
      <c r="A15" s="1355"/>
      <c r="B15" s="1318"/>
      <c r="C15" s="1356"/>
      <c r="D15" s="1356"/>
      <c r="E15" s="1357"/>
      <c r="F15" s="3666" t="s">
        <v>4256</v>
      </c>
      <c r="G15" s="3667"/>
      <c r="H15" s="3668"/>
      <c r="I15" s="3669" t="s">
        <v>4257</v>
      </c>
      <c r="J15" s="3670"/>
      <c r="K15" s="3671"/>
      <c r="L15" s="1359"/>
      <c r="M15" s="1357"/>
      <c r="N15" s="1504"/>
      <c r="O15" s="1505" t="s">
        <v>4268</v>
      </c>
      <c r="P15" s="1423"/>
      <c r="Q15" s="1356"/>
      <c r="R15" s="1506"/>
      <c r="S15" s="1359"/>
      <c r="T15" s="791"/>
      <c r="U15" s="1357"/>
    </row>
    <row r="16" spans="1:21">
      <c r="A16" s="1319"/>
      <c r="B16" s="1320"/>
      <c r="C16" s="1332"/>
      <c r="D16" s="1332"/>
      <c r="E16" s="1361"/>
      <c r="F16" s="1360"/>
      <c r="G16" s="791"/>
      <c r="H16" s="1491"/>
      <c r="I16" s="1492"/>
      <c r="J16" s="791"/>
      <c r="K16" s="1493"/>
      <c r="L16" s="1359"/>
      <c r="M16" s="1361"/>
      <c r="N16" s="1360"/>
      <c r="O16" s="791" t="s">
        <v>4269</v>
      </c>
      <c r="P16" s="266"/>
      <c r="Q16" s="1507"/>
      <c r="R16" s="1320"/>
      <c r="S16" s="1359"/>
      <c r="T16" s="791"/>
      <c r="U16" s="1361"/>
    </row>
    <row r="17" spans="1:21">
      <c r="A17" s="1319"/>
      <c r="B17" s="1320"/>
      <c r="C17" s="1332"/>
      <c r="D17" s="1332"/>
      <c r="E17" s="1361"/>
      <c r="F17" s="1319"/>
      <c r="G17" s="1507"/>
      <c r="H17" s="266"/>
      <c r="I17" s="1332"/>
      <c r="J17" s="1332"/>
      <c r="K17" s="1424"/>
      <c r="L17" s="1359"/>
      <c r="M17" s="1361"/>
      <c r="N17" s="1319"/>
      <c r="O17" s="1507" t="s">
        <v>4270</v>
      </c>
      <c r="P17" s="266"/>
      <c r="Q17" s="1332"/>
      <c r="R17" s="1424"/>
      <c r="S17" s="1359"/>
      <c r="T17" s="791"/>
      <c r="U17" s="1361"/>
    </row>
    <row r="18" spans="1:21">
      <c r="A18" s="1319"/>
      <c r="B18" s="1320"/>
      <c r="C18" s="1332"/>
      <c r="D18" s="1332"/>
      <c r="E18" s="1361"/>
      <c r="F18" s="1360"/>
      <c r="G18" s="791"/>
      <c r="H18" s="1320"/>
      <c r="I18" s="1424"/>
      <c r="J18" s="1424"/>
      <c r="K18" s="1424"/>
      <c r="L18" s="1359"/>
      <c r="M18" s="1361"/>
      <c r="N18" s="1360" t="s">
        <v>4271</v>
      </c>
      <c r="O18" s="791" t="s">
        <v>4272</v>
      </c>
      <c r="P18" s="1320" t="s">
        <v>4273</v>
      </c>
      <c r="Q18" s="1332"/>
      <c r="R18" s="1424"/>
      <c r="S18" s="1359"/>
      <c r="T18" s="791"/>
      <c r="U18" s="1361"/>
    </row>
    <row r="19" spans="1:21">
      <c r="A19" s="1319"/>
      <c r="B19" s="1320"/>
      <c r="C19" s="1332" t="s">
        <v>4420</v>
      </c>
      <c r="D19" s="1332"/>
      <c r="E19" s="1361"/>
      <c r="F19" s="1360"/>
      <c r="G19" s="791"/>
      <c r="H19" s="1320"/>
      <c r="I19" s="1424"/>
      <c r="J19" s="1424"/>
      <c r="K19" s="1424"/>
      <c r="L19" s="1359" t="s">
        <v>4255</v>
      </c>
      <c r="M19" s="1358" t="s">
        <v>4258</v>
      </c>
      <c r="N19" s="1360" t="s">
        <v>4259</v>
      </c>
      <c r="O19" s="791" t="s">
        <v>4274</v>
      </c>
      <c r="P19" s="1320" t="s">
        <v>4274</v>
      </c>
      <c r="Q19" s="1359" t="s">
        <v>4275</v>
      </c>
      <c r="R19" s="1508" t="s">
        <v>2241</v>
      </c>
      <c r="S19" s="1359" t="s">
        <v>1373</v>
      </c>
      <c r="T19" s="791" t="s">
        <v>1374</v>
      </c>
      <c r="U19" s="1361"/>
    </row>
    <row r="20" spans="1:21">
      <c r="A20" s="1319" t="s">
        <v>1729</v>
      </c>
      <c r="B20" s="1320" t="s">
        <v>4253</v>
      </c>
      <c r="C20" s="1332" t="s">
        <v>3601</v>
      </c>
      <c r="D20" s="1332" t="s">
        <v>4254</v>
      </c>
      <c r="E20" s="1358" t="s">
        <v>4255</v>
      </c>
      <c r="F20" s="1360" t="s">
        <v>2241</v>
      </c>
      <c r="G20" s="791" t="s">
        <v>1373</v>
      </c>
      <c r="H20" s="1320" t="s">
        <v>1374</v>
      </c>
      <c r="I20" s="1424" t="s">
        <v>2241</v>
      </c>
      <c r="J20" s="1424" t="s">
        <v>1373</v>
      </c>
      <c r="K20" s="1424" t="s">
        <v>1374</v>
      </c>
      <c r="L20" s="1359" t="s">
        <v>3606</v>
      </c>
      <c r="M20" s="1358" t="s">
        <v>4259</v>
      </c>
      <c r="N20" s="1360" t="s">
        <v>4276</v>
      </c>
      <c r="O20" s="791" t="s">
        <v>4277</v>
      </c>
      <c r="P20" s="1320" t="s">
        <v>4277</v>
      </c>
      <c r="Q20" s="1507" t="s">
        <v>1168</v>
      </c>
      <c r="R20" s="1320" t="s">
        <v>4278</v>
      </c>
      <c r="S20" s="1359" t="s">
        <v>4278</v>
      </c>
      <c r="T20" s="791" t="s">
        <v>4278</v>
      </c>
      <c r="U20" s="1361"/>
    </row>
    <row r="21" spans="1:21">
      <c r="A21" s="1509" t="s">
        <v>1732</v>
      </c>
      <c r="B21" s="1320" t="s">
        <v>3020</v>
      </c>
      <c r="C21" s="1362" t="s">
        <v>3021</v>
      </c>
      <c r="D21" s="1332" t="s">
        <v>3022</v>
      </c>
      <c r="E21" s="2465" t="s">
        <v>3023</v>
      </c>
      <c r="F21" s="1319" t="s">
        <v>2346</v>
      </c>
      <c r="G21" s="266" t="s">
        <v>2347</v>
      </c>
      <c r="H21" s="1364" t="s">
        <v>2348</v>
      </c>
      <c r="I21" s="1364" t="s">
        <v>2349</v>
      </c>
      <c r="J21" s="1364" t="s">
        <v>2350</v>
      </c>
      <c r="K21" s="1494" t="s">
        <v>2351</v>
      </c>
      <c r="L21" s="1365" t="s">
        <v>2352</v>
      </c>
      <c r="M21" s="2465" t="s">
        <v>2353</v>
      </c>
      <c r="N21" s="1319" t="s">
        <v>180</v>
      </c>
      <c r="O21" s="266" t="s">
        <v>181</v>
      </c>
      <c r="P21" s="1364" t="s">
        <v>182</v>
      </c>
      <c r="Q21" s="1494" t="s">
        <v>183</v>
      </c>
      <c r="R21" s="1365" t="s">
        <v>1075</v>
      </c>
      <c r="S21" s="1365" t="s">
        <v>4279</v>
      </c>
      <c r="T21" s="634" t="s">
        <v>4280</v>
      </c>
      <c r="U21" s="1366"/>
    </row>
    <row r="22" spans="1:21">
      <c r="A22" s="1367">
        <v>1</v>
      </c>
      <c r="B22" s="1325"/>
      <c r="C22" s="1326"/>
      <c r="D22" s="1333"/>
      <c r="E22" s="1373"/>
      <c r="F22" s="1368"/>
      <c r="G22" s="1369"/>
      <c r="H22" s="1370"/>
      <c r="I22" s="1369"/>
      <c r="J22" s="1495"/>
      <c r="K22" s="1371"/>
      <c r="L22" s="1496"/>
      <c r="M22" s="1373"/>
      <c r="N22" s="1368"/>
      <c r="O22" s="1369"/>
      <c r="P22" s="1370"/>
      <c r="Q22" s="1495" t="s">
        <v>4281</v>
      </c>
      <c r="R22" s="1371"/>
      <c r="S22" s="1496"/>
      <c r="T22" s="1372"/>
      <c r="U22" s="1373">
        <v>1</v>
      </c>
    </row>
    <row r="23" spans="1:21">
      <c r="A23" s="1367">
        <v>2</v>
      </c>
      <c r="B23" s="1325"/>
      <c r="C23" s="1326"/>
      <c r="D23" s="1328"/>
      <c r="E23" s="1377"/>
      <c r="F23" s="1374"/>
      <c r="G23" s="299"/>
      <c r="H23" s="299"/>
      <c r="I23" s="445"/>
      <c r="J23" s="1497"/>
      <c r="K23" s="1375"/>
      <c r="L23" s="1375"/>
      <c r="M23" s="1377"/>
      <c r="N23" s="1374"/>
      <c r="O23" s="299"/>
      <c r="P23" s="299"/>
      <c r="Q23" s="1497" t="s">
        <v>4282</v>
      </c>
      <c r="R23" s="1375"/>
      <c r="S23" s="1375"/>
      <c r="T23" s="1376"/>
      <c r="U23" s="1377">
        <v>2</v>
      </c>
    </row>
    <row r="24" spans="1:21">
      <c r="A24" s="1367">
        <v>3</v>
      </c>
      <c r="B24" s="1325"/>
      <c r="C24" s="1326"/>
      <c r="D24" s="1328"/>
      <c r="E24" s="1377"/>
      <c r="F24" s="1378"/>
      <c r="G24" s="227"/>
      <c r="H24" s="227"/>
      <c r="I24" s="244"/>
      <c r="J24" s="1330"/>
      <c r="K24" s="1379"/>
      <c r="L24" s="1379"/>
      <c r="M24" s="1377"/>
      <c r="N24" s="1378"/>
      <c r="O24" s="227"/>
      <c r="P24" s="227"/>
      <c r="Q24" s="1330" t="s">
        <v>4283</v>
      </c>
      <c r="R24" s="1379"/>
      <c r="S24" s="1379"/>
      <c r="T24" s="1376"/>
      <c r="U24" s="1377">
        <v>3</v>
      </c>
    </row>
    <row r="25" spans="1:21">
      <c r="A25" s="1367">
        <v>4</v>
      </c>
      <c r="B25" s="1325"/>
      <c r="C25" s="1326"/>
      <c r="D25" s="1330"/>
      <c r="E25" s="1377"/>
      <c r="F25" s="1378"/>
      <c r="G25" s="227"/>
      <c r="H25" s="227"/>
      <c r="I25" s="244"/>
      <c r="J25" s="1330"/>
      <c r="K25" s="1379"/>
      <c r="L25" s="1379"/>
      <c r="M25" s="1377"/>
      <c r="N25" s="1378"/>
      <c r="O25" s="227"/>
      <c r="P25" s="227"/>
      <c r="Q25" s="1330" t="s">
        <v>4284</v>
      </c>
      <c r="R25" s="1379"/>
      <c r="S25" s="1379"/>
      <c r="T25" s="1376"/>
      <c r="U25" s="1377">
        <v>4</v>
      </c>
    </row>
    <row r="26" spans="1:21">
      <c r="A26" s="1367">
        <v>5</v>
      </c>
      <c r="B26" s="1325"/>
      <c r="C26" s="1326"/>
      <c r="D26" s="1330"/>
      <c r="E26" s="1377"/>
      <c r="F26" s="1378"/>
      <c r="G26" s="678"/>
      <c r="H26" s="678"/>
      <c r="I26" s="234"/>
      <c r="J26" s="1345"/>
      <c r="K26" s="1380"/>
      <c r="L26" s="1380"/>
      <c r="M26" s="1377"/>
      <c r="N26" s="1378"/>
      <c r="O26" s="678"/>
      <c r="P26" s="678"/>
      <c r="Q26" s="1345" t="s">
        <v>2330</v>
      </c>
      <c r="R26" s="1380"/>
      <c r="S26" s="1380"/>
      <c r="T26" s="1376"/>
      <c r="U26" s="1377">
        <v>5</v>
      </c>
    </row>
    <row r="27" spans="1:21">
      <c r="A27" s="1367">
        <v>6</v>
      </c>
      <c r="B27" s="1325"/>
      <c r="C27" s="1326"/>
      <c r="D27" s="1334"/>
      <c r="E27" s="1377"/>
      <c r="F27" s="1381"/>
      <c r="G27" s="1382"/>
      <c r="H27" s="1382"/>
      <c r="I27" s="1498"/>
      <c r="J27" s="1382"/>
      <c r="K27" s="1383"/>
      <c r="L27" s="1382"/>
      <c r="M27" s="1377"/>
      <c r="N27" s="1381"/>
      <c r="O27" s="1382"/>
      <c r="P27" s="1382"/>
      <c r="Q27" s="1382"/>
      <c r="R27" s="1383"/>
      <c r="S27" s="1382"/>
      <c r="T27" s="1376"/>
      <c r="U27" s="1377">
        <v>6</v>
      </c>
    </row>
    <row r="28" spans="1:21">
      <c r="A28" s="1367">
        <v>7</v>
      </c>
      <c r="B28" s="1325"/>
      <c r="C28" s="1326"/>
      <c r="D28" s="1337"/>
      <c r="E28" s="1377"/>
      <c r="F28" s="1384"/>
      <c r="G28" s="1385"/>
      <c r="H28" s="1382"/>
      <c r="I28" s="1499"/>
      <c r="J28" s="1385"/>
      <c r="K28" s="1386"/>
      <c r="L28" s="1385"/>
      <c r="M28" s="1377"/>
      <c r="N28" s="1384"/>
      <c r="O28" s="1385"/>
      <c r="P28" s="1382"/>
      <c r="Q28" s="1385"/>
      <c r="R28" s="1386"/>
      <c r="S28" s="1385"/>
      <c r="T28" s="1376"/>
      <c r="U28" s="1377">
        <v>7</v>
      </c>
    </row>
    <row r="29" spans="1:21">
      <c r="A29" s="1367">
        <v>8</v>
      </c>
      <c r="B29" s="1325"/>
      <c r="C29" s="1326"/>
      <c r="D29" s="1330"/>
      <c r="E29" s="1377"/>
      <c r="F29" s="1378"/>
      <c r="G29" s="447"/>
      <c r="H29" s="447"/>
      <c r="I29" s="448"/>
      <c r="J29" s="1500"/>
      <c r="K29" s="1387"/>
      <c r="L29" s="1387"/>
      <c r="M29" s="1377"/>
      <c r="N29" s="1378"/>
      <c r="O29" s="447"/>
      <c r="P29" s="447"/>
      <c r="Q29" s="1500"/>
      <c r="R29" s="1387"/>
      <c r="S29" s="1387"/>
      <c r="T29" s="1376"/>
      <c r="U29" s="1377">
        <v>8</v>
      </c>
    </row>
    <row r="30" spans="1:21">
      <c r="A30" s="1367">
        <v>9</v>
      </c>
      <c r="B30" s="1325"/>
      <c r="C30" s="1326"/>
      <c r="D30" s="1330"/>
      <c r="E30" s="1377"/>
      <c r="F30" s="1388"/>
      <c r="G30" s="227"/>
      <c r="H30" s="227"/>
      <c r="I30" s="244"/>
      <c r="J30" s="1330"/>
      <c r="K30" s="1379"/>
      <c r="L30" s="1379"/>
      <c r="M30" s="1377"/>
      <c r="N30" s="1388"/>
      <c r="O30" s="227"/>
      <c r="P30" s="227"/>
      <c r="Q30" s="1330"/>
      <c r="R30" s="1379"/>
      <c r="S30" s="1379"/>
      <c r="T30" s="1376"/>
      <c r="U30" s="1377">
        <v>9</v>
      </c>
    </row>
    <row r="31" spans="1:21">
      <c r="A31" s="1367">
        <v>10</v>
      </c>
      <c r="B31" s="1325"/>
      <c r="C31" s="1326"/>
      <c r="D31" s="1330"/>
      <c r="E31" s="1377"/>
      <c r="F31" s="1378"/>
      <c r="G31" s="227"/>
      <c r="H31" s="227"/>
      <c r="I31" s="244"/>
      <c r="J31" s="1330"/>
      <c r="K31" s="1379"/>
      <c r="L31" s="1379"/>
      <c r="M31" s="1377"/>
      <c r="N31" s="1378"/>
      <c r="O31" s="227"/>
      <c r="P31" s="227"/>
      <c r="Q31" s="1330"/>
      <c r="R31" s="1379"/>
      <c r="S31" s="1379"/>
      <c r="T31" s="1376"/>
      <c r="U31" s="1377">
        <v>10</v>
      </c>
    </row>
    <row r="32" spans="1:21">
      <c r="A32" s="1367">
        <v>11</v>
      </c>
      <c r="B32" s="1325"/>
      <c r="C32" s="1326"/>
      <c r="D32" s="1330"/>
      <c r="E32" s="1377"/>
      <c r="F32" s="1378"/>
      <c r="G32" s="227"/>
      <c r="H32" s="227"/>
      <c r="I32" s="244"/>
      <c r="J32" s="1330"/>
      <c r="K32" s="1379"/>
      <c r="L32" s="1379"/>
      <c r="M32" s="1377"/>
      <c r="N32" s="1378"/>
      <c r="O32" s="227"/>
      <c r="P32" s="227"/>
      <c r="Q32" s="1330"/>
      <c r="R32" s="1379"/>
      <c r="S32" s="1379"/>
      <c r="T32" s="1376"/>
      <c r="U32" s="1377">
        <v>11</v>
      </c>
    </row>
    <row r="33" spans="1:21">
      <c r="A33" s="1367">
        <v>12</v>
      </c>
      <c r="B33" s="1325"/>
      <c r="C33" s="1326"/>
      <c r="D33" s="1330"/>
      <c r="E33" s="1377"/>
      <c r="F33" s="1378"/>
      <c r="G33" s="227"/>
      <c r="H33" s="227"/>
      <c r="I33" s="244"/>
      <c r="J33" s="1330"/>
      <c r="K33" s="1379"/>
      <c r="L33" s="1379"/>
      <c r="M33" s="1377"/>
      <c r="N33" s="1378"/>
      <c r="O33" s="227"/>
      <c r="P33" s="227"/>
      <c r="Q33" s="1330"/>
      <c r="R33" s="1379"/>
      <c r="S33" s="1379"/>
      <c r="T33" s="1376"/>
      <c r="U33" s="1377">
        <v>12</v>
      </c>
    </row>
    <row r="34" spans="1:21">
      <c r="A34" s="1367">
        <v>13</v>
      </c>
      <c r="B34" s="1325"/>
      <c r="C34" s="1326"/>
      <c r="D34" s="1330"/>
      <c r="E34" s="1377"/>
      <c r="F34" s="1378"/>
      <c r="G34" s="227"/>
      <c r="H34" s="227"/>
      <c r="I34" s="244"/>
      <c r="J34" s="1330"/>
      <c r="K34" s="1379"/>
      <c r="L34" s="1379"/>
      <c r="M34" s="1377"/>
      <c r="N34" s="1378"/>
      <c r="O34" s="227"/>
      <c r="P34" s="227"/>
      <c r="Q34" s="1330"/>
      <c r="R34" s="1379"/>
      <c r="S34" s="1379"/>
      <c r="T34" s="1376"/>
      <c r="U34" s="1377">
        <v>13</v>
      </c>
    </row>
    <row r="35" spans="1:21">
      <c r="A35" s="1367">
        <v>14</v>
      </c>
      <c r="B35" s="1325"/>
      <c r="C35" s="1326"/>
      <c r="D35" s="1330"/>
      <c r="E35" s="1377"/>
      <c r="F35" s="1378"/>
      <c r="G35" s="227"/>
      <c r="H35" s="227"/>
      <c r="I35" s="244"/>
      <c r="J35" s="1330"/>
      <c r="K35" s="1379"/>
      <c r="L35" s="1379"/>
      <c r="M35" s="1377"/>
      <c r="N35" s="1378"/>
      <c r="O35" s="227"/>
      <c r="P35" s="227"/>
      <c r="Q35" s="1330"/>
      <c r="R35" s="1379"/>
      <c r="S35" s="1379"/>
      <c r="T35" s="1376"/>
      <c r="U35" s="1377">
        <v>14</v>
      </c>
    </row>
    <row r="36" spans="1:21">
      <c r="A36" s="1367">
        <v>15</v>
      </c>
      <c r="B36" s="1325"/>
      <c r="C36" s="1326"/>
      <c r="D36" s="1330"/>
      <c r="E36" s="1377"/>
      <c r="F36" s="1378"/>
      <c r="G36" s="678"/>
      <c r="H36" s="678"/>
      <c r="I36" s="234"/>
      <c r="J36" s="1345"/>
      <c r="K36" s="1379"/>
      <c r="L36" s="1379"/>
      <c r="M36" s="1377"/>
      <c r="N36" s="1378"/>
      <c r="O36" s="678"/>
      <c r="P36" s="678"/>
      <c r="Q36" s="1345"/>
      <c r="R36" s="1379"/>
      <c r="S36" s="1379"/>
      <c r="T36" s="1376"/>
      <c r="U36" s="1377">
        <v>15</v>
      </c>
    </row>
    <row r="37" spans="1:21">
      <c r="A37" s="1367">
        <v>16</v>
      </c>
      <c r="B37" s="1325"/>
      <c r="C37" s="1326"/>
      <c r="D37" s="1340"/>
      <c r="E37" s="1377"/>
      <c r="F37" s="1389"/>
      <c r="G37" s="1382"/>
      <c r="H37" s="1383"/>
      <c r="I37" s="1501"/>
      <c r="J37" s="1382"/>
      <c r="K37" s="1390"/>
      <c r="L37" s="1390"/>
      <c r="M37" s="1377"/>
      <c r="N37" s="1389"/>
      <c r="O37" s="1382"/>
      <c r="P37" s="1383"/>
      <c r="Q37" s="1382"/>
      <c r="R37" s="1390"/>
      <c r="S37" s="1390"/>
      <c r="T37" s="1376"/>
      <c r="U37" s="1377">
        <v>16</v>
      </c>
    </row>
    <row r="38" spans="1:21">
      <c r="A38" s="1367">
        <v>17</v>
      </c>
      <c r="B38" s="1325"/>
      <c r="C38" s="1326"/>
      <c r="D38" s="1340"/>
      <c r="E38" s="1377"/>
      <c r="F38" s="1391"/>
      <c r="G38" s="1392"/>
      <c r="H38" s="1392"/>
      <c r="I38" s="1336"/>
      <c r="J38" s="1337"/>
      <c r="K38" s="1390"/>
      <c r="L38" s="1390"/>
      <c r="M38" s="1377"/>
      <c r="N38" s="1391"/>
      <c r="O38" s="1392"/>
      <c r="P38" s="1392"/>
      <c r="Q38" s="1337"/>
      <c r="R38" s="1390"/>
      <c r="S38" s="1390"/>
      <c r="T38" s="1376"/>
      <c r="U38" s="1377">
        <v>17</v>
      </c>
    </row>
    <row r="39" spans="1:21">
      <c r="A39" s="1367">
        <v>18</v>
      </c>
      <c r="B39" s="1325"/>
      <c r="C39" s="1326"/>
      <c r="D39" s="1330"/>
      <c r="E39" s="1377"/>
      <c r="F39" s="1378"/>
      <c r="G39" s="227"/>
      <c r="H39" s="227"/>
      <c r="I39" s="244"/>
      <c r="J39" s="1330"/>
      <c r="K39" s="1379"/>
      <c r="L39" s="1379"/>
      <c r="M39" s="1377"/>
      <c r="N39" s="1378"/>
      <c r="O39" s="227"/>
      <c r="P39" s="227"/>
      <c r="Q39" s="1330"/>
      <c r="R39" s="1379"/>
      <c r="S39" s="1379"/>
      <c r="T39" s="1376"/>
      <c r="U39" s="1377">
        <v>18</v>
      </c>
    </row>
    <row r="40" spans="1:21">
      <c r="A40" s="1367">
        <v>19</v>
      </c>
      <c r="B40" s="1325"/>
      <c r="C40" s="1326"/>
      <c r="D40" s="1330"/>
      <c r="E40" s="1377"/>
      <c r="F40" s="1378"/>
      <c r="G40" s="227"/>
      <c r="H40" s="227"/>
      <c r="I40" s="244"/>
      <c r="J40" s="1330"/>
      <c r="K40" s="1379"/>
      <c r="L40" s="1379"/>
      <c r="M40" s="1377"/>
      <c r="N40" s="1378"/>
      <c r="O40" s="227"/>
      <c r="P40" s="227"/>
      <c r="Q40" s="1330"/>
      <c r="R40" s="1379"/>
      <c r="S40" s="1379"/>
      <c r="T40" s="1376"/>
      <c r="U40" s="1377">
        <v>19</v>
      </c>
    </row>
    <row r="41" spans="1:21">
      <c r="A41" s="1367">
        <v>20</v>
      </c>
      <c r="B41" s="1325"/>
      <c r="C41" s="1326"/>
      <c r="D41" s="1330"/>
      <c r="E41" s="1377"/>
      <c r="F41" s="1378"/>
      <c r="G41" s="227"/>
      <c r="H41" s="227"/>
      <c r="I41" s="244"/>
      <c r="J41" s="1330"/>
      <c r="K41" s="1379"/>
      <c r="L41" s="1379"/>
      <c r="M41" s="1377"/>
      <c r="N41" s="1378"/>
      <c r="O41" s="227"/>
      <c r="P41" s="227"/>
      <c r="Q41" s="1330"/>
      <c r="R41" s="1379"/>
      <c r="S41" s="1379"/>
      <c r="T41" s="1376"/>
      <c r="U41" s="1377">
        <v>20</v>
      </c>
    </row>
    <row r="42" spans="1:21">
      <c r="A42" s="1367">
        <v>21</v>
      </c>
      <c r="B42" s="1325"/>
      <c r="C42" s="1326"/>
      <c r="D42" s="1330"/>
      <c r="E42" s="1377"/>
      <c r="F42" s="1378"/>
      <c r="G42" s="227"/>
      <c r="H42" s="227"/>
      <c r="I42" s="244"/>
      <c r="J42" s="1330"/>
      <c r="K42" s="1379"/>
      <c r="L42" s="1379"/>
      <c r="M42" s="1377"/>
      <c r="N42" s="1378"/>
      <c r="O42" s="227"/>
      <c r="P42" s="227"/>
      <c r="Q42" s="1330"/>
      <c r="R42" s="1379"/>
      <c r="S42" s="1379"/>
      <c r="T42" s="1376"/>
      <c r="U42" s="1377">
        <v>21</v>
      </c>
    </row>
    <row r="43" spans="1:21">
      <c r="A43" s="1367">
        <v>22</v>
      </c>
      <c r="B43" s="1325"/>
      <c r="C43" s="1326"/>
      <c r="D43" s="1330"/>
      <c r="E43" s="1377"/>
      <c r="F43" s="1378"/>
      <c r="G43" s="227"/>
      <c r="H43" s="227"/>
      <c r="I43" s="244"/>
      <c r="J43" s="1330"/>
      <c r="K43" s="1379"/>
      <c r="L43" s="1379"/>
      <c r="M43" s="1377"/>
      <c r="N43" s="1378"/>
      <c r="O43" s="227"/>
      <c r="P43" s="227"/>
      <c r="Q43" s="1330"/>
      <c r="R43" s="1379"/>
      <c r="S43" s="1379"/>
      <c r="T43" s="1376"/>
      <c r="U43" s="1377">
        <v>22</v>
      </c>
    </row>
    <row r="44" spans="1:21">
      <c r="A44" s="1367">
        <v>23</v>
      </c>
      <c r="B44" s="1325"/>
      <c r="C44" s="1326"/>
      <c r="D44" s="1330"/>
      <c r="E44" s="1377"/>
      <c r="F44" s="1378"/>
      <c r="G44" s="227"/>
      <c r="H44" s="227"/>
      <c r="I44" s="244"/>
      <c r="J44" s="1330"/>
      <c r="K44" s="1379"/>
      <c r="L44" s="1379"/>
      <c r="M44" s="1377"/>
      <c r="N44" s="1378"/>
      <c r="O44" s="227"/>
      <c r="P44" s="227"/>
      <c r="Q44" s="1330"/>
      <c r="R44" s="1379"/>
      <c r="S44" s="1379"/>
      <c r="T44" s="1376"/>
      <c r="U44" s="1377">
        <v>23</v>
      </c>
    </row>
    <row r="45" spans="1:21">
      <c r="A45" s="1367">
        <v>24</v>
      </c>
      <c r="B45" s="1325"/>
      <c r="C45" s="1326"/>
      <c r="D45" s="1340"/>
      <c r="E45" s="1377"/>
      <c r="F45" s="1393"/>
      <c r="G45" s="1334"/>
      <c r="H45" s="1390"/>
      <c r="I45" s="1339"/>
      <c r="J45" s="1340"/>
      <c r="K45" s="1390"/>
      <c r="L45" s="1390"/>
      <c r="M45" s="1377"/>
      <c r="N45" s="1393"/>
      <c r="O45" s="1334"/>
      <c r="P45" s="1390"/>
      <c r="Q45" s="1340"/>
      <c r="R45" s="1390"/>
      <c r="S45" s="1390"/>
      <c r="T45" s="1376"/>
      <c r="U45" s="1377">
        <v>24</v>
      </c>
    </row>
    <row r="46" spans="1:21">
      <c r="A46" s="1367">
        <v>25</v>
      </c>
      <c r="B46" s="1325"/>
      <c r="C46" s="1326"/>
      <c r="D46" s="1330"/>
      <c r="E46" s="1377"/>
      <c r="F46" s="1378"/>
      <c r="G46" s="447"/>
      <c r="H46" s="227"/>
      <c r="I46" s="244"/>
      <c r="J46" s="1330"/>
      <c r="K46" s="1379"/>
      <c r="L46" s="1379"/>
      <c r="M46" s="1377"/>
      <c r="N46" s="1378"/>
      <c r="O46" s="447"/>
      <c r="P46" s="227"/>
      <c r="Q46" s="1330"/>
      <c r="R46" s="1379"/>
      <c r="S46" s="1379"/>
      <c r="T46" s="1376"/>
      <c r="U46" s="1377">
        <v>25</v>
      </c>
    </row>
    <row r="47" spans="1:21">
      <c r="A47" s="1367">
        <v>26</v>
      </c>
      <c r="B47" s="1325"/>
      <c r="C47" s="1326"/>
      <c r="D47" s="1330"/>
      <c r="E47" s="1377"/>
      <c r="F47" s="1378"/>
      <c r="G47" s="227"/>
      <c r="H47" s="227"/>
      <c r="I47" s="244"/>
      <c r="J47" s="1330"/>
      <c r="K47" s="1379"/>
      <c r="L47" s="1379"/>
      <c r="M47" s="1377"/>
      <c r="N47" s="1378"/>
      <c r="O47" s="227"/>
      <c r="P47" s="227"/>
      <c r="Q47" s="1330"/>
      <c r="R47" s="1379"/>
      <c r="S47" s="1379"/>
      <c r="T47" s="1376"/>
      <c r="U47" s="1377">
        <v>26</v>
      </c>
    </row>
    <row r="48" spans="1:21">
      <c r="A48" s="1367">
        <v>27</v>
      </c>
      <c r="B48" s="1325"/>
      <c r="C48" s="1326"/>
      <c r="D48" s="1330"/>
      <c r="E48" s="1377"/>
      <c r="F48" s="1378"/>
      <c r="G48" s="227"/>
      <c r="H48" s="227"/>
      <c r="I48" s="244"/>
      <c r="J48" s="1330"/>
      <c r="K48" s="1379"/>
      <c r="L48" s="1379"/>
      <c r="M48" s="1377"/>
      <c r="N48" s="1378"/>
      <c r="O48" s="227"/>
      <c r="P48" s="227"/>
      <c r="Q48" s="1330"/>
      <c r="R48" s="1379"/>
      <c r="S48" s="1379"/>
      <c r="T48" s="1376"/>
      <c r="U48" s="1377">
        <v>27</v>
      </c>
    </row>
    <row r="49" spans="1:21">
      <c r="A49" s="1367">
        <v>28</v>
      </c>
      <c r="B49" s="1325"/>
      <c r="C49" s="1326"/>
      <c r="D49" s="1330"/>
      <c r="E49" s="1377"/>
      <c r="F49" s="1378"/>
      <c r="G49" s="227"/>
      <c r="H49" s="227"/>
      <c r="I49" s="244"/>
      <c r="J49" s="1330"/>
      <c r="K49" s="1379"/>
      <c r="L49" s="1379"/>
      <c r="M49" s="1377"/>
      <c r="N49" s="1378"/>
      <c r="O49" s="227"/>
      <c r="P49" s="227"/>
      <c r="Q49" s="1330"/>
      <c r="R49" s="1379"/>
      <c r="S49" s="1379"/>
      <c r="T49" s="1376"/>
      <c r="U49" s="1377">
        <v>28</v>
      </c>
    </row>
    <row r="50" spans="1:21">
      <c r="A50" s="1367">
        <v>29</v>
      </c>
      <c r="B50" s="1325"/>
      <c r="C50" s="1326"/>
      <c r="D50" s="1330"/>
      <c r="E50" s="1377"/>
      <c r="F50" s="1378"/>
      <c r="G50" s="227"/>
      <c r="H50" s="227"/>
      <c r="I50" s="244"/>
      <c r="J50" s="1330"/>
      <c r="K50" s="1379"/>
      <c r="L50" s="1379"/>
      <c r="M50" s="1377"/>
      <c r="N50" s="1378"/>
      <c r="O50" s="227"/>
      <c r="P50" s="227"/>
      <c r="Q50" s="1330"/>
      <c r="R50" s="1379"/>
      <c r="S50" s="1379"/>
      <c r="T50" s="1376"/>
      <c r="U50" s="1377">
        <v>29</v>
      </c>
    </row>
    <row r="51" spans="1:21">
      <c r="A51" s="1367">
        <v>30</v>
      </c>
      <c r="B51" s="1325"/>
      <c r="C51" s="1326"/>
      <c r="D51" s="1330"/>
      <c r="E51" s="1377"/>
      <c r="F51" s="1378"/>
      <c r="G51" s="227"/>
      <c r="H51" s="227"/>
      <c r="I51" s="244"/>
      <c r="J51" s="1330"/>
      <c r="K51" s="1379"/>
      <c r="L51" s="1379"/>
      <c r="M51" s="1377"/>
      <c r="N51" s="1378"/>
      <c r="O51" s="227"/>
      <c r="P51" s="227"/>
      <c r="Q51" s="1330"/>
      <c r="R51" s="1379"/>
      <c r="S51" s="1379"/>
      <c r="T51" s="1376"/>
      <c r="U51" s="1377">
        <v>30</v>
      </c>
    </row>
    <row r="52" spans="1:21">
      <c r="A52" s="1367">
        <v>31</v>
      </c>
      <c r="B52" s="1325"/>
      <c r="C52" s="1326"/>
      <c r="D52" s="1330"/>
      <c r="E52" s="1377"/>
      <c r="F52" s="1378"/>
      <c r="G52" s="227"/>
      <c r="H52" s="227"/>
      <c r="I52" s="244"/>
      <c r="J52" s="1330"/>
      <c r="K52" s="1379"/>
      <c r="L52" s="1379"/>
      <c r="M52" s="1377"/>
      <c r="N52" s="1378"/>
      <c r="O52" s="227"/>
      <c r="P52" s="227"/>
      <c r="Q52" s="1330"/>
      <c r="R52" s="1379"/>
      <c r="S52" s="1379"/>
      <c r="T52" s="1376"/>
      <c r="U52" s="1377">
        <v>31</v>
      </c>
    </row>
    <row r="53" spans="1:21">
      <c r="A53" s="1367">
        <v>32</v>
      </c>
      <c r="B53" s="1325"/>
      <c r="C53" s="1326"/>
      <c r="D53" s="1330"/>
      <c r="E53" s="1377"/>
      <c r="F53" s="1378"/>
      <c r="G53" s="227"/>
      <c r="H53" s="227"/>
      <c r="I53" s="244"/>
      <c r="J53" s="1330"/>
      <c r="K53" s="1379"/>
      <c r="L53" s="1379"/>
      <c r="M53" s="1377"/>
      <c r="N53" s="1378"/>
      <c r="O53" s="227"/>
      <c r="P53" s="227"/>
      <c r="Q53" s="1330"/>
      <c r="R53" s="1379"/>
      <c r="S53" s="1379"/>
      <c r="T53" s="1376"/>
      <c r="U53" s="1377">
        <v>32</v>
      </c>
    </row>
    <row r="54" spans="1:21">
      <c r="A54" s="1367">
        <v>33</v>
      </c>
      <c r="B54" s="1325"/>
      <c r="C54" s="1326"/>
      <c r="D54" s="1340"/>
      <c r="E54" s="1377"/>
      <c r="F54" s="1393"/>
      <c r="G54" s="1340"/>
      <c r="H54" s="1390"/>
      <c r="I54" s="1339"/>
      <c r="J54" s="1340"/>
      <c r="K54" s="1390"/>
      <c r="L54" s="1390"/>
      <c r="M54" s="1377"/>
      <c r="N54" s="1393"/>
      <c r="O54" s="1340"/>
      <c r="P54" s="1390"/>
      <c r="Q54" s="1340"/>
      <c r="R54" s="1390"/>
      <c r="S54" s="1390"/>
      <c r="T54" s="1376"/>
      <c r="U54" s="1377">
        <v>33</v>
      </c>
    </row>
    <row r="55" spans="1:21">
      <c r="A55" s="1367">
        <v>34</v>
      </c>
      <c r="B55" s="1325"/>
      <c r="C55" s="1326"/>
      <c r="D55" s="1330"/>
      <c r="E55" s="1377"/>
      <c r="F55" s="1378"/>
      <c r="G55" s="227"/>
      <c r="H55" s="227"/>
      <c r="I55" s="244"/>
      <c r="J55" s="1330"/>
      <c r="K55" s="1379"/>
      <c r="L55" s="1379"/>
      <c r="M55" s="1377"/>
      <c r="N55" s="1378"/>
      <c r="O55" s="227"/>
      <c r="P55" s="227"/>
      <c r="Q55" s="1330"/>
      <c r="R55" s="1379"/>
      <c r="S55" s="1379"/>
      <c r="T55" s="1376"/>
      <c r="U55" s="1377">
        <v>34</v>
      </c>
    </row>
    <row r="56" spans="1:21">
      <c r="A56" s="1367">
        <v>35</v>
      </c>
      <c r="B56" s="1325"/>
      <c r="C56" s="1326"/>
      <c r="D56" s="1330"/>
      <c r="E56" s="1377"/>
      <c r="F56" s="1378"/>
      <c r="G56" s="227"/>
      <c r="H56" s="227"/>
      <c r="I56" s="244"/>
      <c r="J56" s="1330"/>
      <c r="K56" s="1379"/>
      <c r="L56" s="1379"/>
      <c r="M56" s="1377"/>
      <c r="N56" s="1378"/>
      <c r="O56" s="227"/>
      <c r="P56" s="227"/>
      <c r="Q56" s="1330"/>
      <c r="R56" s="1379"/>
      <c r="S56" s="1379"/>
      <c r="T56" s="1376"/>
      <c r="U56" s="1377">
        <v>35</v>
      </c>
    </row>
    <row r="57" spans="1:21">
      <c r="A57" s="1367">
        <v>36</v>
      </c>
      <c r="B57" s="1325"/>
      <c r="C57" s="1326"/>
      <c r="D57" s="1330"/>
      <c r="E57" s="1377"/>
      <c r="F57" s="1378"/>
      <c r="G57" s="227"/>
      <c r="H57" s="227"/>
      <c r="I57" s="244"/>
      <c r="J57" s="1330"/>
      <c r="K57" s="1379"/>
      <c r="L57" s="1379"/>
      <c r="M57" s="1377"/>
      <c r="N57" s="1378"/>
      <c r="O57" s="227"/>
      <c r="P57" s="227"/>
      <c r="Q57" s="1330"/>
      <c r="R57" s="1379"/>
      <c r="S57" s="1379"/>
      <c r="T57" s="1376"/>
      <c r="U57" s="1377">
        <v>36</v>
      </c>
    </row>
    <row r="58" spans="1:21">
      <c r="A58" s="1367">
        <v>37</v>
      </c>
      <c r="B58" s="1325"/>
      <c r="C58" s="1326"/>
      <c r="D58" s="1330"/>
      <c r="E58" s="1377"/>
      <c r="F58" s="1378"/>
      <c r="G58" s="227"/>
      <c r="H58" s="227"/>
      <c r="I58" s="244"/>
      <c r="J58" s="1330"/>
      <c r="K58" s="1379"/>
      <c r="L58" s="1379"/>
      <c r="M58" s="1377"/>
      <c r="N58" s="1378"/>
      <c r="O58" s="227"/>
      <c r="P58" s="227"/>
      <c r="Q58" s="1330"/>
      <c r="R58" s="1379"/>
      <c r="S58" s="1379"/>
      <c r="T58" s="1376"/>
      <c r="U58" s="1377">
        <v>37</v>
      </c>
    </row>
    <row r="59" spans="1:21">
      <c r="A59" s="1367">
        <v>38</v>
      </c>
      <c r="B59" s="1325"/>
      <c r="C59" s="1326"/>
      <c r="D59" s="1330"/>
      <c r="E59" s="1377"/>
      <c r="F59" s="1378"/>
      <c r="G59" s="227"/>
      <c r="H59" s="227"/>
      <c r="I59" s="244"/>
      <c r="J59" s="1502"/>
      <c r="K59" s="1379"/>
      <c r="L59" s="1379"/>
      <c r="M59" s="1377"/>
      <c r="N59" s="1378"/>
      <c r="O59" s="227"/>
      <c r="P59" s="227"/>
      <c r="Q59" s="1502"/>
      <c r="R59" s="1379"/>
      <c r="S59" s="1379"/>
      <c r="T59" s="1376"/>
      <c r="U59" s="1377">
        <v>38</v>
      </c>
    </row>
    <row r="60" spans="1:21" ht="15.75" thickBot="1">
      <c r="A60" s="1394">
        <v>39</v>
      </c>
      <c r="B60" s="1347" t="s">
        <v>2331</v>
      </c>
      <c r="C60" s="1348">
        <f>SUM(C22:C59)</f>
        <v>0</v>
      </c>
      <c r="D60" s="1348">
        <f>SUM(D22:D59)</f>
        <v>0</v>
      </c>
      <c r="E60" s="1395">
        <f>SUM(E22:E59)</f>
        <v>0</v>
      </c>
      <c r="F60" s="1503">
        <f t="shared" ref="F60:T60" si="0">SUM(F22:F59)</f>
        <v>0</v>
      </c>
      <c r="G60" s="1348">
        <f t="shared" si="0"/>
        <v>0</v>
      </c>
      <c r="H60" s="1348">
        <f t="shared" si="0"/>
        <v>0</v>
      </c>
      <c r="I60" s="1348">
        <f t="shared" si="0"/>
        <v>0</v>
      </c>
      <c r="J60" s="1348">
        <f t="shared" si="0"/>
        <v>0</v>
      </c>
      <c r="K60" s="1348">
        <f t="shared" si="0"/>
        <v>0</v>
      </c>
      <c r="L60" s="1348">
        <f t="shared" si="0"/>
        <v>0</v>
      </c>
      <c r="M60" s="1395">
        <f t="shared" si="0"/>
        <v>0</v>
      </c>
      <c r="N60" s="1503">
        <f t="shared" si="0"/>
        <v>0</v>
      </c>
      <c r="O60" s="1348">
        <f t="shared" si="0"/>
        <v>0</v>
      </c>
      <c r="P60" s="1348">
        <f t="shared" si="0"/>
        <v>0</v>
      </c>
      <c r="Q60" s="1348" t="s">
        <v>2331</v>
      </c>
      <c r="R60" s="1348">
        <f>SUM(R22:R59)</f>
        <v>0</v>
      </c>
      <c r="S60" s="1348">
        <f t="shared" si="0"/>
        <v>0</v>
      </c>
      <c r="T60" s="1348">
        <f t="shared" si="0"/>
        <v>0</v>
      </c>
      <c r="U60" s="1395">
        <v>39</v>
      </c>
    </row>
    <row r="61" spans="1:21" ht="15.75" thickTop="1">
      <c r="A61" s="785"/>
      <c r="B61" s="785"/>
      <c r="C61" s="785"/>
      <c r="D61" s="946"/>
      <c r="E61" s="946"/>
      <c r="F61" s="946"/>
      <c r="G61" s="946"/>
      <c r="H61" s="946"/>
      <c r="I61" s="946"/>
      <c r="J61" s="946"/>
      <c r="K61" s="946"/>
      <c r="L61" s="946"/>
      <c r="M61" s="17"/>
      <c r="N61" s="17"/>
    </row>
    <row r="62" spans="1:21">
      <c r="A62" s="17" t="s">
        <v>4665</v>
      </c>
      <c r="B62" s="17"/>
      <c r="C62" s="17"/>
      <c r="D62" s="17"/>
      <c r="E62" s="17"/>
      <c r="F62" s="17" t="s">
        <v>4665</v>
      </c>
      <c r="G62" s="17"/>
      <c r="H62" s="17"/>
      <c r="I62" s="17"/>
      <c r="J62" s="17"/>
      <c r="K62" s="17"/>
      <c r="L62" s="17"/>
      <c r="M62" s="17"/>
      <c r="N62" s="17" t="s">
        <v>4665</v>
      </c>
    </row>
    <row r="63" spans="1:21">
      <c r="A63" s="69" t="s">
        <v>4260</v>
      </c>
      <c r="B63" s="69"/>
      <c r="C63" s="69"/>
      <c r="D63" s="69"/>
      <c r="E63" s="69"/>
      <c r="F63" s="69" t="s">
        <v>4261</v>
      </c>
      <c r="G63" s="69"/>
      <c r="H63" s="69"/>
      <c r="I63" s="69"/>
      <c r="J63" s="69"/>
      <c r="K63" s="69"/>
      <c r="L63" s="69"/>
      <c r="M63" s="69"/>
      <c r="N63" s="69" t="s">
        <v>4285</v>
      </c>
      <c r="O63" s="69"/>
      <c r="P63" s="69"/>
      <c r="Q63" s="69"/>
      <c r="R63" s="69"/>
      <c r="S63" s="69"/>
      <c r="T63" s="69"/>
      <c r="U63" s="69"/>
    </row>
    <row r="64" spans="1:21">
      <c r="N64" s="17"/>
    </row>
    <row r="65" spans="13:14">
      <c r="N65" s="785"/>
    </row>
    <row r="66" spans="13:14">
      <c r="N66" s="785"/>
    </row>
    <row r="67" spans="13:14">
      <c r="N67" s="785"/>
    </row>
    <row r="68" spans="13:14">
      <c r="N68" s="785"/>
    </row>
    <row r="69" spans="13:14">
      <c r="N69" s="791"/>
    </row>
    <row r="70" spans="13:14">
      <c r="N70" s="791"/>
    </row>
    <row r="71" spans="13:14">
      <c r="N71" s="791"/>
    </row>
    <row r="72" spans="13:14">
      <c r="N72" s="791"/>
    </row>
    <row r="73" spans="13:14">
      <c r="N73" s="791"/>
    </row>
    <row r="74" spans="13:14">
      <c r="N74" s="791"/>
    </row>
    <row r="75" spans="13:14">
      <c r="M75" s="786"/>
      <c r="N75" s="791"/>
    </row>
    <row r="76" spans="13:14">
      <c r="N76" s="791"/>
    </row>
    <row r="77" spans="13:14">
      <c r="N77" s="791"/>
    </row>
    <row r="78" spans="13:14">
      <c r="N78" s="791"/>
    </row>
    <row r="79" spans="13:14">
      <c r="N79" s="791"/>
    </row>
    <row r="80" spans="13:14">
      <c r="N80" s="791"/>
    </row>
    <row r="81" spans="14:14">
      <c r="N81" s="791"/>
    </row>
    <row r="82" spans="14:14">
      <c r="N82" s="791"/>
    </row>
    <row r="83" spans="14:14">
      <c r="N83" s="791"/>
    </row>
    <row r="84" spans="14:14">
      <c r="N84" s="791"/>
    </row>
    <row r="85" spans="14:14">
      <c r="N85" s="791"/>
    </row>
    <row r="86" spans="14:14">
      <c r="N86" s="791"/>
    </row>
    <row r="87" spans="14:14">
      <c r="N87" s="791"/>
    </row>
    <row r="88" spans="14:14">
      <c r="N88" s="791"/>
    </row>
    <row r="89" spans="14:14">
      <c r="N89" s="791"/>
    </row>
    <row r="90" spans="14:14">
      <c r="N90" s="791"/>
    </row>
    <row r="91" spans="14:14">
      <c r="N91" s="791"/>
    </row>
    <row r="92" spans="14:14">
      <c r="N92" s="791"/>
    </row>
    <row r="93" spans="14:14">
      <c r="N93" s="791"/>
    </row>
    <row r="94" spans="14:14">
      <c r="N94" s="791"/>
    </row>
    <row r="95" spans="14:14">
      <c r="N95" s="791"/>
    </row>
    <row r="96" spans="14:14">
      <c r="N96" s="791"/>
    </row>
    <row r="97" spans="14:14">
      <c r="N97" s="791"/>
    </row>
    <row r="98" spans="14:14">
      <c r="N98" s="791"/>
    </row>
    <row r="99" spans="14:14">
      <c r="N99" s="791"/>
    </row>
    <row r="100" spans="14:14">
      <c r="N100" s="791"/>
    </row>
    <row r="101" spans="14:14">
      <c r="N101" s="791"/>
    </row>
    <row r="102" spans="14:14">
      <c r="N102" s="791"/>
    </row>
    <row r="103" spans="14:14">
      <c r="N103" s="791"/>
    </row>
    <row r="104" spans="14:14">
      <c r="N104" s="791"/>
    </row>
    <row r="105" spans="14:14">
      <c r="N105" s="791"/>
    </row>
    <row r="106" spans="14:14">
      <c r="N106" s="791"/>
    </row>
    <row r="107" spans="14:14">
      <c r="N107" s="791"/>
    </row>
    <row r="108" spans="14:14">
      <c r="N108" s="791"/>
    </row>
    <row r="109" spans="14:14">
      <c r="N109" s="791"/>
    </row>
    <row r="110" spans="14:14">
      <c r="N110" s="791"/>
    </row>
    <row r="111" spans="14:14">
      <c r="N111" s="791"/>
    </row>
    <row r="112" spans="14:14">
      <c r="N112" s="791"/>
    </row>
    <row r="113" spans="14:14">
      <c r="N113" s="791"/>
    </row>
    <row r="114" spans="14:14">
      <c r="N114" s="791"/>
    </row>
    <row r="115" spans="14:14">
      <c r="N115" s="791"/>
    </row>
    <row r="116" spans="14:14">
      <c r="N116" s="791"/>
    </row>
    <row r="117" spans="14:14">
      <c r="N117" s="791"/>
    </row>
    <row r="118" spans="14:14">
      <c r="N118" s="791"/>
    </row>
    <row r="119" spans="14:14">
      <c r="N119" s="791"/>
    </row>
    <row r="120" spans="14:14">
      <c r="N120" s="791"/>
    </row>
    <row r="121" spans="14:14">
      <c r="N121" s="785"/>
    </row>
    <row r="122" spans="14:14">
      <c r="N122" s="1396"/>
    </row>
    <row r="123" spans="14:14">
      <c r="N123" s="945"/>
    </row>
    <row r="124" spans="14:14">
      <c r="N124" s="785"/>
    </row>
    <row r="125" spans="14:14">
      <c r="N125" s="785"/>
    </row>
    <row r="126" spans="14:14">
      <c r="N126" s="785"/>
    </row>
    <row r="127" spans="14:14">
      <c r="N127" s="785"/>
    </row>
    <row r="128" spans="14:14">
      <c r="N128" s="785"/>
    </row>
    <row r="129" spans="14:14">
      <c r="N129" s="785"/>
    </row>
    <row r="130" spans="14:14">
      <c r="N130" s="785"/>
    </row>
    <row r="131" spans="14:14">
      <c r="N131" s="785"/>
    </row>
    <row r="132" spans="14:14">
      <c r="N132" s="785"/>
    </row>
    <row r="133" spans="14:14">
      <c r="N133" s="785"/>
    </row>
    <row r="134" spans="14:14">
      <c r="N134" s="785"/>
    </row>
    <row r="135" spans="14:14">
      <c r="N135" s="785"/>
    </row>
    <row r="136" spans="14:14">
      <c r="N136" s="785"/>
    </row>
    <row r="137" spans="14:14">
      <c r="N137" s="785"/>
    </row>
    <row r="138" spans="14:14">
      <c r="N138" s="787"/>
    </row>
    <row r="139" spans="14:14">
      <c r="N139" s="787"/>
    </row>
    <row r="140" spans="14:14">
      <c r="N140" s="787"/>
    </row>
    <row r="141" spans="14:14">
      <c r="N141" s="787"/>
    </row>
    <row r="142" spans="14:14">
      <c r="N142" s="787"/>
    </row>
    <row r="143" spans="14:14">
      <c r="N143" s="787"/>
    </row>
    <row r="144" spans="14:14">
      <c r="N144" s="787"/>
    </row>
    <row r="145" spans="14:14">
      <c r="N145" s="787"/>
    </row>
    <row r="146" spans="14:14">
      <c r="N146" s="787"/>
    </row>
    <row r="147" spans="14:14">
      <c r="N147" s="787"/>
    </row>
    <row r="148" spans="14:14">
      <c r="N148" s="787"/>
    </row>
  </sheetData>
  <customSheetViews>
    <customSheetView guid="{8BA73436-2F9B-4210-BD10-5C9B0EE18A6F}" showPageBreaks="1" printArea="1" topLeftCell="G1">
      <selection activeCell="J21" sqref="J21"/>
      <colBreaks count="2" manualBreakCount="2">
        <brk id="5" max="1048575" man="1"/>
        <brk id="13" max="1048575" man="1"/>
      </colBreaks>
      <pageMargins left="0.7" right="0.7" top="0.75" bottom="0.75" header="0.3" footer="0.3"/>
      <pageSetup scale="54" orientation="portrait" r:id="rId1"/>
    </customSheetView>
    <customSheetView guid="{7923C648-7509-4E75-B568-BE9D1A032E56}" showPageBreaks="1" printArea="1" topLeftCell="C1">
      <selection activeCell="D4" sqref="D4"/>
      <colBreaks count="2" manualBreakCount="2">
        <brk id="5" max="1048575" man="1"/>
        <brk id="13" max="1048575" man="1"/>
      </colBreaks>
      <pageMargins left="0.7" right="0.7" top="0.75" bottom="0.75" header="0.3" footer="0.3"/>
      <printOptions horizontalCentered="1"/>
      <pageSetup scale="54" orientation="portrait" r:id="rId2"/>
    </customSheetView>
    <customSheetView guid="{393B765C-BB60-4CEF-9B1B-1517D80E77BC}" showPageBreaks="1" printArea="1" topLeftCell="C1">
      <selection activeCell="D4" sqref="D4"/>
      <colBreaks count="2" manualBreakCount="2">
        <brk id="5" max="1048575" man="1"/>
        <brk id="13" max="1048575" man="1"/>
      </colBreaks>
      <pageMargins left="0.7" right="0.7" top="0.75" bottom="0.75" header="0.3" footer="0.3"/>
      <printOptions horizontalCentered="1"/>
      <pageSetup scale="54" orientation="portrait" r:id="rId3"/>
    </customSheetView>
    <customSheetView guid="{63051384-6030-4837-BDE8-8D47319E9310}" showPageBreaks="1" printArea="1" topLeftCell="G1">
      <selection activeCell="J21" sqref="J21"/>
      <colBreaks count="2" manualBreakCount="2">
        <brk id="5" max="1048575" man="1"/>
        <brk id="13" max="1048575" man="1"/>
      </colBreaks>
      <pageMargins left="0.7" right="0.7" top="0.75" bottom="0.75" header="0.3" footer="0.3"/>
      <pageSetup scale="54" orientation="portrait" r:id="rId4"/>
    </customSheetView>
    <customSheetView guid="{4E7170B9-0E13-4551-BA0F-F43020F5D14F}" showPageBreaks="1" printArea="1" topLeftCell="G1">
      <selection activeCell="J21" sqref="J21"/>
      <colBreaks count="2" manualBreakCount="2">
        <brk id="5" max="1048575" man="1"/>
        <brk id="13" max="1048575" man="1"/>
      </colBreaks>
      <pageMargins left="0.7" right="0.7" top="0.75" bottom="0.75" header="0.3" footer="0.3"/>
      <pageSetup scale="54" orientation="portrait" r:id="rId5"/>
    </customSheetView>
    <customSheetView guid="{438078D9-73AC-4065-AD12-33C545097290}" topLeftCell="G1">
      <selection activeCell="J21" sqref="J21"/>
      <colBreaks count="2" manualBreakCount="2">
        <brk id="5" max="1048575" man="1"/>
        <brk id="13" max="1048575" man="1"/>
      </colBreaks>
      <pageMargins left="0.7" right="0.7" top="0.75" bottom="0.75" header="0.3" footer="0.3"/>
      <pageSetup scale="54" orientation="portrait" r:id="rId6"/>
    </customSheetView>
    <customSheetView guid="{5CF51FF9-A1DC-465C-8702-577480B671DB}" topLeftCell="G7">
      <selection activeCell="J21" sqref="J21"/>
      <colBreaks count="2" manualBreakCount="2">
        <brk id="5" max="1048575" man="1"/>
        <brk id="13" max="1048575" man="1"/>
      </colBreaks>
      <pageMargins left="0.7" right="0.7" top="0.75" bottom="0.75" header="0.3" footer="0.3"/>
      <pageSetup scale="54" orientation="portrait" r:id="rId7"/>
    </customSheetView>
    <customSheetView guid="{B94A4E40-0E04-4C7F-92F0-F173BDD19C5E}" topLeftCell="G1">
      <selection activeCell="J21" sqref="J21"/>
      <colBreaks count="2" manualBreakCount="2">
        <brk id="5" max="1048575" man="1"/>
        <brk id="13" max="1048575" man="1"/>
      </colBreaks>
      <pageMargins left="0.7" right="0.7" top="0.75" bottom="0.75" header="0.3" footer="0.3"/>
      <pageSetup scale="54" orientation="portrait" r:id="rId8"/>
    </customSheetView>
    <customSheetView guid="{8C259C24-A4E4-4974-8C90-A0F5B4CE3394}" showPageBreaks="1" printArea="1" topLeftCell="G1">
      <selection activeCell="J21" sqref="J21"/>
      <colBreaks count="2" manualBreakCount="2">
        <brk id="5" max="1048575" man="1"/>
        <brk id="13" max="1048575" man="1"/>
      </colBreaks>
      <pageMargins left="0.7" right="0.7" top="0.75" bottom="0.75" header="0.3" footer="0.3"/>
      <pageSetup scale="54" orientation="portrait" r:id="rId9"/>
    </customSheetView>
    <customSheetView guid="{FA103E5D-8B2E-472D-A37D-606A91A24206}" topLeftCell="G1">
      <selection activeCell="J21" sqref="J21"/>
      <colBreaks count="2" manualBreakCount="2">
        <brk id="5" max="1048575" man="1"/>
        <brk id="13" max="1048575" man="1"/>
      </colBreaks>
      <pageMargins left="0.7" right="0.7" top="0.75" bottom="0.75" header="0.3" footer="0.3"/>
      <pageSetup scale="54" orientation="portrait" r:id="rId10"/>
    </customSheetView>
    <customSheetView guid="{FD677025-12D2-4A8C-898E-C8C7B61A1761}" showPageBreaks="1" printArea="1" topLeftCell="G1">
      <selection activeCell="J21" sqref="J21"/>
      <colBreaks count="2" manualBreakCount="2">
        <brk id="5" max="1048575" man="1"/>
        <brk id="13" max="1048575" man="1"/>
      </colBreaks>
      <pageMargins left="0.7" right="0.7" top="0.75" bottom="0.75" header="0.3" footer="0.3"/>
      <pageSetup scale="54" orientation="portrait" r:id="rId11"/>
    </customSheetView>
    <customSheetView guid="{8A94D2EC-B2C5-4234-9443-0DC03802E12D}" showPageBreaks="1" printArea="1" topLeftCell="G1">
      <selection activeCell="J21" sqref="J21"/>
      <colBreaks count="2" manualBreakCount="2">
        <brk id="5" max="1048575" man="1"/>
        <brk id="13" max="1048575" man="1"/>
      </colBreaks>
      <pageMargins left="0.7" right="0.7" top="0.75" bottom="0.75" header="0.3" footer="0.3"/>
      <pageSetup scale="54" orientation="portrait" r:id="rId12"/>
    </customSheetView>
    <customSheetView guid="{C7AF6775-1D27-4B5E-A593-2A35D0B4D89B}" topLeftCell="G1">
      <selection activeCell="J21" sqref="J21"/>
      <colBreaks count="2" manualBreakCount="2">
        <brk id="5" max="1048575" man="1"/>
        <brk id="13" max="1048575" man="1"/>
      </colBreaks>
      <pageMargins left="0.7" right="0.7" top="0.75" bottom="0.75" header="0.3" footer="0.3"/>
      <pageSetup scale="54" orientation="portrait" r:id="rId13"/>
    </customSheetView>
    <customSheetView guid="{96E61F17-B7D0-43DF-A042-AB82DEADF71D}" showPageBreaks="1" printArea="1" topLeftCell="G1">
      <selection activeCell="J21" sqref="J21"/>
      <colBreaks count="2" manualBreakCount="2">
        <brk id="5" max="1048575" man="1"/>
        <brk id="13" max="1048575" man="1"/>
      </colBreaks>
      <pageMargins left="0.7" right="0.7" top="0.75" bottom="0.75" header="0.3" footer="0.3"/>
      <pageSetup scale="54" orientation="portrait" r:id="rId14"/>
    </customSheetView>
    <customSheetView guid="{0F6F7749-E5E2-402C-A332-F358E9F52431}" showPageBreaks="1" printArea="1" topLeftCell="G1">
      <selection activeCell="J21" sqref="J21"/>
      <colBreaks count="2" manualBreakCount="2">
        <brk id="5" max="1048575" man="1"/>
        <brk id="13" max="1048575" man="1"/>
      </colBreaks>
      <pageMargins left="0.7" right="0.7" top="0.75" bottom="0.75" header="0.3" footer="0.3"/>
      <pageSetup scale="54" orientation="portrait" r:id="rId15"/>
    </customSheetView>
    <customSheetView guid="{665C0630-746D-4A38-99D5-558A3A80C435}" showPageBreaks="1" printArea="1" topLeftCell="G7">
      <selection activeCell="J21" sqref="J21"/>
      <colBreaks count="2" manualBreakCount="2">
        <brk id="5" max="1048575" man="1"/>
        <brk id="13" max="1048575" man="1"/>
      </colBreaks>
      <pageMargins left="0.7" right="0.7" top="0.75" bottom="0.75" header="0.3" footer="0.3"/>
      <pageSetup scale="54" orientation="portrait" r:id="rId16"/>
    </customSheetView>
    <customSheetView guid="{7BB49942-3332-4916-8C9A-7E0718D9BD15}" showPageBreaks="1" printArea="1" topLeftCell="G1">
      <selection activeCell="J21" sqref="J21"/>
      <colBreaks count="2" manualBreakCount="2">
        <brk id="5" max="1048575" man="1"/>
        <brk id="13" max="1048575" man="1"/>
      </colBreaks>
      <pageMargins left="0.7" right="0.7" top="0.75" bottom="0.75" header="0.3" footer="0.3"/>
      <pageSetup scale="54" orientation="portrait" r:id="rId17"/>
    </customSheetView>
    <customSheetView guid="{84131046-9492-4BD4-95BF-1101D54B6750}" showPageBreaks="1" printArea="1" topLeftCell="G1">
      <selection activeCell="J21" sqref="J21"/>
      <colBreaks count="2" manualBreakCount="2">
        <brk id="5" max="1048575" man="1"/>
        <brk id="13" max="1048575" man="1"/>
      </colBreaks>
      <pageMargins left="0.7" right="0.7" top="0.75" bottom="0.75" header="0.3" footer="0.3"/>
      <pageSetup scale="54" orientation="portrait" r:id="rId18"/>
    </customSheetView>
    <customSheetView guid="{CDDD69AD-D96A-45A7-95A3-6DE883419332}" showPageBreaks="1" printArea="1" topLeftCell="G1">
      <selection activeCell="J21" sqref="J21"/>
      <colBreaks count="2" manualBreakCount="2">
        <brk id="5" max="1048575" man="1"/>
        <brk id="13" max="1048575" man="1"/>
      </colBreaks>
      <pageMargins left="0.7" right="0.7" top="0.75" bottom="0.75" header="0.3" footer="0.3"/>
      <pageSetup scale="54" orientation="portrait" r:id="rId19"/>
    </customSheetView>
    <customSheetView guid="{4AA2BC72-2A29-463C-9964-91A7BC9A705D}" showPageBreaks="1" printArea="1" topLeftCell="G1">
      <selection activeCell="J21" sqref="J21"/>
      <colBreaks count="2" manualBreakCount="2">
        <brk id="5" max="1048575" man="1"/>
        <brk id="13" max="1048575" man="1"/>
      </colBreaks>
      <pageMargins left="0.7" right="0.7" top="0.75" bottom="0.75" header="0.3" footer="0.3"/>
      <pageSetup scale="54" orientation="portrait" r:id="rId20"/>
    </customSheetView>
  </customSheetViews>
  <mergeCells count="2">
    <mergeCell ref="F15:H15"/>
    <mergeCell ref="I15:K15"/>
  </mergeCells>
  <printOptions horizontalCentered="1"/>
  <pageMargins left="0.7" right="0.7" top="0.75" bottom="0.75" header="0.3" footer="0.3"/>
  <pageSetup scale="54" orientation="portrait" r:id="rId21"/>
  <colBreaks count="2" manualBreakCount="2">
    <brk id="5" max="1048575" man="1"/>
    <brk id="13"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zoomScaleNormal="100" zoomScaleSheetLayoutView="40" workbookViewId="0">
      <selection activeCell="D4" sqref="D4"/>
    </sheetView>
  </sheetViews>
  <sheetFormatPr defaultRowHeight="15"/>
  <cols>
    <col min="1" max="1" width="4.6640625" customWidth="1"/>
    <col min="2" max="2" width="34.33203125" customWidth="1"/>
    <col min="3" max="3" width="19.109375" bestFit="1" customWidth="1"/>
    <col min="4" max="4" width="25.88671875" customWidth="1"/>
    <col min="5" max="6" width="18.88671875" customWidth="1"/>
    <col min="7" max="7" width="20.44140625" customWidth="1"/>
    <col min="8" max="8" width="19.109375" bestFit="1" customWidth="1"/>
    <col min="9" max="9" width="25.109375" customWidth="1"/>
    <col min="10" max="10" width="13.44140625" customWidth="1"/>
    <col min="11" max="11" width="3.44140625" bestFit="1" customWidth="1"/>
  </cols>
  <sheetData>
    <row r="1" spans="1:11" ht="15.75" thickBot="1">
      <c r="A1" s="1350"/>
      <c r="B1" s="1350"/>
      <c r="C1" s="1350"/>
      <c r="D1" s="1350"/>
      <c r="E1" s="1350"/>
      <c r="F1" s="1350"/>
      <c r="G1" s="1350"/>
      <c r="H1" s="1350"/>
      <c r="I1" s="1350"/>
      <c r="J1" s="3244"/>
    </row>
    <row r="2" spans="1:11" ht="15.75" thickTop="1">
      <c r="A2" s="1299" t="s">
        <v>3289</v>
      </c>
      <c r="B2" s="1300"/>
      <c r="C2" s="1301" t="s">
        <v>3290</v>
      </c>
      <c r="D2" s="1302" t="s">
        <v>1802</v>
      </c>
      <c r="E2" s="1304" t="s">
        <v>1803</v>
      </c>
      <c r="F2" s="1299" t="s">
        <v>1800</v>
      </c>
      <c r="G2" s="1301"/>
      <c r="H2" s="1303" t="s">
        <v>3290</v>
      </c>
      <c r="I2" s="1302" t="s">
        <v>1802</v>
      </c>
      <c r="J2" s="3263" t="s">
        <v>1803</v>
      </c>
      <c r="K2" s="1304"/>
    </row>
    <row r="3" spans="1:11">
      <c r="A3" s="72" t="str">
        <f>'Data Sheet'!$C$25</f>
        <v>CENTRAL HUDSON GAS &amp; ELECTRIC CORPORATION</v>
      </c>
      <c r="B3" s="81"/>
      <c r="C3" s="72" t="s">
        <v>5046</v>
      </c>
      <c r="D3" s="78" t="s">
        <v>3308</v>
      </c>
      <c r="E3" s="1306"/>
      <c r="F3" s="72" t="str">
        <f>'Data Sheet'!$C$25</f>
        <v>CENTRAL HUDSON GAS &amp; ELECTRIC CORPORATION</v>
      </c>
      <c r="G3" s="785"/>
      <c r="H3" s="72" t="s">
        <v>5046</v>
      </c>
      <c r="I3" s="78" t="s">
        <v>3308</v>
      </c>
      <c r="J3" s="1457"/>
      <c r="K3" s="1306"/>
    </row>
    <row r="4" spans="1:11">
      <c r="A4" s="1307" t="s">
        <v>3291</v>
      </c>
      <c r="B4" s="81"/>
      <c r="C4" s="785" t="s">
        <v>3292</v>
      </c>
      <c r="D4" s="3236" t="str">
        <f>'Data Sheet'!$C$40</f>
        <v>4/18/2018</v>
      </c>
      <c r="E4" s="3281" t="str">
        <f>'Data Sheet'!$C$38</f>
        <v>12/31/2017</v>
      </c>
      <c r="F4" s="1307"/>
      <c r="G4" s="77"/>
      <c r="H4" s="100" t="s">
        <v>3292</v>
      </c>
      <c r="I4" s="3236" t="str">
        <f>'Data Sheet'!$C$40</f>
        <v>4/18/2018</v>
      </c>
      <c r="J4" s="3282" t="str">
        <f>'Data Sheet'!$C$38</f>
        <v>12/31/2017</v>
      </c>
      <c r="K4" s="1308"/>
    </row>
    <row r="5" spans="1:11">
      <c r="A5" s="1352" t="s">
        <v>4286</v>
      </c>
      <c r="B5" s="207"/>
      <c r="C5" s="207"/>
      <c r="D5" s="207"/>
      <c r="E5" s="1310"/>
      <c r="F5" s="1352" t="s">
        <v>4287</v>
      </c>
      <c r="G5" s="207"/>
      <c r="H5" s="207"/>
      <c r="I5" s="207"/>
      <c r="J5" s="207"/>
      <c r="K5" s="1310"/>
    </row>
    <row r="6" spans="1:11">
      <c r="A6" s="1305" t="s">
        <v>4288</v>
      </c>
      <c r="B6" s="785"/>
      <c r="C6" s="785"/>
      <c r="D6" s="785"/>
      <c r="E6" s="1306"/>
      <c r="F6" s="1305"/>
      <c r="G6" s="785"/>
      <c r="H6" s="785"/>
      <c r="I6" s="785"/>
      <c r="J6" s="785"/>
      <c r="K6" s="1306"/>
    </row>
    <row r="7" spans="1:11">
      <c r="A7" s="1305" t="s">
        <v>4289</v>
      </c>
      <c r="B7" s="1315"/>
      <c r="C7" s="1315"/>
      <c r="D7" s="1315"/>
      <c r="E7" s="1306"/>
      <c r="F7" s="1305"/>
      <c r="G7" s="1315"/>
      <c r="H7" s="1315"/>
      <c r="I7" s="1315"/>
      <c r="J7" s="1315"/>
      <c r="K7" s="1306"/>
    </row>
    <row r="8" spans="1:11">
      <c r="A8" s="1305" t="s">
        <v>4290</v>
      </c>
      <c r="B8" s="1315"/>
      <c r="C8" s="1315"/>
      <c r="D8" s="1315"/>
      <c r="E8" s="1306"/>
      <c r="F8" s="1487"/>
      <c r="G8" s="1315"/>
      <c r="H8" s="1315"/>
      <c r="I8" s="1315"/>
      <c r="J8" s="1315"/>
      <c r="K8" s="1306"/>
    </row>
    <row r="9" spans="1:11">
      <c r="A9" s="1305" t="s">
        <v>4291</v>
      </c>
      <c r="B9" s="1315"/>
      <c r="C9" s="1315"/>
      <c r="D9" s="1315"/>
      <c r="E9" s="1306"/>
      <c r="F9" s="1487"/>
      <c r="G9" s="1315"/>
      <c r="H9" s="1315"/>
      <c r="I9" s="1315"/>
      <c r="J9" s="1315"/>
      <c r="K9" s="1306"/>
    </row>
    <row r="10" spans="1:11">
      <c r="A10" s="1487" t="s">
        <v>4292</v>
      </c>
      <c r="B10" s="1315"/>
      <c r="C10" s="1315"/>
      <c r="D10" s="1315"/>
      <c r="E10" s="1306"/>
      <c r="F10" s="1305"/>
      <c r="G10" s="1315"/>
      <c r="H10" s="1315"/>
      <c r="I10" s="1315"/>
      <c r="J10" s="1315"/>
      <c r="K10" s="1306"/>
    </row>
    <row r="11" spans="1:11">
      <c r="A11" s="1487" t="s">
        <v>4293</v>
      </c>
      <c r="B11" s="1315"/>
      <c r="C11" s="1315"/>
      <c r="D11" s="1315"/>
      <c r="E11" s="1306"/>
      <c r="F11" s="1487"/>
      <c r="G11" s="1315"/>
      <c r="H11" s="1315"/>
      <c r="I11" s="1315"/>
      <c r="J11" s="1315"/>
      <c r="K11" s="1306"/>
    </row>
    <row r="12" spans="1:11">
      <c r="A12" s="1487" t="s">
        <v>4294</v>
      </c>
      <c r="B12" s="1315"/>
      <c r="C12" s="1315"/>
      <c r="D12" s="1315"/>
      <c r="E12" s="1306"/>
      <c r="F12" s="1487"/>
      <c r="G12" s="1315"/>
      <c r="H12" s="1315"/>
      <c r="I12" s="1315"/>
      <c r="J12" s="1315"/>
      <c r="K12" s="1306"/>
    </row>
    <row r="13" spans="1:11">
      <c r="A13" s="1305" t="s">
        <v>4295</v>
      </c>
      <c r="B13" s="1315"/>
      <c r="C13" s="1315"/>
      <c r="D13" s="1315"/>
      <c r="E13" s="1306"/>
      <c r="F13" s="1487"/>
      <c r="G13" s="1315"/>
      <c r="H13" s="1315"/>
      <c r="I13" s="1315"/>
      <c r="J13" s="1315"/>
      <c r="K13" s="1306"/>
    </row>
    <row r="14" spans="1:11">
      <c r="A14" s="1305" t="s">
        <v>4296</v>
      </c>
      <c r="B14" s="1315"/>
      <c r="C14" s="1315"/>
      <c r="D14" s="1315"/>
      <c r="E14" s="1306"/>
      <c r="F14" s="1487"/>
      <c r="G14" s="1315"/>
      <c r="H14" s="1315"/>
      <c r="I14" s="1315"/>
      <c r="J14" s="1315"/>
      <c r="K14" s="1306"/>
    </row>
    <row r="15" spans="1:11">
      <c r="A15" s="1305"/>
      <c r="B15" s="785"/>
      <c r="C15" s="1353"/>
      <c r="D15" s="1353"/>
      <c r="E15" s="1354"/>
      <c r="F15" s="1307"/>
      <c r="G15" s="77"/>
      <c r="H15" s="77"/>
      <c r="I15" s="1353"/>
      <c r="J15" s="1353"/>
      <c r="K15" s="1354"/>
    </row>
    <row r="16" spans="1:11">
      <c r="A16" s="1488"/>
      <c r="B16" s="1489"/>
      <c r="C16" s="1490"/>
      <c r="D16" s="1490"/>
      <c r="E16" s="2466"/>
      <c r="F16" s="3672" t="s">
        <v>4297</v>
      </c>
      <c r="G16" s="3673"/>
      <c r="H16" s="3673"/>
      <c r="I16" s="3673"/>
      <c r="J16" s="3674"/>
      <c r="K16" s="1357"/>
    </row>
    <row r="17" spans="1:11">
      <c r="A17" s="1319" t="s">
        <v>1729</v>
      </c>
      <c r="B17" s="1320" t="s">
        <v>4253</v>
      </c>
      <c r="C17" s="1332" t="s">
        <v>4420</v>
      </c>
      <c r="D17" s="1332" t="s">
        <v>4254</v>
      </c>
      <c r="E17" s="1358" t="s">
        <v>4298</v>
      </c>
      <c r="F17" s="1319" t="s">
        <v>4299</v>
      </c>
      <c r="G17" s="1510" t="s">
        <v>3622</v>
      </c>
      <c r="H17" s="1491" t="s">
        <v>4300</v>
      </c>
      <c r="I17" s="1492" t="s">
        <v>4301</v>
      </c>
      <c r="J17" s="791" t="s">
        <v>2835</v>
      </c>
      <c r="K17" s="1361"/>
    </row>
    <row r="18" spans="1:11">
      <c r="A18" s="1509" t="s">
        <v>1732</v>
      </c>
      <c r="B18" s="1320" t="s">
        <v>3020</v>
      </c>
      <c r="C18" s="1332" t="s">
        <v>3601</v>
      </c>
      <c r="D18" s="1332" t="s">
        <v>3022</v>
      </c>
      <c r="E18" s="1358" t="s">
        <v>956</v>
      </c>
      <c r="F18" s="1360" t="s">
        <v>4302</v>
      </c>
      <c r="G18" s="1507" t="s">
        <v>2347</v>
      </c>
      <c r="H18" s="266" t="s">
        <v>4303</v>
      </c>
      <c r="I18" s="1332" t="s">
        <v>4271</v>
      </c>
      <c r="J18" s="1332" t="s">
        <v>2350</v>
      </c>
      <c r="K18" s="1361"/>
    </row>
    <row r="19" spans="1:11">
      <c r="A19" s="1509"/>
      <c r="B19" s="1320"/>
      <c r="C19" s="1332" t="s">
        <v>3021</v>
      </c>
      <c r="D19" s="1332"/>
      <c r="E19" s="1358" t="s">
        <v>3023</v>
      </c>
      <c r="F19" s="1360" t="s">
        <v>4304</v>
      </c>
      <c r="G19" s="1507"/>
      <c r="H19" s="1320" t="s">
        <v>2348</v>
      </c>
      <c r="I19" s="1424" t="s">
        <v>4259</v>
      </c>
      <c r="J19" s="1424"/>
      <c r="K19" s="1361"/>
    </row>
    <row r="20" spans="1:11">
      <c r="A20" s="1319"/>
      <c r="B20" s="1320"/>
      <c r="C20" s="1332"/>
      <c r="D20" s="1332"/>
      <c r="E20" s="1361"/>
      <c r="F20" s="1360" t="s">
        <v>2346</v>
      </c>
      <c r="G20" s="791"/>
      <c r="H20" s="1320"/>
      <c r="I20" s="1424" t="s">
        <v>2349</v>
      </c>
      <c r="J20" s="1424"/>
      <c r="K20" s="1361"/>
    </row>
    <row r="21" spans="1:11">
      <c r="A21" s="1509"/>
      <c r="B21" s="1320"/>
      <c r="C21" s="1362"/>
      <c r="D21" s="1332"/>
      <c r="E21" s="1366"/>
      <c r="F21" s="1319"/>
      <c r="G21" s="266"/>
      <c r="H21" s="1364"/>
      <c r="I21" s="1364"/>
      <c r="J21" s="1364"/>
      <c r="K21" s="1366"/>
    </row>
    <row r="22" spans="1:11">
      <c r="A22" s="1367">
        <v>1</v>
      </c>
      <c r="B22" s="1325"/>
      <c r="C22" s="1326"/>
      <c r="D22" s="1333"/>
      <c r="E22" s="1373"/>
      <c r="F22" s="1368"/>
      <c r="G22" s="1369"/>
      <c r="H22" s="1370"/>
      <c r="I22" s="1369"/>
      <c r="J22" s="1495"/>
      <c r="K22" s="1373">
        <v>1</v>
      </c>
    </row>
    <row r="23" spans="1:11">
      <c r="A23" s="1367">
        <v>2</v>
      </c>
      <c r="B23" s="1325"/>
      <c r="C23" s="1326"/>
      <c r="D23" s="1328"/>
      <c r="E23" s="1377"/>
      <c r="F23" s="1374"/>
      <c r="G23" s="299"/>
      <c r="H23" s="299"/>
      <c r="I23" s="445"/>
      <c r="J23" s="1497"/>
      <c r="K23" s="1377">
        <v>2</v>
      </c>
    </row>
    <row r="24" spans="1:11">
      <c r="A24" s="1367">
        <v>3</v>
      </c>
      <c r="B24" s="1325"/>
      <c r="C24" s="1326"/>
      <c r="D24" s="1328"/>
      <c r="E24" s="1377"/>
      <c r="F24" s="1378"/>
      <c r="G24" s="227"/>
      <c r="H24" s="227"/>
      <c r="I24" s="244"/>
      <c r="J24" s="1330"/>
      <c r="K24" s="1377">
        <v>3</v>
      </c>
    </row>
    <row r="25" spans="1:11">
      <c r="A25" s="1367">
        <v>4</v>
      </c>
      <c r="B25" s="1325"/>
      <c r="C25" s="1326"/>
      <c r="D25" s="1330"/>
      <c r="E25" s="1377"/>
      <c r="F25" s="1378"/>
      <c r="G25" s="227"/>
      <c r="H25" s="227"/>
      <c r="I25" s="244"/>
      <c r="J25" s="1330"/>
      <c r="K25" s="1377">
        <v>4</v>
      </c>
    </row>
    <row r="26" spans="1:11">
      <c r="A26" s="1367">
        <v>5</v>
      </c>
      <c r="B26" s="1325"/>
      <c r="C26" s="1326"/>
      <c r="D26" s="1330"/>
      <c r="E26" s="1377"/>
      <c r="F26" s="1378"/>
      <c r="G26" s="678"/>
      <c r="H26" s="678"/>
      <c r="I26" s="234"/>
      <c r="J26" s="1345"/>
      <c r="K26" s="1377">
        <v>5</v>
      </c>
    </row>
    <row r="27" spans="1:11">
      <c r="A27" s="1367">
        <v>6</v>
      </c>
      <c r="B27" s="1325"/>
      <c r="C27" s="1326"/>
      <c r="D27" s="1334"/>
      <c r="E27" s="1377"/>
      <c r="F27" s="1381"/>
      <c r="G27" s="1382"/>
      <c r="H27" s="1382"/>
      <c r="I27" s="1498"/>
      <c r="J27" s="1382"/>
      <c r="K27" s="1377">
        <v>6</v>
      </c>
    </row>
    <row r="28" spans="1:11">
      <c r="A28" s="1367">
        <v>7</v>
      </c>
      <c r="B28" s="1325"/>
      <c r="C28" s="1326"/>
      <c r="D28" s="1337"/>
      <c r="E28" s="1377"/>
      <c r="F28" s="1384"/>
      <c r="G28" s="1385"/>
      <c r="H28" s="1382"/>
      <c r="I28" s="1499"/>
      <c r="J28" s="1385"/>
      <c r="K28" s="1377">
        <v>7</v>
      </c>
    </row>
    <row r="29" spans="1:11">
      <c r="A29" s="1367">
        <v>8</v>
      </c>
      <c r="B29" s="1325"/>
      <c r="C29" s="1326"/>
      <c r="D29" s="1330"/>
      <c r="E29" s="1377"/>
      <c r="F29" s="1378"/>
      <c r="G29" s="447"/>
      <c r="H29" s="447"/>
      <c r="I29" s="448"/>
      <c r="J29" s="1500"/>
      <c r="K29" s="1377">
        <v>8</v>
      </c>
    </row>
    <row r="30" spans="1:11">
      <c r="A30" s="1367">
        <v>9</v>
      </c>
      <c r="B30" s="1325"/>
      <c r="C30" s="1326"/>
      <c r="D30" s="1330"/>
      <c r="E30" s="1377"/>
      <c r="F30" s="1388"/>
      <c r="G30" s="227"/>
      <c r="H30" s="227"/>
      <c r="I30" s="244"/>
      <c r="J30" s="1330"/>
      <c r="K30" s="1377">
        <v>9</v>
      </c>
    </row>
    <row r="31" spans="1:11">
      <c r="A31" s="1367">
        <v>10</v>
      </c>
      <c r="B31" s="1325"/>
      <c r="C31" s="1326"/>
      <c r="D31" s="1330"/>
      <c r="E31" s="1377"/>
      <c r="F31" s="1378"/>
      <c r="G31" s="227"/>
      <c r="H31" s="227"/>
      <c r="I31" s="244"/>
      <c r="J31" s="1330"/>
      <c r="K31" s="1377">
        <v>10</v>
      </c>
    </row>
    <row r="32" spans="1:11">
      <c r="A32" s="1367">
        <v>11</v>
      </c>
      <c r="B32" s="1325"/>
      <c r="C32" s="1326"/>
      <c r="D32" s="1330"/>
      <c r="E32" s="1377"/>
      <c r="F32" s="1378"/>
      <c r="G32" s="227"/>
      <c r="H32" s="227"/>
      <c r="I32" s="244"/>
      <c r="J32" s="1330"/>
      <c r="K32" s="1377">
        <v>11</v>
      </c>
    </row>
    <row r="33" spans="1:11">
      <c r="A33" s="1367">
        <v>12</v>
      </c>
      <c r="B33" s="1325"/>
      <c r="C33" s="1326"/>
      <c r="D33" s="1330"/>
      <c r="E33" s="1377"/>
      <c r="F33" s="1378"/>
      <c r="G33" s="227"/>
      <c r="H33" s="227"/>
      <c r="I33" s="244"/>
      <c r="J33" s="1330"/>
      <c r="K33" s="1377">
        <v>12</v>
      </c>
    </row>
    <row r="34" spans="1:11">
      <c r="A34" s="1367">
        <v>13</v>
      </c>
      <c r="B34" s="1325"/>
      <c r="C34" s="1326"/>
      <c r="D34" s="1330"/>
      <c r="E34" s="1377"/>
      <c r="F34" s="1378"/>
      <c r="G34" s="227"/>
      <c r="H34" s="227"/>
      <c r="I34" s="244"/>
      <c r="J34" s="1330"/>
      <c r="K34" s="1377">
        <v>13</v>
      </c>
    </row>
    <row r="35" spans="1:11">
      <c r="A35" s="1367">
        <v>14</v>
      </c>
      <c r="B35" s="1325"/>
      <c r="C35" s="1326"/>
      <c r="D35" s="1330"/>
      <c r="E35" s="1377"/>
      <c r="F35" s="1378"/>
      <c r="G35" s="227"/>
      <c r="H35" s="227"/>
      <c r="I35" s="244"/>
      <c r="J35" s="1330"/>
      <c r="K35" s="1377">
        <v>14</v>
      </c>
    </row>
    <row r="36" spans="1:11">
      <c r="A36" s="1367">
        <v>15</v>
      </c>
      <c r="B36" s="1325"/>
      <c r="C36" s="1326"/>
      <c r="D36" s="1330"/>
      <c r="E36" s="1377"/>
      <c r="F36" s="1378"/>
      <c r="G36" s="678"/>
      <c r="H36" s="678"/>
      <c r="I36" s="234"/>
      <c r="J36" s="1345"/>
      <c r="K36" s="1377">
        <v>15</v>
      </c>
    </row>
    <row r="37" spans="1:11">
      <c r="A37" s="1367">
        <v>16</v>
      </c>
      <c r="B37" s="1325"/>
      <c r="C37" s="1326"/>
      <c r="D37" s="1340"/>
      <c r="E37" s="1377"/>
      <c r="F37" s="1389"/>
      <c r="G37" s="1382"/>
      <c r="H37" s="1383"/>
      <c r="I37" s="1501"/>
      <c r="J37" s="1382"/>
      <c r="K37" s="1377">
        <v>16</v>
      </c>
    </row>
    <row r="38" spans="1:11">
      <c r="A38" s="1367">
        <v>17</v>
      </c>
      <c r="B38" s="1325"/>
      <c r="C38" s="1326"/>
      <c r="D38" s="1340"/>
      <c r="E38" s="1377"/>
      <c r="F38" s="1391"/>
      <c r="G38" s="1392"/>
      <c r="H38" s="1392"/>
      <c r="I38" s="1336"/>
      <c r="J38" s="1337"/>
      <c r="K38" s="1377">
        <v>17</v>
      </c>
    </row>
    <row r="39" spans="1:11">
      <c r="A39" s="1367">
        <v>18</v>
      </c>
      <c r="B39" s="1325"/>
      <c r="C39" s="1326"/>
      <c r="D39" s="1330"/>
      <c r="E39" s="1377"/>
      <c r="F39" s="1378"/>
      <c r="G39" s="227"/>
      <c r="H39" s="227"/>
      <c r="I39" s="244"/>
      <c r="J39" s="1330"/>
      <c r="K39" s="1377">
        <v>18</v>
      </c>
    </row>
    <row r="40" spans="1:11">
      <c r="A40" s="1367">
        <v>19</v>
      </c>
      <c r="B40" s="1325"/>
      <c r="C40" s="1326"/>
      <c r="D40" s="1330"/>
      <c r="E40" s="1377"/>
      <c r="F40" s="1378"/>
      <c r="G40" s="227"/>
      <c r="H40" s="227"/>
      <c r="I40" s="244"/>
      <c r="J40" s="1330"/>
      <c r="K40" s="1377">
        <v>19</v>
      </c>
    </row>
    <row r="41" spans="1:11">
      <c r="A41" s="1367">
        <v>20</v>
      </c>
      <c r="B41" s="1325"/>
      <c r="C41" s="1326"/>
      <c r="D41" s="1330"/>
      <c r="E41" s="1377"/>
      <c r="F41" s="1378"/>
      <c r="G41" s="227"/>
      <c r="H41" s="227"/>
      <c r="I41" s="244"/>
      <c r="J41" s="1330"/>
      <c r="K41" s="1377">
        <v>20</v>
      </c>
    </row>
    <row r="42" spans="1:11">
      <c r="A42" s="1367">
        <v>21</v>
      </c>
      <c r="B42" s="1325"/>
      <c r="C42" s="1326"/>
      <c r="D42" s="1330"/>
      <c r="E42" s="1377"/>
      <c r="F42" s="1378"/>
      <c r="G42" s="227"/>
      <c r="H42" s="227"/>
      <c r="I42" s="244"/>
      <c r="J42" s="1330"/>
      <c r="K42" s="1377">
        <v>21</v>
      </c>
    </row>
    <row r="43" spans="1:11">
      <c r="A43" s="1367">
        <v>22</v>
      </c>
      <c r="B43" s="1325"/>
      <c r="C43" s="1326"/>
      <c r="D43" s="1330"/>
      <c r="E43" s="1377"/>
      <c r="F43" s="1378"/>
      <c r="G43" s="227"/>
      <c r="H43" s="227"/>
      <c r="I43" s="244"/>
      <c r="J43" s="1330"/>
      <c r="K43" s="1377">
        <v>22</v>
      </c>
    </row>
    <row r="44" spans="1:11">
      <c r="A44" s="1367">
        <v>23</v>
      </c>
      <c r="B44" s="1325"/>
      <c r="C44" s="1326"/>
      <c r="D44" s="1330"/>
      <c r="E44" s="1377"/>
      <c r="F44" s="1378"/>
      <c r="G44" s="227"/>
      <c r="H44" s="227"/>
      <c r="I44" s="244"/>
      <c r="J44" s="1330"/>
      <c r="K44" s="1377">
        <v>23</v>
      </c>
    </row>
    <row r="45" spans="1:11">
      <c r="A45" s="1367">
        <v>24</v>
      </c>
      <c r="B45" s="1325"/>
      <c r="C45" s="1326"/>
      <c r="D45" s="1340"/>
      <c r="E45" s="1377"/>
      <c r="F45" s="1393"/>
      <c r="G45" s="1334"/>
      <c r="H45" s="1390"/>
      <c r="I45" s="1339"/>
      <c r="J45" s="1340"/>
      <c r="K45" s="1377">
        <v>24</v>
      </c>
    </row>
    <row r="46" spans="1:11">
      <c r="A46" s="1367">
        <v>25</v>
      </c>
      <c r="B46" s="1325"/>
      <c r="C46" s="1326"/>
      <c r="D46" s="1330"/>
      <c r="E46" s="1377"/>
      <c r="F46" s="1378"/>
      <c r="G46" s="447"/>
      <c r="H46" s="227"/>
      <c r="I46" s="244"/>
      <c r="J46" s="1330"/>
      <c r="K46" s="1377">
        <v>25</v>
      </c>
    </row>
    <row r="47" spans="1:11">
      <c r="A47" s="1367">
        <v>26</v>
      </c>
      <c r="B47" s="1325"/>
      <c r="C47" s="1326"/>
      <c r="D47" s="1330"/>
      <c r="E47" s="1377"/>
      <c r="F47" s="1378"/>
      <c r="G47" s="227"/>
      <c r="H47" s="227"/>
      <c r="I47" s="244"/>
      <c r="J47" s="1330"/>
      <c r="K47" s="1377">
        <v>26</v>
      </c>
    </row>
    <row r="48" spans="1:11">
      <c r="A48" s="1367">
        <v>27</v>
      </c>
      <c r="B48" s="1325"/>
      <c r="C48" s="1326"/>
      <c r="D48" s="1330"/>
      <c r="E48" s="1377"/>
      <c r="F48" s="1378"/>
      <c r="G48" s="227"/>
      <c r="H48" s="227"/>
      <c r="I48" s="244"/>
      <c r="J48" s="1330"/>
      <c r="K48" s="1377">
        <v>27</v>
      </c>
    </row>
    <row r="49" spans="1:11">
      <c r="A49" s="1367">
        <v>28</v>
      </c>
      <c r="B49" s="1325"/>
      <c r="C49" s="1326"/>
      <c r="D49" s="1330"/>
      <c r="E49" s="1377"/>
      <c r="F49" s="1378"/>
      <c r="G49" s="227"/>
      <c r="H49" s="227"/>
      <c r="I49" s="244"/>
      <c r="J49" s="1330"/>
      <c r="K49" s="1377">
        <v>28</v>
      </c>
    </row>
    <row r="50" spans="1:11">
      <c r="A50" s="1367">
        <v>29</v>
      </c>
      <c r="B50" s="1325"/>
      <c r="C50" s="1326"/>
      <c r="D50" s="1330"/>
      <c r="E50" s="1377"/>
      <c r="F50" s="1378"/>
      <c r="G50" s="227"/>
      <c r="H50" s="227"/>
      <c r="I50" s="244"/>
      <c r="J50" s="1330"/>
      <c r="K50" s="1377">
        <v>29</v>
      </c>
    </row>
    <row r="51" spans="1:11">
      <c r="A51" s="1367">
        <v>30</v>
      </c>
      <c r="B51" s="1325"/>
      <c r="C51" s="1326"/>
      <c r="D51" s="1330"/>
      <c r="E51" s="1377"/>
      <c r="F51" s="1378"/>
      <c r="G51" s="227"/>
      <c r="H51" s="227"/>
      <c r="I51" s="244"/>
      <c r="J51" s="1330"/>
      <c r="K51" s="1377">
        <v>30</v>
      </c>
    </row>
    <row r="52" spans="1:11">
      <c r="A52" s="1367">
        <v>31</v>
      </c>
      <c r="B52" s="1325"/>
      <c r="C52" s="1326"/>
      <c r="D52" s="1330"/>
      <c r="E52" s="1377"/>
      <c r="F52" s="1378"/>
      <c r="G52" s="227"/>
      <c r="H52" s="227"/>
      <c r="I52" s="244"/>
      <c r="J52" s="1330"/>
      <c r="K52" s="1377">
        <v>31</v>
      </c>
    </row>
    <row r="53" spans="1:11">
      <c r="A53" s="1367">
        <v>32</v>
      </c>
      <c r="B53" s="1325"/>
      <c r="C53" s="1326"/>
      <c r="D53" s="1330"/>
      <c r="E53" s="1377"/>
      <c r="F53" s="1378"/>
      <c r="G53" s="227"/>
      <c r="H53" s="227"/>
      <c r="I53" s="244"/>
      <c r="J53" s="1330"/>
      <c r="K53" s="1377">
        <v>32</v>
      </c>
    </row>
    <row r="54" spans="1:11">
      <c r="A54" s="1367">
        <v>33</v>
      </c>
      <c r="B54" s="1325"/>
      <c r="C54" s="1326"/>
      <c r="D54" s="1340"/>
      <c r="E54" s="1377"/>
      <c r="F54" s="1393"/>
      <c r="G54" s="1340"/>
      <c r="H54" s="1390"/>
      <c r="I54" s="1339"/>
      <c r="J54" s="1340"/>
      <c r="K54" s="1377">
        <v>33</v>
      </c>
    </row>
    <row r="55" spans="1:11">
      <c r="A55" s="1367">
        <v>34</v>
      </c>
      <c r="B55" s="1325"/>
      <c r="C55" s="1326"/>
      <c r="D55" s="1330"/>
      <c r="E55" s="1377"/>
      <c r="F55" s="1378"/>
      <c r="G55" s="227"/>
      <c r="H55" s="227"/>
      <c r="I55" s="244"/>
      <c r="J55" s="1330"/>
      <c r="K55" s="1377">
        <v>34</v>
      </c>
    </row>
    <row r="56" spans="1:11">
      <c r="A56" s="1367">
        <v>35</v>
      </c>
      <c r="B56" s="1325"/>
      <c r="C56" s="1326"/>
      <c r="D56" s="1330"/>
      <c r="E56" s="1377"/>
      <c r="F56" s="1378"/>
      <c r="G56" s="227"/>
      <c r="H56" s="227"/>
      <c r="I56" s="244"/>
      <c r="J56" s="1330"/>
      <c r="K56" s="1377">
        <v>35</v>
      </c>
    </row>
    <row r="57" spans="1:11">
      <c r="A57" s="1367">
        <v>36</v>
      </c>
      <c r="B57" s="1325"/>
      <c r="C57" s="1326"/>
      <c r="D57" s="1330"/>
      <c r="E57" s="1377"/>
      <c r="F57" s="1378"/>
      <c r="G57" s="227"/>
      <c r="H57" s="227"/>
      <c r="I57" s="244"/>
      <c r="J57" s="1330"/>
      <c r="K57" s="1377">
        <v>36</v>
      </c>
    </row>
    <row r="58" spans="1:11">
      <c r="A58" s="1367">
        <v>37</v>
      </c>
      <c r="B58" s="1325"/>
      <c r="C58" s="1326"/>
      <c r="D58" s="1330"/>
      <c r="E58" s="1377"/>
      <c r="F58" s="1378"/>
      <c r="G58" s="227"/>
      <c r="H58" s="227"/>
      <c r="I58" s="244"/>
      <c r="J58" s="1330"/>
      <c r="K58" s="1377">
        <v>37</v>
      </c>
    </row>
    <row r="59" spans="1:11">
      <c r="A59" s="1367">
        <v>38</v>
      </c>
      <c r="B59" s="1325"/>
      <c r="C59" s="1326"/>
      <c r="D59" s="1330"/>
      <c r="E59" s="1377"/>
      <c r="F59" s="1378"/>
      <c r="G59" s="227"/>
      <c r="H59" s="227"/>
      <c r="I59" s="244"/>
      <c r="J59" s="1502"/>
      <c r="K59" s="1377">
        <v>38</v>
      </c>
    </row>
    <row r="60" spans="1:11" ht="15.75" thickBot="1">
      <c r="A60" s="1394">
        <v>39</v>
      </c>
      <c r="B60" s="1347" t="s">
        <v>2331</v>
      </c>
      <c r="C60" s="1348">
        <f>SUM(C22:C59)</f>
        <v>0</v>
      </c>
      <c r="D60" s="1348">
        <f t="shared" ref="D60:J60" si="0">SUM(D22:D59)</f>
        <v>0</v>
      </c>
      <c r="E60" s="2467">
        <f t="shared" si="0"/>
        <v>0</v>
      </c>
      <c r="F60" s="1503">
        <f t="shared" si="0"/>
        <v>0</v>
      </c>
      <c r="G60" s="1348">
        <f t="shared" si="0"/>
        <v>0</v>
      </c>
      <c r="H60" s="1348">
        <f t="shared" si="0"/>
        <v>0</v>
      </c>
      <c r="I60" s="1348">
        <f t="shared" si="0"/>
        <v>0</v>
      </c>
      <c r="J60" s="1348">
        <f t="shared" si="0"/>
        <v>0</v>
      </c>
      <c r="K60" s="1395">
        <v>39</v>
      </c>
    </row>
    <row r="61" spans="1:11" ht="15.75" thickTop="1">
      <c r="A61" s="785"/>
      <c r="B61" s="785"/>
      <c r="C61" s="785"/>
      <c r="D61" s="946"/>
      <c r="E61" s="946"/>
      <c r="F61" s="946"/>
      <c r="G61" s="946"/>
      <c r="H61" s="946"/>
      <c r="I61" s="946"/>
      <c r="J61" s="946"/>
    </row>
    <row r="62" spans="1:11">
      <c r="A62" s="17" t="s">
        <v>4665</v>
      </c>
      <c r="B62" s="17"/>
      <c r="C62" s="17"/>
      <c r="D62" s="17"/>
      <c r="E62" s="17"/>
      <c r="F62" s="17" t="s">
        <v>4665</v>
      </c>
      <c r="G62" s="17"/>
      <c r="H62" s="17"/>
      <c r="I62" s="17"/>
      <c r="J62" s="17"/>
    </row>
    <row r="63" spans="1:11">
      <c r="A63" s="69" t="s">
        <v>4421</v>
      </c>
      <c r="B63" s="69"/>
      <c r="C63" s="69"/>
      <c r="D63" s="69"/>
      <c r="E63" s="69"/>
      <c r="F63" s="69" t="s">
        <v>4422</v>
      </c>
      <c r="G63" s="69"/>
      <c r="H63" s="69"/>
      <c r="I63" s="69"/>
      <c r="J63" s="69"/>
      <c r="K63" s="69"/>
    </row>
  </sheetData>
  <customSheetViews>
    <customSheetView guid="{8BA73436-2F9B-4210-BD10-5C9B0EE18A6F}" topLeftCell="G1">
      <selection activeCell="J18" sqref="J18"/>
      <colBreaks count="1" manualBreakCount="1">
        <brk id="5" max="1048575" man="1"/>
      </colBreaks>
      <pageMargins left="0.7" right="0.7" top="0.75" bottom="0.75" header="0.3" footer="0.3"/>
      <pageSetup scale="73" orientation="portrait" r:id="rId1"/>
    </customSheetView>
    <customSheetView guid="{7923C648-7509-4E75-B568-BE9D1A032E56}">
      <selection activeCell="D4" sqref="D4"/>
      <colBreaks count="1" manualBreakCount="1">
        <brk id="5" max="1048575" man="1"/>
      </colBreaks>
      <pageMargins left="0.7" right="0.7" top="0.75" bottom="0.75" header="0.3" footer="0.3"/>
      <pageSetup scale="73" orientation="portrait" r:id="rId2"/>
    </customSheetView>
    <customSheetView guid="{393B765C-BB60-4CEF-9B1B-1517D80E77BC}">
      <selection activeCell="D4" sqref="D4"/>
      <colBreaks count="1" manualBreakCount="1">
        <brk id="5" max="1048575" man="1"/>
      </colBreaks>
      <pageMargins left="0.7" right="0.7" top="0.75" bottom="0.75" header="0.3" footer="0.3"/>
      <pageSetup scale="73" orientation="portrait" r:id="rId3"/>
    </customSheetView>
    <customSheetView guid="{63051384-6030-4837-BDE8-8D47319E9310}" topLeftCell="G1">
      <selection activeCell="J18" sqref="J18"/>
      <colBreaks count="1" manualBreakCount="1">
        <brk id="5" max="1048575" man="1"/>
      </colBreaks>
      <pageMargins left="0.7" right="0.7" top="0.75" bottom="0.75" header="0.3" footer="0.3"/>
      <pageSetup scale="73" orientation="portrait" r:id="rId4"/>
    </customSheetView>
    <customSheetView guid="{4E7170B9-0E13-4551-BA0F-F43020F5D14F}" showPageBreaks="1" topLeftCell="G1">
      <selection activeCell="J18" sqref="J18"/>
      <colBreaks count="1" manualBreakCount="1">
        <brk id="5" max="1048575" man="1"/>
      </colBreaks>
      <pageMargins left="0.7" right="0.7" top="0.75" bottom="0.75" header="0.3" footer="0.3"/>
      <pageSetup scale="73" orientation="portrait" r:id="rId5"/>
    </customSheetView>
    <customSheetView guid="{438078D9-73AC-4065-AD12-33C545097290}" topLeftCell="G1">
      <selection activeCell="J18" sqref="J18"/>
      <colBreaks count="1" manualBreakCount="1">
        <brk id="5" max="1048575" man="1"/>
      </colBreaks>
      <pageMargins left="0.7" right="0.7" top="0.75" bottom="0.75" header="0.3" footer="0.3"/>
      <pageSetup scale="73" orientation="portrait" r:id="rId6"/>
    </customSheetView>
    <customSheetView guid="{5CF51FF9-A1DC-465C-8702-577480B671DB}" topLeftCell="G1">
      <selection activeCell="J18" sqref="J18"/>
      <colBreaks count="1" manualBreakCount="1">
        <brk id="5" max="1048575" man="1"/>
      </colBreaks>
      <pageMargins left="0.7" right="0.7" top="0.75" bottom="0.75" header="0.3" footer="0.3"/>
      <pageSetup scale="73" orientation="portrait" r:id="rId7"/>
    </customSheetView>
    <customSheetView guid="{B94A4E40-0E04-4C7F-92F0-F173BDD19C5E}" topLeftCell="G1">
      <selection activeCell="J18" sqref="J18"/>
      <colBreaks count="1" manualBreakCount="1">
        <brk id="5" max="1048575" man="1"/>
      </colBreaks>
      <pageMargins left="0.7" right="0.7" top="0.75" bottom="0.75" header="0.3" footer="0.3"/>
      <pageSetup scale="73" orientation="portrait" r:id="rId8"/>
    </customSheetView>
    <customSheetView guid="{8C259C24-A4E4-4974-8C90-A0F5B4CE3394}" topLeftCell="G1">
      <selection activeCell="J18" sqref="J18"/>
      <colBreaks count="1" manualBreakCount="1">
        <brk id="5" max="1048575" man="1"/>
      </colBreaks>
      <pageMargins left="0.7" right="0.7" top="0.75" bottom="0.75" header="0.3" footer="0.3"/>
      <pageSetup scale="73" orientation="portrait" r:id="rId9"/>
    </customSheetView>
    <customSheetView guid="{FA103E5D-8B2E-472D-A37D-606A91A24206}" topLeftCell="G1">
      <selection activeCell="J18" sqref="J18"/>
      <colBreaks count="1" manualBreakCount="1">
        <brk id="5" max="1048575" man="1"/>
      </colBreaks>
      <pageMargins left="0.7" right="0.7" top="0.75" bottom="0.75" header="0.3" footer="0.3"/>
      <pageSetup scale="73" orientation="portrait" r:id="rId10"/>
    </customSheetView>
    <customSheetView guid="{FD677025-12D2-4A8C-898E-C8C7B61A1761}" topLeftCell="G1">
      <selection activeCell="J18" sqref="J18"/>
      <colBreaks count="1" manualBreakCount="1">
        <brk id="5" max="1048575" man="1"/>
      </colBreaks>
      <pageMargins left="0.7" right="0.7" top="0.75" bottom="0.75" header="0.3" footer="0.3"/>
      <pageSetup scale="73" orientation="portrait" r:id="rId11"/>
    </customSheetView>
    <customSheetView guid="{8A94D2EC-B2C5-4234-9443-0DC03802E12D}" topLeftCell="G1">
      <selection activeCell="J18" sqref="J18"/>
      <colBreaks count="1" manualBreakCount="1">
        <brk id="5" max="1048575" man="1"/>
      </colBreaks>
      <pageMargins left="0.7" right="0.7" top="0.75" bottom="0.75" header="0.3" footer="0.3"/>
      <pageSetup scale="73" orientation="portrait" r:id="rId12"/>
    </customSheetView>
    <customSheetView guid="{C7AF6775-1D27-4B5E-A593-2A35D0B4D89B}" topLeftCell="G1">
      <selection activeCell="J18" sqref="J18"/>
      <colBreaks count="1" manualBreakCount="1">
        <brk id="5" max="1048575" man="1"/>
      </colBreaks>
      <pageMargins left="0.7" right="0.7" top="0.75" bottom="0.75" header="0.3" footer="0.3"/>
      <pageSetup scale="73" orientation="portrait" r:id="rId13"/>
    </customSheetView>
    <customSheetView guid="{96E61F17-B7D0-43DF-A042-AB82DEADF71D}" showPageBreaks="1" topLeftCell="G1">
      <selection activeCell="J18" sqref="J18"/>
      <colBreaks count="1" manualBreakCount="1">
        <brk id="5" max="1048575" man="1"/>
      </colBreaks>
      <pageMargins left="0.7" right="0.7" top="0.75" bottom="0.75" header="0.3" footer="0.3"/>
      <pageSetup scale="73" orientation="portrait" r:id="rId14"/>
    </customSheetView>
    <customSheetView guid="{0F6F7749-E5E2-402C-A332-F358E9F52431}" topLeftCell="G1">
      <selection activeCell="J18" sqref="J18"/>
      <colBreaks count="1" manualBreakCount="1">
        <brk id="5" max="1048575" man="1"/>
      </colBreaks>
      <pageMargins left="0.7" right="0.7" top="0.75" bottom="0.75" header="0.3" footer="0.3"/>
      <pageSetup scale="73" orientation="portrait" r:id="rId15"/>
    </customSheetView>
    <customSheetView guid="{665C0630-746D-4A38-99D5-558A3A80C435}" topLeftCell="G1">
      <selection activeCell="J18" sqref="J18"/>
      <colBreaks count="1" manualBreakCount="1">
        <brk id="5" max="1048575" man="1"/>
      </colBreaks>
      <pageMargins left="0.7" right="0.7" top="0.75" bottom="0.75" header="0.3" footer="0.3"/>
      <pageSetup scale="73" orientation="portrait" r:id="rId16"/>
    </customSheetView>
    <customSheetView guid="{7BB49942-3332-4916-8C9A-7E0718D9BD15}" topLeftCell="G1">
      <selection activeCell="J18" sqref="J18"/>
      <colBreaks count="1" manualBreakCount="1">
        <brk id="5" max="1048575" man="1"/>
      </colBreaks>
      <pageMargins left="0.7" right="0.7" top="0.75" bottom="0.75" header="0.3" footer="0.3"/>
      <pageSetup scale="73" orientation="portrait" r:id="rId17"/>
    </customSheetView>
    <customSheetView guid="{84131046-9492-4BD4-95BF-1101D54B6750}" topLeftCell="G1">
      <selection activeCell="J18" sqref="J18"/>
      <colBreaks count="1" manualBreakCount="1">
        <brk id="5" max="1048575" man="1"/>
      </colBreaks>
      <pageMargins left="0.7" right="0.7" top="0.75" bottom="0.75" header="0.3" footer="0.3"/>
      <pageSetup scale="73" orientation="portrait" r:id="rId18"/>
    </customSheetView>
    <customSheetView guid="{CDDD69AD-D96A-45A7-95A3-6DE883419332}" topLeftCell="G1">
      <selection activeCell="J18" sqref="J18"/>
      <colBreaks count="1" manualBreakCount="1">
        <brk id="5" max="1048575" man="1"/>
      </colBreaks>
      <pageMargins left="0.7" right="0.7" top="0.75" bottom="0.75" header="0.3" footer="0.3"/>
      <pageSetup scale="73" orientation="portrait" r:id="rId19"/>
    </customSheetView>
    <customSheetView guid="{4AA2BC72-2A29-463C-9964-91A7BC9A705D}" topLeftCell="G1">
      <selection activeCell="J18" sqref="J18"/>
      <colBreaks count="1" manualBreakCount="1">
        <brk id="5" max="1048575" man="1"/>
      </colBreaks>
      <pageMargins left="0.7" right="0.7" top="0.75" bottom="0.75" header="0.3" footer="0.3"/>
      <pageSetup scale="73" orientation="portrait" r:id="rId20"/>
    </customSheetView>
  </customSheetViews>
  <mergeCells count="1">
    <mergeCell ref="F16:J16"/>
  </mergeCells>
  <pageMargins left="0.7" right="0.7" top="0.75" bottom="0.75" header="0.3" footer="0.3"/>
  <pageSetup scale="73" orientation="portrait" r:id="rId21"/>
  <colBreaks count="1" manualBreakCount="1">
    <brk id="5"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1"/>
  <sheetViews>
    <sheetView defaultGridColor="0" colorId="22" zoomScaleNormal="70" zoomScaleSheetLayoutView="30" workbookViewId="0">
      <selection activeCell="F2" sqref="F2"/>
    </sheetView>
  </sheetViews>
  <sheetFormatPr defaultColWidth="9.6640625" defaultRowHeight="15"/>
  <cols>
    <col min="1" max="1" width="4.6640625" customWidth="1"/>
    <col min="2" max="2" width="15" customWidth="1"/>
    <col min="3" max="5" width="12.6640625" customWidth="1"/>
    <col min="6" max="6" width="11.77734375" customWidth="1"/>
    <col min="7" max="7" width="15.44140625" customWidth="1"/>
    <col min="8" max="8" width="14.6640625" customWidth="1"/>
    <col min="9" max="9" width="12.6640625" customWidth="1"/>
    <col min="10" max="10" width="2.6640625" customWidth="1"/>
    <col min="11" max="11" width="11.6640625" customWidth="1"/>
    <col min="12" max="12" width="13.6640625" customWidth="1"/>
    <col min="13" max="13" width="15.33203125" customWidth="1"/>
    <col min="14" max="14" width="13.6640625" customWidth="1"/>
    <col min="15" max="15" width="11.6640625" customWidth="1"/>
    <col min="16" max="16" width="13.6640625" customWidth="1"/>
    <col min="17" max="17" width="12.6640625" customWidth="1"/>
    <col min="18" max="18" width="13.6640625" customWidth="1"/>
    <col min="19" max="19" width="4.6640625" customWidth="1"/>
  </cols>
  <sheetData>
    <row r="1" spans="1:19">
      <c r="A1" s="877" t="s">
        <v>1800</v>
      </c>
      <c r="B1" s="878"/>
      <c r="C1" s="878"/>
      <c r="D1" s="984"/>
      <c r="E1" s="984"/>
      <c r="F1" s="981" t="s">
        <v>1345</v>
      </c>
      <c r="G1" s="993"/>
      <c r="H1" s="983" t="s">
        <v>1802</v>
      </c>
      <c r="I1" s="995" t="s">
        <v>1803</v>
      </c>
      <c r="J1" s="875"/>
      <c r="K1" s="877" t="s">
        <v>1800</v>
      </c>
      <c r="L1" s="878"/>
      <c r="M1" s="878"/>
      <c r="N1" s="981" t="s">
        <v>1345</v>
      </c>
      <c r="O1" s="984"/>
      <c r="P1" s="878"/>
      <c r="Q1" s="983" t="s">
        <v>1802</v>
      </c>
      <c r="R1" s="985" t="s">
        <v>1803</v>
      </c>
      <c r="S1" s="968"/>
    </row>
    <row r="2" spans="1:19">
      <c r="A2" s="72" t="str">
        <f>'Data Sheet'!$C$25</f>
        <v>CENTRAL HUDSON GAS &amp; ELECTRIC CORPORATION</v>
      </c>
      <c r="B2" s="875"/>
      <c r="C2" s="875"/>
      <c r="D2" s="875"/>
      <c r="E2" s="875"/>
      <c r="F2" s="72" t="s">
        <v>5046</v>
      </c>
      <c r="G2" s="888"/>
      <c r="H2" s="875"/>
      <c r="I2" s="997"/>
      <c r="J2" s="875"/>
      <c r="K2" s="72" t="str">
        <f>'Data Sheet'!$C$25</f>
        <v>CENTRAL HUDSON GAS &amp; ELECTRIC CORPORATION</v>
      </c>
      <c r="L2" s="875"/>
      <c r="M2" s="875"/>
      <c r="N2" s="72" t="s">
        <v>5046</v>
      </c>
      <c r="O2" s="875"/>
      <c r="P2" s="875"/>
      <c r="Q2" s="996" t="s">
        <v>1805</v>
      </c>
      <c r="R2" s="935"/>
      <c r="S2" s="936"/>
    </row>
    <row r="3" spans="1:19" ht="15" customHeight="1" thickBot="1">
      <c r="A3" s="954"/>
      <c r="B3" s="927"/>
      <c r="C3" s="927"/>
      <c r="D3" s="927"/>
      <c r="E3" s="927"/>
      <c r="F3" s="954" t="s">
        <v>1138</v>
      </c>
      <c r="G3" s="999"/>
      <c r="H3" s="1069" t="str">
        <f>'Data Sheet'!$C$40</f>
        <v>4/18/2018</v>
      </c>
      <c r="I3" s="1006" t="str">
        <f>'Data Sheet'!$C$38</f>
        <v>12/31/2017</v>
      </c>
      <c r="J3" s="875"/>
      <c r="K3" s="954"/>
      <c r="L3" s="927"/>
      <c r="M3" s="927"/>
      <c r="N3" s="954" t="s">
        <v>1138</v>
      </c>
      <c r="O3" s="927"/>
      <c r="P3" s="955"/>
      <c r="Q3" s="1055" t="str">
        <f>'Data Sheet'!$C$40</f>
        <v>4/18/2018</v>
      </c>
      <c r="R3" s="1001" t="str">
        <f>'Data Sheet'!$C$38</f>
        <v>12/31/2017</v>
      </c>
      <c r="S3" s="1000"/>
    </row>
    <row r="4" spans="1:19" ht="15" customHeight="1" thickBot="1">
      <c r="A4" s="550" t="s">
        <v>2979</v>
      </c>
      <c r="B4" s="551"/>
      <c r="C4" s="551"/>
      <c r="D4" s="989"/>
      <c r="E4" s="989"/>
      <c r="F4" s="989"/>
      <c r="G4" s="989"/>
      <c r="H4" s="991"/>
      <c r="I4" s="1000"/>
      <c r="J4" s="875"/>
      <c r="K4" s="550" t="s">
        <v>2980</v>
      </c>
      <c r="L4" s="551"/>
      <c r="M4" s="551"/>
      <c r="N4" s="989"/>
      <c r="O4" s="989"/>
      <c r="P4" s="989"/>
      <c r="Q4" s="989"/>
      <c r="R4" s="991"/>
      <c r="S4" s="1000"/>
    </row>
    <row r="5" spans="1:19" ht="15.75">
      <c r="A5" s="68"/>
      <c r="B5" s="71"/>
      <c r="C5" s="71"/>
      <c r="D5" s="69"/>
      <c r="E5" s="69"/>
      <c r="F5" s="69"/>
      <c r="G5" s="69"/>
      <c r="H5" s="352"/>
      <c r="I5" s="73"/>
      <c r="J5" s="875"/>
      <c r="K5" s="68"/>
      <c r="L5" s="71"/>
      <c r="M5" s="71"/>
      <c r="N5" s="69"/>
      <c r="O5" s="69"/>
      <c r="P5" s="69"/>
      <c r="Q5" s="69"/>
      <c r="R5" s="352"/>
      <c r="S5" s="73"/>
    </row>
    <row r="6" spans="1:19">
      <c r="A6" s="209" t="s">
        <v>2981</v>
      </c>
      <c r="B6" s="210"/>
      <c r="C6" s="210"/>
      <c r="D6" s="210"/>
      <c r="E6" s="210"/>
      <c r="F6" s="210" t="s">
        <v>2982</v>
      </c>
      <c r="G6" s="210"/>
      <c r="H6" s="210"/>
      <c r="I6" s="211"/>
      <c r="J6" s="875"/>
      <c r="K6" s="209" t="s">
        <v>2983</v>
      </c>
      <c r="L6" s="210"/>
      <c r="M6" s="210"/>
      <c r="N6" s="210"/>
      <c r="O6" s="210" t="s">
        <v>2984</v>
      </c>
      <c r="P6" s="210"/>
      <c r="Q6" s="210"/>
      <c r="R6" s="210"/>
      <c r="S6" s="211"/>
    </row>
    <row r="7" spans="1:19">
      <c r="A7" s="209" t="s">
        <v>2985</v>
      </c>
      <c r="B7" s="210"/>
      <c r="C7" s="210"/>
      <c r="D7" s="210"/>
      <c r="E7" s="210"/>
      <c r="F7" s="210" t="s">
        <v>2986</v>
      </c>
      <c r="G7" s="210"/>
      <c r="H7" s="210"/>
      <c r="I7" s="211"/>
      <c r="J7" s="875"/>
      <c r="K7" s="209" t="s">
        <v>2987</v>
      </c>
      <c r="L7" s="210"/>
      <c r="M7" s="210"/>
      <c r="N7" s="210"/>
      <c r="O7" s="210" t="s">
        <v>2988</v>
      </c>
      <c r="P7" s="210"/>
      <c r="Q7" s="210"/>
      <c r="R7" s="210"/>
      <c r="S7" s="211"/>
    </row>
    <row r="8" spans="1:19">
      <c r="A8" s="209" t="s">
        <v>1213</v>
      </c>
      <c r="B8" s="210"/>
      <c r="C8" s="210"/>
      <c r="D8" s="210"/>
      <c r="E8" s="210"/>
      <c r="F8" s="210" t="s">
        <v>1214</v>
      </c>
      <c r="G8" s="210"/>
      <c r="H8" s="210"/>
      <c r="I8" s="211"/>
      <c r="J8" s="875"/>
      <c r="K8" s="209" t="s">
        <v>1215</v>
      </c>
      <c r="L8" s="210"/>
      <c r="M8" s="210"/>
      <c r="N8" s="210"/>
      <c r="O8" s="210" t="s">
        <v>1216</v>
      </c>
      <c r="P8" s="210"/>
      <c r="Q8" s="210"/>
      <c r="R8" s="210"/>
      <c r="S8" s="211"/>
    </row>
    <row r="9" spans="1:19">
      <c r="A9" s="209" t="s">
        <v>1217</v>
      </c>
      <c r="B9" s="210"/>
      <c r="C9" s="210"/>
      <c r="D9" s="210"/>
      <c r="E9" s="210"/>
      <c r="F9" s="210" t="s">
        <v>1218</v>
      </c>
      <c r="G9" s="210"/>
      <c r="H9" s="210"/>
      <c r="I9" s="211"/>
      <c r="J9" s="875"/>
      <c r="K9" s="209" t="s">
        <v>1219</v>
      </c>
      <c r="L9" s="210"/>
      <c r="M9" s="210"/>
      <c r="N9" s="210"/>
      <c r="O9" s="210" t="s">
        <v>1220</v>
      </c>
      <c r="P9" s="210"/>
      <c r="Q9" s="210"/>
      <c r="R9" s="210"/>
      <c r="S9" s="211"/>
    </row>
    <row r="10" spans="1:19">
      <c r="A10" s="209" t="s">
        <v>1221</v>
      </c>
      <c r="B10" s="210"/>
      <c r="C10" s="210"/>
      <c r="D10" s="210"/>
      <c r="E10" s="210"/>
      <c r="F10" s="210" t="s">
        <v>1222</v>
      </c>
      <c r="G10" s="210"/>
      <c r="H10" s="210"/>
      <c r="I10" s="211"/>
      <c r="J10" s="875"/>
      <c r="K10" s="209" t="s">
        <v>1223</v>
      </c>
      <c r="L10" s="210"/>
      <c r="M10" s="210"/>
      <c r="N10" s="210"/>
      <c r="O10" s="210" t="s">
        <v>1224</v>
      </c>
      <c r="P10" s="210"/>
      <c r="Q10" s="210"/>
      <c r="R10" s="210"/>
      <c r="S10" s="211"/>
    </row>
    <row r="11" spans="1:19">
      <c r="A11" s="209" t="s">
        <v>1225</v>
      </c>
      <c r="B11" s="210"/>
      <c r="C11" s="210"/>
      <c r="D11" s="210"/>
      <c r="E11" s="210"/>
      <c r="F11" s="210" t="s">
        <v>1226</v>
      </c>
      <c r="G11" s="210"/>
      <c r="H11" s="210"/>
      <c r="I11" s="211"/>
      <c r="J11" s="875"/>
      <c r="K11" s="209" t="s">
        <v>1227</v>
      </c>
      <c r="L11" s="210"/>
      <c r="M11" s="210"/>
      <c r="N11" s="210"/>
      <c r="O11" s="210" t="s">
        <v>1228</v>
      </c>
      <c r="P11" s="210"/>
      <c r="Q11" s="210"/>
      <c r="R11" s="210"/>
      <c r="S11" s="211"/>
    </row>
    <row r="12" spans="1:19">
      <c r="A12" s="209" t="s">
        <v>1229</v>
      </c>
      <c r="B12" s="210"/>
      <c r="C12" s="210"/>
      <c r="D12" s="210"/>
      <c r="E12" s="210"/>
      <c r="F12" s="210" t="s">
        <v>1230</v>
      </c>
      <c r="G12" s="210"/>
      <c r="H12" s="210"/>
      <c r="I12" s="211"/>
      <c r="J12" s="875"/>
      <c r="K12" s="209" t="s">
        <v>1231</v>
      </c>
      <c r="L12" s="210"/>
      <c r="M12" s="210"/>
      <c r="N12" s="210"/>
      <c r="O12" s="210" t="s">
        <v>1232</v>
      </c>
      <c r="P12" s="210"/>
      <c r="Q12" s="210"/>
      <c r="R12" s="210"/>
      <c r="S12" s="211"/>
    </row>
    <row r="13" spans="1:19">
      <c r="A13" s="209" t="s">
        <v>1233</v>
      </c>
      <c r="B13" s="210"/>
      <c r="C13" s="210"/>
      <c r="D13" s="210"/>
      <c r="E13" s="210"/>
      <c r="F13" s="210" t="s">
        <v>1234</v>
      </c>
      <c r="G13" s="210"/>
      <c r="H13" s="210"/>
      <c r="I13" s="211"/>
      <c r="J13" s="875"/>
      <c r="K13" s="209" t="s">
        <v>1235</v>
      </c>
      <c r="L13" s="210"/>
      <c r="M13" s="210"/>
      <c r="N13" s="210"/>
      <c r="O13" s="210" t="s">
        <v>1236</v>
      </c>
      <c r="P13" s="210"/>
      <c r="Q13" s="210"/>
      <c r="R13" s="210"/>
      <c r="S13" s="211"/>
    </row>
    <row r="14" spans="1:19">
      <c r="A14" s="209" t="s">
        <v>1237</v>
      </c>
      <c r="B14" s="210"/>
      <c r="C14" s="210"/>
      <c r="D14" s="210"/>
      <c r="E14" s="210"/>
      <c r="F14" s="210" t="s">
        <v>1238</v>
      </c>
      <c r="G14" s="210"/>
      <c r="H14" s="210"/>
      <c r="I14" s="211"/>
      <c r="J14" s="875"/>
      <c r="K14" s="209" t="s">
        <v>2613</v>
      </c>
      <c r="L14" s="210"/>
      <c r="M14" s="210"/>
      <c r="N14" s="210"/>
      <c r="O14" s="210" t="s">
        <v>2614</v>
      </c>
      <c r="P14" s="210"/>
      <c r="Q14" s="210"/>
      <c r="R14" s="210"/>
      <c r="S14" s="211"/>
    </row>
    <row r="15" spans="1:19">
      <c r="A15" s="209" t="s">
        <v>2615</v>
      </c>
      <c r="B15" s="210"/>
      <c r="C15" s="210"/>
      <c r="D15" s="210"/>
      <c r="E15" s="210"/>
      <c r="F15" s="210" t="s">
        <v>2616</v>
      </c>
      <c r="G15" s="210"/>
      <c r="H15" s="210"/>
      <c r="I15" s="211"/>
      <c r="J15" s="875"/>
      <c r="K15" s="209" t="s">
        <v>2617</v>
      </c>
      <c r="L15" s="210"/>
      <c r="M15" s="210"/>
      <c r="N15" s="210"/>
      <c r="O15" s="210" t="s">
        <v>2618</v>
      </c>
      <c r="P15" s="210"/>
      <c r="Q15" s="210"/>
      <c r="R15" s="210"/>
      <c r="S15" s="211"/>
    </row>
    <row r="16" spans="1:19">
      <c r="A16" s="209" t="s">
        <v>2619</v>
      </c>
      <c r="B16" s="210"/>
      <c r="C16" s="210"/>
      <c r="D16" s="210"/>
      <c r="E16" s="210"/>
      <c r="F16" s="210" t="s">
        <v>2620</v>
      </c>
      <c r="G16" s="210"/>
      <c r="H16" s="210"/>
      <c r="I16" s="211"/>
      <c r="J16" s="875"/>
      <c r="K16" s="209" t="s">
        <v>2621</v>
      </c>
      <c r="L16" s="210"/>
      <c r="M16" s="210"/>
      <c r="N16" s="210"/>
      <c r="O16" s="210" t="s">
        <v>1232</v>
      </c>
      <c r="P16" s="210"/>
      <c r="Q16" s="210"/>
      <c r="R16" s="210"/>
      <c r="S16" s="211"/>
    </row>
    <row r="17" spans="1:19">
      <c r="A17" s="209" t="s">
        <v>2622</v>
      </c>
      <c r="B17" s="210"/>
      <c r="C17" s="210"/>
      <c r="D17" s="210"/>
      <c r="E17" s="210"/>
      <c r="F17" s="210" t="s">
        <v>2623</v>
      </c>
      <c r="G17" s="210"/>
      <c r="H17" s="210"/>
      <c r="I17" s="211"/>
      <c r="J17" s="875"/>
      <c r="K17" s="209" t="s">
        <v>2624</v>
      </c>
      <c r="L17" s="210"/>
      <c r="M17" s="210"/>
      <c r="N17" s="210"/>
      <c r="O17" s="210" t="s">
        <v>2625</v>
      </c>
      <c r="P17" s="210"/>
      <c r="Q17" s="210"/>
      <c r="R17" s="210"/>
      <c r="S17" s="211"/>
    </row>
    <row r="18" spans="1:19">
      <c r="A18" s="209" t="s">
        <v>2626</v>
      </c>
      <c r="B18" s="210"/>
      <c r="C18" s="210"/>
      <c r="D18" s="210"/>
      <c r="E18" s="210"/>
      <c r="F18" s="210" t="s">
        <v>2627</v>
      </c>
      <c r="G18" s="210"/>
      <c r="H18" s="210"/>
      <c r="I18" s="211"/>
      <c r="J18" s="875"/>
      <c r="K18" s="209" t="s">
        <v>2628</v>
      </c>
      <c r="L18" s="210"/>
      <c r="M18" s="210"/>
      <c r="N18" s="210"/>
      <c r="O18" s="210" t="s">
        <v>2629</v>
      </c>
      <c r="P18" s="210"/>
      <c r="Q18" s="210"/>
      <c r="R18" s="210"/>
      <c r="S18" s="211"/>
    </row>
    <row r="19" spans="1:19">
      <c r="A19" s="209" t="s">
        <v>2630</v>
      </c>
      <c r="B19" s="210"/>
      <c r="C19" s="210"/>
      <c r="D19" s="210"/>
      <c r="E19" s="210"/>
      <c r="F19" s="210" t="s">
        <v>2631</v>
      </c>
      <c r="G19" s="210"/>
      <c r="H19" s="210"/>
      <c r="I19" s="211"/>
      <c r="J19" s="875"/>
      <c r="K19" s="209"/>
      <c r="L19" s="210"/>
      <c r="M19" s="210"/>
      <c r="N19" s="210"/>
      <c r="O19" s="210"/>
      <c r="P19" s="210"/>
      <c r="Q19" s="210"/>
      <c r="R19" s="210"/>
      <c r="S19" s="211"/>
    </row>
    <row r="20" spans="1:19" ht="15.75" thickBot="1">
      <c r="A20" s="609"/>
      <c r="B20" s="608"/>
      <c r="C20" s="608"/>
      <c r="D20" s="608"/>
      <c r="E20" s="608"/>
      <c r="F20" s="608"/>
      <c r="G20" s="608"/>
      <c r="H20" s="608"/>
      <c r="I20" s="610"/>
      <c r="J20" s="875"/>
      <c r="K20" s="209"/>
      <c r="L20" s="210"/>
      <c r="M20" s="210"/>
      <c r="N20" s="210"/>
      <c r="O20" s="210"/>
      <c r="P20" s="210"/>
      <c r="Q20" s="210"/>
      <c r="R20" s="210"/>
      <c r="S20" s="211"/>
    </row>
    <row r="21" spans="1:19">
      <c r="A21" s="983"/>
      <c r="B21" s="875"/>
      <c r="C21" s="938"/>
      <c r="D21" s="876" t="s">
        <v>2632</v>
      </c>
      <c r="E21" s="936"/>
      <c r="F21" s="938"/>
      <c r="G21" s="876" t="s">
        <v>2633</v>
      </c>
      <c r="H21" s="876"/>
      <c r="I21" s="1015"/>
      <c r="J21" s="875"/>
      <c r="K21" s="983"/>
      <c r="L21" s="994" t="s">
        <v>2634</v>
      </c>
      <c r="M21" s="994"/>
      <c r="N21" s="968"/>
      <c r="O21" s="1009"/>
      <c r="P21" s="1009"/>
      <c r="Q21" s="1009"/>
      <c r="R21" s="1009"/>
      <c r="S21" s="1015"/>
    </row>
    <row r="22" spans="1:19">
      <c r="A22" s="996"/>
      <c r="B22" s="876" t="s">
        <v>2635</v>
      </c>
      <c r="C22" s="936"/>
      <c r="D22" s="611" t="s">
        <v>2636</v>
      </c>
      <c r="E22" s="936"/>
      <c r="F22" s="888" t="s">
        <v>2637</v>
      </c>
      <c r="G22" s="611" t="s">
        <v>2638</v>
      </c>
      <c r="H22" s="876"/>
      <c r="I22" s="996" t="s">
        <v>1787</v>
      </c>
      <c r="J22" s="875"/>
      <c r="K22" s="996" t="s">
        <v>2639</v>
      </c>
      <c r="L22" s="611" t="s">
        <v>2640</v>
      </c>
      <c r="M22" s="876"/>
      <c r="N22" s="612"/>
      <c r="O22" s="876" t="s">
        <v>2641</v>
      </c>
      <c r="P22" s="876"/>
      <c r="Q22" s="611"/>
      <c r="R22" s="876"/>
      <c r="S22" s="996"/>
    </row>
    <row r="23" spans="1:19" ht="15.75" thickBot="1">
      <c r="A23" s="996" t="s">
        <v>1729</v>
      </c>
      <c r="B23" s="927"/>
      <c r="C23" s="955"/>
      <c r="D23" s="613" t="s">
        <v>2642</v>
      </c>
      <c r="E23" s="1000"/>
      <c r="F23" s="888" t="s">
        <v>2643</v>
      </c>
      <c r="G23" s="613" t="s">
        <v>2665</v>
      </c>
      <c r="H23" s="989"/>
      <c r="I23" s="996" t="s">
        <v>529</v>
      </c>
      <c r="J23" s="875"/>
      <c r="K23" s="996" t="s">
        <v>2666</v>
      </c>
      <c r="L23" s="613" t="s">
        <v>2667</v>
      </c>
      <c r="M23" s="989"/>
      <c r="N23" s="614"/>
      <c r="O23" s="966"/>
      <c r="P23" s="966"/>
      <c r="Q23" s="615"/>
      <c r="R23" s="999"/>
      <c r="S23" s="996" t="s">
        <v>1729</v>
      </c>
    </row>
    <row r="24" spans="1:19">
      <c r="A24" s="996" t="s">
        <v>1732</v>
      </c>
      <c r="B24" s="888" t="s">
        <v>2668</v>
      </c>
      <c r="C24" s="888" t="s">
        <v>2669</v>
      </c>
      <c r="D24" s="888" t="s">
        <v>2670</v>
      </c>
      <c r="E24" s="888" t="s">
        <v>2671</v>
      </c>
      <c r="F24" s="888" t="s">
        <v>2672</v>
      </c>
      <c r="G24" s="936" t="s">
        <v>2673</v>
      </c>
      <c r="H24" s="936" t="s">
        <v>2673</v>
      </c>
      <c r="I24" s="996" t="s">
        <v>2674</v>
      </c>
      <c r="J24" s="875"/>
      <c r="K24" s="996" t="s">
        <v>2675</v>
      </c>
      <c r="L24" s="888" t="s">
        <v>2676</v>
      </c>
      <c r="M24" s="888" t="s">
        <v>2677</v>
      </c>
      <c r="N24" s="888" t="s">
        <v>2678</v>
      </c>
      <c r="O24" s="888" t="s">
        <v>3630</v>
      </c>
      <c r="P24" s="888" t="s">
        <v>3622</v>
      </c>
      <c r="Q24" s="888" t="s">
        <v>606</v>
      </c>
      <c r="R24" s="920" t="s">
        <v>2331</v>
      </c>
      <c r="S24" s="996" t="s">
        <v>1732</v>
      </c>
    </row>
    <row r="25" spans="1:19">
      <c r="A25" s="987"/>
      <c r="B25" s="938"/>
      <c r="C25" s="888"/>
      <c r="D25" s="938"/>
      <c r="E25" s="888"/>
      <c r="F25" s="888"/>
      <c r="G25" s="936" t="s">
        <v>2679</v>
      </c>
      <c r="H25" s="936" t="s">
        <v>2680</v>
      </c>
      <c r="I25" s="987"/>
      <c r="J25" s="875"/>
      <c r="K25" s="987"/>
      <c r="L25" s="938"/>
      <c r="M25" s="888" t="s">
        <v>2681</v>
      </c>
      <c r="N25" s="938"/>
      <c r="O25" s="888" t="s">
        <v>2085</v>
      </c>
      <c r="P25" s="888" t="s">
        <v>2085</v>
      </c>
      <c r="Q25" s="938"/>
      <c r="R25" s="888" t="s">
        <v>2085</v>
      </c>
      <c r="S25" s="987"/>
    </row>
    <row r="26" spans="1:19" ht="15.75" thickBot="1">
      <c r="A26" s="1006"/>
      <c r="B26" s="999" t="s">
        <v>3020</v>
      </c>
      <c r="C26" s="999" t="s">
        <v>3021</v>
      </c>
      <c r="D26" s="999" t="s">
        <v>3022</v>
      </c>
      <c r="E26" s="999" t="s">
        <v>3023</v>
      </c>
      <c r="F26" s="999" t="s">
        <v>2346</v>
      </c>
      <c r="G26" s="1000" t="s">
        <v>2347</v>
      </c>
      <c r="H26" s="1000" t="s">
        <v>2348</v>
      </c>
      <c r="I26" s="1000" t="s">
        <v>2349</v>
      </c>
      <c r="J26" s="875"/>
      <c r="K26" s="998" t="s">
        <v>2350</v>
      </c>
      <c r="L26" s="999" t="s">
        <v>2351</v>
      </c>
      <c r="M26" s="999" t="s">
        <v>2352</v>
      </c>
      <c r="N26" s="999" t="s">
        <v>2353</v>
      </c>
      <c r="O26" s="999" t="s">
        <v>180</v>
      </c>
      <c r="P26" s="999" t="s">
        <v>181</v>
      </c>
      <c r="Q26" s="999" t="s">
        <v>182</v>
      </c>
      <c r="R26" s="989" t="s">
        <v>183</v>
      </c>
      <c r="S26" s="1006"/>
    </row>
    <row r="27" spans="1:19">
      <c r="A27" s="987">
        <v>1</v>
      </c>
      <c r="B27" s="938" t="s">
        <v>5525</v>
      </c>
      <c r="C27" s="938" t="s">
        <v>5528</v>
      </c>
      <c r="D27" s="1280">
        <v>345</v>
      </c>
      <c r="E27" s="1272"/>
      <c r="F27" s="936" t="s">
        <v>5530</v>
      </c>
      <c r="G27" s="1284">
        <v>17.170000000000002</v>
      </c>
      <c r="H27" s="1274"/>
      <c r="I27" s="1045"/>
      <c r="J27" s="875"/>
      <c r="K27" s="987" t="s">
        <v>5532</v>
      </c>
      <c r="L27" s="1071">
        <v>1604584</v>
      </c>
      <c r="M27" s="1071">
        <v>3716738</v>
      </c>
      <c r="N27" s="1071">
        <f t="shared" ref="N27:N61" si="0">L27+M27</f>
        <v>5321322</v>
      </c>
      <c r="O27" s="1072"/>
      <c r="P27" s="1072"/>
      <c r="Q27" s="1072"/>
      <c r="R27" s="1073">
        <f t="shared" ref="R27:R61" si="1">SUM(O27:Q27)</f>
        <v>0</v>
      </c>
      <c r="S27" s="987">
        <v>1</v>
      </c>
    </row>
    <row r="28" spans="1:19">
      <c r="A28" s="987">
        <v>2</v>
      </c>
      <c r="B28" s="938" t="s">
        <v>5525</v>
      </c>
      <c r="C28" s="938" t="s">
        <v>5526</v>
      </c>
      <c r="D28" s="1280">
        <v>345</v>
      </c>
      <c r="E28" s="1272"/>
      <c r="F28" s="888" t="s">
        <v>5530</v>
      </c>
      <c r="G28" s="1284">
        <v>30.31</v>
      </c>
      <c r="H28" s="1274"/>
      <c r="I28" s="1045"/>
      <c r="J28" s="875"/>
      <c r="K28" s="987" t="s">
        <v>5532</v>
      </c>
      <c r="L28" s="1005">
        <v>2117296</v>
      </c>
      <c r="M28" s="1005">
        <v>9090190</v>
      </c>
      <c r="N28" s="1005">
        <f t="shared" si="0"/>
        <v>11207486</v>
      </c>
      <c r="O28" s="1004"/>
      <c r="P28" s="1004"/>
      <c r="Q28" s="1004"/>
      <c r="R28" s="1075">
        <f t="shared" si="1"/>
        <v>0</v>
      </c>
      <c r="S28" s="987">
        <v>2</v>
      </c>
    </row>
    <row r="29" spans="1:19">
      <c r="A29" s="987">
        <v>3</v>
      </c>
      <c r="B29" s="938" t="s">
        <v>5526</v>
      </c>
      <c r="C29" s="938" t="s">
        <v>5529</v>
      </c>
      <c r="D29" s="1280">
        <v>345</v>
      </c>
      <c r="E29" s="1272"/>
      <c r="F29" s="888" t="s">
        <v>5530</v>
      </c>
      <c r="G29" s="1284">
        <v>28.62</v>
      </c>
      <c r="H29" s="1274"/>
      <c r="I29" s="1045"/>
      <c r="J29" s="875"/>
      <c r="K29" s="987" t="s">
        <v>5532</v>
      </c>
      <c r="L29" s="1005">
        <v>2415759</v>
      </c>
      <c r="M29" s="1005">
        <v>7345182</v>
      </c>
      <c r="N29" s="1005">
        <f t="shared" si="0"/>
        <v>9760941</v>
      </c>
      <c r="O29" s="1004"/>
      <c r="P29" s="1004"/>
      <c r="Q29" s="1004"/>
      <c r="R29" s="1075">
        <f t="shared" si="1"/>
        <v>0</v>
      </c>
      <c r="S29" s="987">
        <v>3</v>
      </c>
    </row>
    <row r="30" spans="1:19">
      <c r="A30" s="987">
        <v>4</v>
      </c>
      <c r="B30" s="3166" t="s">
        <v>5734</v>
      </c>
      <c r="C30" s="938"/>
      <c r="D30" s="1280">
        <v>115</v>
      </c>
      <c r="E30" s="1272"/>
      <c r="F30" s="888" t="s">
        <v>5531</v>
      </c>
      <c r="G30" s="1284">
        <v>215.29</v>
      </c>
      <c r="H30" s="1274"/>
      <c r="I30" s="1045"/>
      <c r="J30" s="875"/>
      <c r="K30" s="987" t="s">
        <v>5531</v>
      </c>
      <c r="L30" s="1005">
        <v>6828833</v>
      </c>
      <c r="M30" s="1005">
        <v>79230730</v>
      </c>
      <c r="N30" s="1005">
        <f t="shared" si="0"/>
        <v>86059563</v>
      </c>
      <c r="O30" s="1004"/>
      <c r="P30" s="1004"/>
      <c r="Q30" s="1004"/>
      <c r="R30" s="1075">
        <f t="shared" si="1"/>
        <v>0</v>
      </c>
      <c r="S30" s="987">
        <v>4</v>
      </c>
    </row>
    <row r="31" spans="1:19">
      <c r="A31" s="987">
        <v>5</v>
      </c>
      <c r="B31" s="987" t="s">
        <v>5527</v>
      </c>
      <c r="C31" s="938"/>
      <c r="D31" s="1280">
        <v>69</v>
      </c>
      <c r="E31" s="1272"/>
      <c r="F31" s="888" t="s">
        <v>5531</v>
      </c>
      <c r="G31" s="1284">
        <v>277.05</v>
      </c>
      <c r="H31" s="1282">
        <v>28.37</v>
      </c>
      <c r="I31" s="1045"/>
      <c r="J31" s="875"/>
      <c r="K31" s="987" t="s">
        <v>5531</v>
      </c>
      <c r="L31" s="1005">
        <v>16863368</v>
      </c>
      <c r="M31" s="1005">
        <v>67280838</v>
      </c>
      <c r="N31" s="1005">
        <f t="shared" si="0"/>
        <v>84144206</v>
      </c>
      <c r="O31" s="1004"/>
      <c r="P31" s="1004"/>
      <c r="Q31" s="1004"/>
      <c r="R31" s="1075">
        <f t="shared" si="1"/>
        <v>0</v>
      </c>
      <c r="S31" s="987">
        <v>5</v>
      </c>
    </row>
    <row r="32" spans="1:19">
      <c r="A32" s="1002">
        <v>6</v>
      </c>
      <c r="B32" s="938"/>
      <c r="C32" s="938"/>
      <c r="D32" s="1005"/>
      <c r="E32" s="1272"/>
      <c r="F32" s="938"/>
      <c r="G32" s="1272"/>
      <c r="H32" s="1274"/>
      <c r="I32" s="1045"/>
      <c r="J32" s="875"/>
      <c r="K32" s="1002"/>
      <c r="L32" s="1005"/>
      <c r="M32" s="1005"/>
      <c r="N32" s="1005">
        <f t="shared" si="0"/>
        <v>0</v>
      </c>
      <c r="O32" s="1004"/>
      <c r="P32" s="1004"/>
      <c r="Q32" s="1004"/>
      <c r="R32" s="1075">
        <f t="shared" si="1"/>
        <v>0</v>
      </c>
      <c r="S32" s="987">
        <v>6</v>
      </c>
    </row>
    <row r="33" spans="1:19">
      <c r="A33" s="1002">
        <v>7</v>
      </c>
      <c r="B33" s="938"/>
      <c r="C33" s="938"/>
      <c r="D33" s="1005"/>
      <c r="E33" s="1272"/>
      <c r="F33" s="938"/>
      <c r="G33" s="1272"/>
      <c r="H33" s="1274"/>
      <c r="I33" s="1045"/>
      <c r="J33" s="875"/>
      <c r="K33" s="1002"/>
      <c r="L33" s="1005"/>
      <c r="M33" s="1005"/>
      <c r="N33" s="1005">
        <f t="shared" si="0"/>
        <v>0</v>
      </c>
      <c r="O33" s="1004"/>
      <c r="P33" s="1004"/>
      <c r="Q33" s="1004"/>
      <c r="R33" s="1075">
        <f t="shared" si="1"/>
        <v>0</v>
      </c>
      <c r="S33" s="987">
        <v>7</v>
      </c>
    </row>
    <row r="34" spans="1:19">
      <c r="A34" s="1002">
        <v>8</v>
      </c>
      <c r="B34" s="938"/>
      <c r="C34" s="938"/>
      <c r="D34" s="1005"/>
      <c r="E34" s="1272"/>
      <c r="F34" s="938"/>
      <c r="G34" s="1272"/>
      <c r="H34" s="1274"/>
      <c r="I34" s="1045"/>
      <c r="J34" s="875"/>
      <c r="K34" s="1002"/>
      <c r="L34" s="1005"/>
      <c r="M34" s="1005"/>
      <c r="N34" s="1005">
        <f t="shared" si="0"/>
        <v>0</v>
      </c>
      <c r="O34" s="1004"/>
      <c r="P34" s="1004"/>
      <c r="Q34" s="1004"/>
      <c r="R34" s="1075">
        <f t="shared" si="1"/>
        <v>0</v>
      </c>
      <c r="S34" s="987">
        <v>8</v>
      </c>
    </row>
    <row r="35" spans="1:19">
      <c r="A35" s="1002">
        <v>9</v>
      </c>
      <c r="B35" s="938"/>
      <c r="C35" s="938"/>
      <c r="D35" s="1005"/>
      <c r="E35" s="1272"/>
      <c r="F35" s="938"/>
      <c r="G35" s="1272"/>
      <c r="H35" s="1274"/>
      <c r="I35" s="1045"/>
      <c r="J35" s="875"/>
      <c r="K35" s="1002"/>
      <c r="L35" s="1005"/>
      <c r="M35" s="1005"/>
      <c r="N35" s="1005">
        <f t="shared" si="0"/>
        <v>0</v>
      </c>
      <c r="O35" s="1004"/>
      <c r="P35" s="1004"/>
      <c r="Q35" s="1004"/>
      <c r="R35" s="1075">
        <f t="shared" si="1"/>
        <v>0</v>
      </c>
      <c r="S35" s="987">
        <v>9</v>
      </c>
    </row>
    <row r="36" spans="1:19">
      <c r="A36" s="1002">
        <v>10</v>
      </c>
      <c r="B36" s="938"/>
      <c r="C36" s="938"/>
      <c r="D36" s="1005"/>
      <c r="E36" s="1272"/>
      <c r="F36" s="938"/>
      <c r="G36" s="1272"/>
      <c r="H36" s="1274"/>
      <c r="I36" s="1045"/>
      <c r="J36" s="875"/>
      <c r="K36" s="1002"/>
      <c r="L36" s="1005"/>
      <c r="M36" s="1005"/>
      <c r="N36" s="1005">
        <f t="shared" si="0"/>
        <v>0</v>
      </c>
      <c r="O36" s="1004"/>
      <c r="P36" s="1004"/>
      <c r="Q36" s="1004"/>
      <c r="R36" s="1075">
        <f t="shared" si="1"/>
        <v>0</v>
      </c>
      <c r="S36" s="987">
        <v>10</v>
      </c>
    </row>
    <row r="37" spans="1:19">
      <c r="A37" s="1002">
        <v>11</v>
      </c>
      <c r="B37" s="938"/>
      <c r="C37" s="938"/>
      <c r="D37" s="1005"/>
      <c r="E37" s="1272"/>
      <c r="F37" s="938"/>
      <c r="G37" s="1272"/>
      <c r="H37" s="1274"/>
      <c r="I37" s="1045"/>
      <c r="J37" s="875"/>
      <c r="K37" s="1002"/>
      <c r="L37" s="1005"/>
      <c r="M37" s="1005"/>
      <c r="N37" s="1005">
        <f t="shared" si="0"/>
        <v>0</v>
      </c>
      <c r="O37" s="1004"/>
      <c r="P37" s="1004"/>
      <c r="Q37" s="1004"/>
      <c r="R37" s="1075">
        <f t="shared" si="1"/>
        <v>0</v>
      </c>
      <c r="S37" s="987">
        <v>11</v>
      </c>
    </row>
    <row r="38" spans="1:19">
      <c r="A38" s="1002">
        <v>12</v>
      </c>
      <c r="B38" s="938"/>
      <c r="C38" s="938"/>
      <c r="D38" s="1005"/>
      <c r="E38" s="1272"/>
      <c r="F38" s="938"/>
      <c r="G38" s="1272"/>
      <c r="H38" s="1274"/>
      <c r="I38" s="1045"/>
      <c r="J38" s="875"/>
      <c r="K38" s="1002"/>
      <c r="L38" s="1005"/>
      <c r="M38" s="1005"/>
      <c r="N38" s="1005">
        <f t="shared" si="0"/>
        <v>0</v>
      </c>
      <c r="O38" s="1004"/>
      <c r="P38" s="1004"/>
      <c r="Q38" s="1004"/>
      <c r="R38" s="1075">
        <f t="shared" si="1"/>
        <v>0</v>
      </c>
      <c r="S38" s="987">
        <v>12</v>
      </c>
    </row>
    <row r="39" spans="1:19">
      <c r="A39" s="1002">
        <v>13</v>
      </c>
      <c r="B39" s="938"/>
      <c r="C39" s="938"/>
      <c r="D39" s="1005"/>
      <c r="E39" s="1272"/>
      <c r="F39" s="938"/>
      <c r="G39" s="1272"/>
      <c r="H39" s="1274"/>
      <c r="I39" s="1045"/>
      <c r="J39" s="875"/>
      <c r="K39" s="1002"/>
      <c r="L39" s="1005"/>
      <c r="M39" s="1005"/>
      <c r="N39" s="1005">
        <f t="shared" si="0"/>
        <v>0</v>
      </c>
      <c r="O39" s="1004"/>
      <c r="P39" s="1004"/>
      <c r="Q39" s="1004"/>
      <c r="R39" s="1075">
        <f t="shared" si="1"/>
        <v>0</v>
      </c>
      <c r="S39" s="987">
        <v>13</v>
      </c>
    </row>
    <row r="40" spans="1:19">
      <c r="A40" s="1002">
        <v>14</v>
      </c>
      <c r="B40" s="73" t="s">
        <v>5733</v>
      </c>
      <c r="C40" s="938"/>
      <c r="D40" s="1005"/>
      <c r="E40" s="1272"/>
      <c r="F40" s="938"/>
      <c r="G40" s="1272"/>
      <c r="H40" s="1274"/>
      <c r="I40" s="1045"/>
      <c r="J40" s="875"/>
      <c r="K40" s="1002"/>
      <c r="L40" s="1005"/>
      <c r="M40" s="1005"/>
      <c r="N40" s="1005">
        <f t="shared" si="0"/>
        <v>0</v>
      </c>
      <c r="O40" s="1004">
        <v>4383914</v>
      </c>
      <c r="P40" s="1004">
        <v>3320879</v>
      </c>
      <c r="Q40" s="1004">
        <v>1300234</v>
      </c>
      <c r="R40" s="1075">
        <f t="shared" si="1"/>
        <v>9005027</v>
      </c>
      <c r="S40" s="987">
        <v>14</v>
      </c>
    </row>
    <row r="41" spans="1:19">
      <c r="A41" s="1002">
        <v>15</v>
      </c>
      <c r="B41" s="938"/>
      <c r="C41" s="938"/>
      <c r="D41" s="1005"/>
      <c r="E41" s="1272"/>
      <c r="F41" s="938"/>
      <c r="G41" s="1272"/>
      <c r="H41" s="1274"/>
      <c r="I41" s="1045"/>
      <c r="J41" s="875"/>
      <c r="K41" s="1002"/>
      <c r="L41" s="1005"/>
      <c r="M41" s="1005"/>
      <c r="N41" s="1005">
        <f t="shared" si="0"/>
        <v>0</v>
      </c>
      <c r="O41" s="1004"/>
      <c r="P41" s="1004"/>
      <c r="Q41" s="1004"/>
      <c r="R41" s="1075">
        <f t="shared" si="1"/>
        <v>0</v>
      </c>
      <c r="S41" s="987">
        <v>15</v>
      </c>
    </row>
    <row r="42" spans="1:19">
      <c r="A42" s="1002">
        <v>16</v>
      </c>
      <c r="B42" s="938"/>
      <c r="C42" s="938"/>
      <c r="D42" s="1005"/>
      <c r="E42" s="1272"/>
      <c r="F42" s="938"/>
      <c r="G42" s="1272"/>
      <c r="H42" s="1274"/>
      <c r="I42" s="1045"/>
      <c r="J42" s="875"/>
      <c r="K42" s="1002"/>
      <c r="L42" s="1005"/>
      <c r="M42" s="1005"/>
      <c r="N42" s="1005">
        <f t="shared" si="0"/>
        <v>0</v>
      </c>
      <c r="O42" s="1004"/>
      <c r="P42" s="1004"/>
      <c r="Q42" s="1004"/>
      <c r="R42" s="1075">
        <f t="shared" si="1"/>
        <v>0</v>
      </c>
      <c r="S42" s="987">
        <v>16</v>
      </c>
    </row>
    <row r="43" spans="1:19">
      <c r="A43" s="987">
        <v>17</v>
      </c>
      <c r="B43" s="938"/>
      <c r="C43" s="938"/>
      <c r="D43" s="1005"/>
      <c r="E43" s="1272"/>
      <c r="F43" s="938"/>
      <c r="G43" s="1272"/>
      <c r="H43" s="1274"/>
      <c r="I43" s="1045"/>
      <c r="J43" s="875"/>
      <c r="K43" s="987"/>
      <c r="L43" s="1005"/>
      <c r="M43" s="1005"/>
      <c r="N43" s="1005">
        <f t="shared" si="0"/>
        <v>0</v>
      </c>
      <c r="O43" s="1004"/>
      <c r="P43" s="1004"/>
      <c r="Q43" s="1004"/>
      <c r="R43" s="1075">
        <f t="shared" si="1"/>
        <v>0</v>
      </c>
      <c r="S43" s="987">
        <v>17</v>
      </c>
    </row>
    <row r="44" spans="1:19">
      <c r="A44" s="987">
        <v>18</v>
      </c>
      <c r="B44" s="938"/>
      <c r="C44" s="938"/>
      <c r="D44" s="1005"/>
      <c r="E44" s="1272"/>
      <c r="F44" s="938"/>
      <c r="G44" s="1272"/>
      <c r="H44" s="1274"/>
      <c r="I44" s="1045"/>
      <c r="J44" s="875"/>
      <c r="K44" s="987"/>
      <c r="L44" s="1005"/>
      <c r="M44" s="1005"/>
      <c r="N44" s="1005">
        <f t="shared" si="0"/>
        <v>0</v>
      </c>
      <c r="O44" s="1004"/>
      <c r="P44" s="1004"/>
      <c r="Q44" s="1004"/>
      <c r="R44" s="1075">
        <f t="shared" si="1"/>
        <v>0</v>
      </c>
      <c r="S44" s="987">
        <v>18</v>
      </c>
    </row>
    <row r="45" spans="1:19">
      <c r="A45" s="987">
        <v>19</v>
      </c>
      <c r="B45" s="938"/>
      <c r="C45" s="938"/>
      <c r="D45" s="1005"/>
      <c r="E45" s="1272"/>
      <c r="F45" s="938"/>
      <c r="G45" s="1272"/>
      <c r="H45" s="1274"/>
      <c r="I45" s="1045"/>
      <c r="J45" s="875"/>
      <c r="K45" s="987"/>
      <c r="L45" s="1005"/>
      <c r="M45" s="1005"/>
      <c r="N45" s="1005">
        <f t="shared" si="0"/>
        <v>0</v>
      </c>
      <c r="O45" s="1004"/>
      <c r="P45" s="1004"/>
      <c r="Q45" s="1004"/>
      <c r="R45" s="1075">
        <f t="shared" si="1"/>
        <v>0</v>
      </c>
      <c r="S45" s="987">
        <v>19</v>
      </c>
    </row>
    <row r="46" spans="1:19">
      <c r="A46" s="987">
        <v>20</v>
      </c>
      <c r="B46" s="938"/>
      <c r="C46" s="938"/>
      <c r="D46" s="1005"/>
      <c r="E46" s="1272"/>
      <c r="F46" s="938"/>
      <c r="G46" s="1272"/>
      <c r="H46" s="1274"/>
      <c r="I46" s="1045"/>
      <c r="J46" s="875"/>
      <c r="K46" s="987"/>
      <c r="L46" s="1005"/>
      <c r="M46" s="1005"/>
      <c r="N46" s="1005">
        <f t="shared" si="0"/>
        <v>0</v>
      </c>
      <c r="O46" s="1004"/>
      <c r="P46" s="1004"/>
      <c r="Q46" s="1004"/>
      <c r="R46" s="1075">
        <f t="shared" si="1"/>
        <v>0</v>
      </c>
      <c r="S46" s="987">
        <v>20</v>
      </c>
    </row>
    <row r="47" spans="1:19">
      <c r="A47" s="987">
        <v>21</v>
      </c>
      <c r="B47" s="938"/>
      <c r="C47" s="938"/>
      <c r="D47" s="1005"/>
      <c r="E47" s="1272"/>
      <c r="F47" s="938"/>
      <c r="G47" s="1272"/>
      <c r="H47" s="1274"/>
      <c r="I47" s="1045"/>
      <c r="J47" s="875"/>
      <c r="K47" s="987"/>
      <c r="L47" s="1005"/>
      <c r="M47" s="1005"/>
      <c r="N47" s="1005">
        <f t="shared" si="0"/>
        <v>0</v>
      </c>
      <c r="O47" s="1004"/>
      <c r="P47" s="1004"/>
      <c r="Q47" s="1004"/>
      <c r="R47" s="1075">
        <f t="shared" si="1"/>
        <v>0</v>
      </c>
      <c r="S47" s="987">
        <v>21</v>
      </c>
    </row>
    <row r="48" spans="1:19">
      <c r="A48" s="987">
        <v>22</v>
      </c>
      <c r="B48" s="938"/>
      <c r="C48" s="938"/>
      <c r="D48" s="1005"/>
      <c r="E48" s="1272"/>
      <c r="F48" s="938"/>
      <c r="G48" s="1272"/>
      <c r="H48" s="1274"/>
      <c r="I48" s="1045"/>
      <c r="J48" s="875"/>
      <c r="K48" s="987"/>
      <c r="L48" s="1005"/>
      <c r="M48" s="1005"/>
      <c r="N48" s="1005">
        <f t="shared" si="0"/>
        <v>0</v>
      </c>
      <c r="O48" s="1004"/>
      <c r="P48" s="1004"/>
      <c r="Q48" s="1004"/>
      <c r="R48" s="1075">
        <f t="shared" si="1"/>
        <v>0</v>
      </c>
      <c r="S48" s="987">
        <v>22</v>
      </c>
    </row>
    <row r="49" spans="1:19">
      <c r="A49" s="987">
        <v>23</v>
      </c>
      <c r="B49" s="938"/>
      <c r="C49" s="938"/>
      <c r="D49" s="1005"/>
      <c r="E49" s="1272"/>
      <c r="F49" s="938"/>
      <c r="G49" s="1272"/>
      <c r="H49" s="1274"/>
      <c r="I49" s="1045"/>
      <c r="J49" s="875"/>
      <c r="K49" s="987"/>
      <c r="L49" s="1005"/>
      <c r="M49" s="1005"/>
      <c r="N49" s="1005">
        <f t="shared" si="0"/>
        <v>0</v>
      </c>
      <c r="O49" s="1004"/>
      <c r="P49" s="1004"/>
      <c r="Q49" s="1004"/>
      <c r="R49" s="1075">
        <f t="shared" si="1"/>
        <v>0</v>
      </c>
      <c r="S49" s="987">
        <v>23</v>
      </c>
    </row>
    <row r="50" spans="1:19">
      <c r="A50" s="987">
        <v>24</v>
      </c>
      <c r="B50" s="938"/>
      <c r="C50" s="938"/>
      <c r="D50" s="1005"/>
      <c r="E50" s="1272"/>
      <c r="F50" s="938"/>
      <c r="G50" s="1272"/>
      <c r="H50" s="1274"/>
      <c r="I50" s="1045"/>
      <c r="J50" s="875"/>
      <c r="K50" s="987"/>
      <c r="L50" s="1005"/>
      <c r="M50" s="1005"/>
      <c r="N50" s="1005">
        <f t="shared" si="0"/>
        <v>0</v>
      </c>
      <c r="O50" s="1004"/>
      <c r="P50" s="1004"/>
      <c r="Q50" s="1004"/>
      <c r="R50" s="1075">
        <f t="shared" si="1"/>
        <v>0</v>
      </c>
      <c r="S50" s="987">
        <v>24</v>
      </c>
    </row>
    <row r="51" spans="1:19">
      <c r="A51" s="987">
        <v>25</v>
      </c>
      <c r="B51" s="938"/>
      <c r="C51" s="938"/>
      <c r="D51" s="1005"/>
      <c r="E51" s="1272"/>
      <c r="F51" s="938"/>
      <c r="G51" s="1272"/>
      <c r="H51" s="1274"/>
      <c r="I51" s="1045"/>
      <c r="J51" s="875"/>
      <c r="K51" s="987"/>
      <c r="L51" s="1005"/>
      <c r="M51" s="1005"/>
      <c r="N51" s="1005">
        <f t="shared" si="0"/>
        <v>0</v>
      </c>
      <c r="O51" s="1004"/>
      <c r="P51" s="1004"/>
      <c r="Q51" s="1004"/>
      <c r="R51" s="1075">
        <f t="shared" si="1"/>
        <v>0</v>
      </c>
      <c r="S51" s="987">
        <v>25</v>
      </c>
    </row>
    <row r="52" spans="1:19">
      <c r="A52" s="987">
        <v>26</v>
      </c>
      <c r="B52" s="938"/>
      <c r="C52" s="938"/>
      <c r="D52" s="1005"/>
      <c r="E52" s="1272"/>
      <c r="F52" s="938"/>
      <c r="G52" s="1272"/>
      <c r="H52" s="1274"/>
      <c r="I52" s="1045"/>
      <c r="J52" s="875"/>
      <c r="K52" s="987"/>
      <c r="L52" s="1005"/>
      <c r="M52" s="1005"/>
      <c r="N52" s="1005">
        <f t="shared" si="0"/>
        <v>0</v>
      </c>
      <c r="O52" s="1004"/>
      <c r="P52" s="1004"/>
      <c r="Q52" s="1004"/>
      <c r="R52" s="1075">
        <f t="shared" si="1"/>
        <v>0</v>
      </c>
      <c r="S52" s="987">
        <v>26</v>
      </c>
    </row>
    <row r="53" spans="1:19">
      <c r="A53" s="987">
        <v>27</v>
      </c>
      <c r="B53" s="938"/>
      <c r="C53" s="938"/>
      <c r="D53" s="1005"/>
      <c r="E53" s="1272"/>
      <c r="F53" s="938"/>
      <c r="G53" s="1272"/>
      <c r="H53" s="1274"/>
      <c r="I53" s="1045"/>
      <c r="J53" s="875"/>
      <c r="K53" s="987"/>
      <c r="L53" s="1005"/>
      <c r="M53" s="1005"/>
      <c r="N53" s="1005">
        <f t="shared" si="0"/>
        <v>0</v>
      </c>
      <c r="O53" s="1004"/>
      <c r="P53" s="1004"/>
      <c r="Q53" s="1004"/>
      <c r="R53" s="1075">
        <f t="shared" si="1"/>
        <v>0</v>
      </c>
      <c r="S53" s="987">
        <v>27</v>
      </c>
    </row>
    <row r="54" spans="1:19">
      <c r="A54" s="987">
        <v>28</v>
      </c>
      <c r="B54" s="938"/>
      <c r="C54" s="938"/>
      <c r="D54" s="1005"/>
      <c r="E54" s="1272"/>
      <c r="F54" s="938"/>
      <c r="G54" s="1272"/>
      <c r="H54" s="1274"/>
      <c r="I54" s="1045"/>
      <c r="J54" s="875"/>
      <c r="K54" s="987"/>
      <c r="L54" s="1005"/>
      <c r="M54" s="1005"/>
      <c r="N54" s="1005">
        <f t="shared" si="0"/>
        <v>0</v>
      </c>
      <c r="O54" s="1004"/>
      <c r="P54" s="1004"/>
      <c r="Q54" s="1004"/>
      <c r="R54" s="1075">
        <f t="shared" si="1"/>
        <v>0</v>
      </c>
      <c r="S54" s="987">
        <v>28</v>
      </c>
    </row>
    <row r="55" spans="1:19">
      <c r="A55" s="987">
        <v>29</v>
      </c>
      <c r="B55" s="938"/>
      <c r="C55" s="938"/>
      <c r="D55" s="1005"/>
      <c r="E55" s="1272"/>
      <c r="F55" s="938"/>
      <c r="G55" s="1272"/>
      <c r="H55" s="1274"/>
      <c r="I55" s="1045"/>
      <c r="J55" s="875"/>
      <c r="K55" s="987"/>
      <c r="L55" s="1005"/>
      <c r="M55" s="1005"/>
      <c r="N55" s="1005">
        <f t="shared" si="0"/>
        <v>0</v>
      </c>
      <c r="O55" s="1004"/>
      <c r="P55" s="1004"/>
      <c r="Q55" s="1004"/>
      <c r="R55" s="1075">
        <f t="shared" si="1"/>
        <v>0</v>
      </c>
      <c r="S55" s="987">
        <v>29</v>
      </c>
    </row>
    <row r="56" spans="1:19">
      <c r="A56" s="987">
        <v>30</v>
      </c>
      <c r="B56" s="938"/>
      <c r="C56" s="938"/>
      <c r="D56" s="1005"/>
      <c r="E56" s="1272"/>
      <c r="F56" s="938"/>
      <c r="G56" s="1272"/>
      <c r="H56" s="1274"/>
      <c r="I56" s="1045"/>
      <c r="J56" s="875"/>
      <c r="K56" s="987"/>
      <c r="L56" s="1005"/>
      <c r="M56" s="1005"/>
      <c r="N56" s="1005">
        <f t="shared" si="0"/>
        <v>0</v>
      </c>
      <c r="O56" s="1004"/>
      <c r="P56" s="1004"/>
      <c r="Q56" s="1004"/>
      <c r="R56" s="1075">
        <f t="shared" si="1"/>
        <v>0</v>
      </c>
      <c r="S56" s="987">
        <v>30</v>
      </c>
    </row>
    <row r="57" spans="1:19">
      <c r="A57" s="987">
        <v>31</v>
      </c>
      <c r="B57" s="938"/>
      <c r="C57" s="938"/>
      <c r="D57" s="1005"/>
      <c r="E57" s="1272"/>
      <c r="F57" s="938"/>
      <c r="G57" s="1272"/>
      <c r="H57" s="1274"/>
      <c r="I57" s="1045"/>
      <c r="J57" s="875"/>
      <c r="K57" s="987"/>
      <c r="L57" s="1005"/>
      <c r="M57" s="1005"/>
      <c r="N57" s="1005">
        <f t="shared" si="0"/>
        <v>0</v>
      </c>
      <c r="O57" s="1004"/>
      <c r="P57" s="1004"/>
      <c r="Q57" s="1004"/>
      <c r="R57" s="1075">
        <f t="shared" si="1"/>
        <v>0</v>
      </c>
      <c r="S57" s="987">
        <v>31</v>
      </c>
    </row>
    <row r="58" spans="1:19">
      <c r="A58" s="987">
        <v>32</v>
      </c>
      <c r="B58" s="938"/>
      <c r="C58" s="938"/>
      <c r="D58" s="1005"/>
      <c r="E58" s="1272"/>
      <c r="F58" s="938"/>
      <c r="G58" s="1272"/>
      <c r="H58" s="1274"/>
      <c r="I58" s="1045"/>
      <c r="J58" s="875"/>
      <c r="K58" s="987"/>
      <c r="L58" s="1005"/>
      <c r="M58" s="1005"/>
      <c r="N58" s="1005">
        <f t="shared" si="0"/>
        <v>0</v>
      </c>
      <c r="O58" s="1004"/>
      <c r="P58" s="1004"/>
      <c r="Q58" s="1004"/>
      <c r="R58" s="1075">
        <f t="shared" si="1"/>
        <v>0</v>
      </c>
      <c r="S58" s="987">
        <v>32</v>
      </c>
    </row>
    <row r="59" spans="1:19">
      <c r="A59" s="987">
        <v>33</v>
      </c>
      <c r="B59" s="938"/>
      <c r="C59" s="938"/>
      <c r="D59" s="1005"/>
      <c r="E59" s="1272"/>
      <c r="F59" s="938"/>
      <c r="G59" s="1272"/>
      <c r="H59" s="1274"/>
      <c r="I59" s="1045"/>
      <c r="J59" s="875"/>
      <c r="K59" s="987"/>
      <c r="L59" s="1005"/>
      <c r="M59" s="1005"/>
      <c r="N59" s="1005">
        <f t="shared" si="0"/>
        <v>0</v>
      </c>
      <c r="O59" s="1004"/>
      <c r="P59" s="1004"/>
      <c r="Q59" s="1004"/>
      <c r="R59" s="1075">
        <f t="shared" si="1"/>
        <v>0</v>
      </c>
      <c r="S59" s="987">
        <v>33</v>
      </c>
    </row>
    <row r="60" spans="1:19">
      <c r="A60" s="987">
        <v>34</v>
      </c>
      <c r="B60" s="938"/>
      <c r="C60" s="938"/>
      <c r="D60" s="1005"/>
      <c r="E60" s="1272"/>
      <c r="F60" s="938"/>
      <c r="G60" s="1272"/>
      <c r="H60" s="1274"/>
      <c r="I60" s="1045"/>
      <c r="J60" s="875"/>
      <c r="K60" s="987"/>
      <c r="L60" s="1005"/>
      <c r="M60" s="1005"/>
      <c r="N60" s="1005">
        <f t="shared" si="0"/>
        <v>0</v>
      </c>
      <c r="O60" s="1004"/>
      <c r="P60" s="1004"/>
      <c r="Q60" s="1004"/>
      <c r="R60" s="1075">
        <f t="shared" si="1"/>
        <v>0</v>
      </c>
      <c r="S60" s="987">
        <v>34</v>
      </c>
    </row>
    <row r="61" spans="1:19" ht="15.75" thickBot="1">
      <c r="A61" s="1006">
        <v>35</v>
      </c>
      <c r="B61" s="955"/>
      <c r="C61" s="955"/>
      <c r="D61" s="1052"/>
      <c r="E61" s="1273"/>
      <c r="F61" s="955"/>
      <c r="G61" s="1273"/>
      <c r="H61" s="1275"/>
      <c r="I61" s="1053"/>
      <c r="J61" s="875"/>
      <c r="K61" s="987"/>
      <c r="L61" s="1005"/>
      <c r="M61" s="1005"/>
      <c r="N61" s="1005">
        <f t="shared" si="0"/>
        <v>0</v>
      </c>
      <c r="O61" s="1004"/>
      <c r="P61" s="1004"/>
      <c r="Q61" s="1004"/>
      <c r="R61" s="1075">
        <f t="shared" si="1"/>
        <v>0</v>
      </c>
      <c r="S61" s="987">
        <v>35</v>
      </c>
    </row>
    <row r="62" spans="1:19" ht="15.75" thickBot="1">
      <c r="A62" s="1006">
        <v>36</v>
      </c>
      <c r="B62" s="927"/>
      <c r="C62" s="927"/>
      <c r="D62" s="927"/>
      <c r="E62" s="927"/>
      <c r="F62" s="999" t="s">
        <v>2331</v>
      </c>
      <c r="G62" s="1285">
        <f>SUM(G27:G61)</f>
        <v>568.44000000000005</v>
      </c>
      <c r="H62" s="1285">
        <f>SUM(H27:H61)</f>
        <v>28.37</v>
      </c>
      <c r="I62" s="1052">
        <f>SUM(I27:I61)</f>
        <v>0</v>
      </c>
      <c r="J62" s="875"/>
      <c r="K62" s="1076"/>
      <c r="L62" s="1077">
        <f t="shared" ref="L62:R62" si="2">SUM(L27:L61)</f>
        <v>29829840</v>
      </c>
      <c r="M62" s="1077">
        <f t="shared" si="2"/>
        <v>166663678</v>
      </c>
      <c r="N62" s="1077">
        <f t="shared" si="2"/>
        <v>196493518</v>
      </c>
      <c r="O62" s="1077">
        <f t="shared" si="2"/>
        <v>4383914</v>
      </c>
      <c r="P62" s="1077">
        <f t="shared" si="2"/>
        <v>3320879</v>
      </c>
      <c r="Q62" s="1077">
        <f t="shared" si="2"/>
        <v>1300234</v>
      </c>
      <c r="R62" s="1077">
        <f t="shared" si="2"/>
        <v>9005027</v>
      </c>
      <c r="S62" s="1076">
        <v>36</v>
      </c>
    </row>
    <row r="63" spans="1:19">
      <c r="A63" s="1064"/>
      <c r="B63" s="1064"/>
      <c r="C63" s="1064"/>
      <c r="D63" s="1064"/>
      <c r="E63" s="1064"/>
      <c r="F63" s="1068"/>
      <c r="G63" s="1078"/>
      <c r="H63" s="1078"/>
      <c r="I63" s="1078"/>
      <c r="J63" s="875"/>
      <c r="K63" s="1064"/>
      <c r="L63" s="1079"/>
      <c r="M63" s="1079"/>
      <c r="N63" s="1079"/>
      <c r="O63" s="1079"/>
      <c r="P63" s="1079"/>
      <c r="Q63" s="1079"/>
      <c r="R63" s="1079"/>
      <c r="S63" s="1064"/>
    </row>
    <row r="64" spans="1:19" ht="15.75">
      <c r="A64" s="110" t="s">
        <v>3820</v>
      </c>
      <c r="B64" s="875"/>
      <c r="C64" s="875"/>
      <c r="D64" s="875"/>
      <c r="E64" s="875"/>
      <c r="F64" s="875"/>
      <c r="G64" s="875"/>
      <c r="H64" s="875"/>
      <c r="I64" s="875"/>
      <c r="J64" s="875"/>
      <c r="K64" s="110" t="s">
        <v>3820</v>
      </c>
      <c r="L64" s="875"/>
      <c r="M64" s="875"/>
      <c r="N64" s="875"/>
      <c r="O64" s="876"/>
    </row>
    <row r="65" spans="1:19">
      <c r="A65" s="876" t="s">
        <v>2682</v>
      </c>
      <c r="B65" s="876"/>
      <c r="C65" s="876"/>
      <c r="D65" s="876"/>
      <c r="E65" s="876"/>
      <c r="F65" s="876"/>
      <c r="G65" s="876"/>
      <c r="H65" s="876"/>
      <c r="I65" s="876"/>
      <c r="J65" s="875"/>
      <c r="K65" s="876" t="s">
        <v>2683</v>
      </c>
      <c r="L65" s="876"/>
      <c r="M65" s="876"/>
      <c r="N65" s="876"/>
      <c r="O65" s="876"/>
      <c r="P65" s="876"/>
      <c r="Q65" s="876"/>
      <c r="R65" s="876"/>
      <c r="S65" s="876"/>
    </row>
    <row r="67" spans="1:19" ht="15.75">
      <c r="A67" s="71" t="s">
        <v>1412</v>
      </c>
      <c r="B67" s="876"/>
      <c r="C67" s="876"/>
      <c r="D67" s="876"/>
      <c r="E67" s="876"/>
      <c r="F67" s="876"/>
      <c r="G67" s="876"/>
      <c r="H67" s="876"/>
      <c r="I67" s="876"/>
    </row>
    <row r="69" spans="1:19" ht="16.5" thickBot="1">
      <c r="A69" s="944" t="str">
        <f>'Data Sheet'!$C$25</f>
        <v>CENTRAL HUDSON GAS &amp; ELECTRIC CORPORATION</v>
      </c>
      <c r="B69" s="927"/>
      <c r="C69" s="927"/>
      <c r="D69" s="927"/>
      <c r="E69" s="927"/>
      <c r="F69" s="927"/>
      <c r="G69" s="933" t="str">
        <f>'Data Sheet'!$C$40</f>
        <v>4/18/2018</v>
      </c>
      <c r="H69" s="875" t="str">
        <f>'Data Sheet'!$C$38</f>
        <v>12/31/2017</v>
      </c>
      <c r="I69" s="989"/>
      <c r="J69" s="875"/>
      <c r="K69" s="944" t="str">
        <f>'Data Sheet'!$C$25</f>
        <v>CENTRAL HUDSON GAS &amp; ELECTRIC CORPORATION</v>
      </c>
      <c r="L69" s="927"/>
      <c r="M69" s="927"/>
      <c r="N69" s="927"/>
      <c r="O69" s="927"/>
      <c r="P69" s="927"/>
      <c r="Q69" s="933" t="str">
        <f>'Data Sheet'!$C$40</f>
        <v>4/18/2018</v>
      </c>
      <c r="R69" s="875" t="str">
        <f>'Data Sheet'!$C$38</f>
        <v>12/31/2017</v>
      </c>
      <c r="S69" s="989"/>
    </row>
    <row r="70" spans="1:19" ht="16.5" thickBot="1">
      <c r="A70" s="616" t="s">
        <v>2980</v>
      </c>
      <c r="B70" s="551"/>
      <c r="C70" s="551"/>
      <c r="D70" s="989"/>
      <c r="E70" s="989"/>
      <c r="F70" s="989"/>
      <c r="G70" s="991"/>
      <c r="H70" s="991"/>
      <c r="I70" s="1000"/>
      <c r="J70" s="875"/>
      <c r="K70" s="616" t="s">
        <v>2980</v>
      </c>
      <c r="L70" s="551"/>
      <c r="M70" s="551"/>
      <c r="N70" s="989"/>
      <c r="O70" s="989"/>
      <c r="P70" s="989"/>
      <c r="Q70" s="991"/>
      <c r="R70" s="991"/>
      <c r="S70" s="1000"/>
    </row>
    <row r="71" spans="1:19">
      <c r="A71" s="983"/>
      <c r="B71" s="875"/>
      <c r="C71" s="938"/>
      <c r="D71" s="876" t="s">
        <v>2632</v>
      </c>
      <c r="E71" s="936"/>
      <c r="F71" s="938"/>
      <c r="G71" s="876" t="s">
        <v>2633</v>
      </c>
      <c r="H71" s="876"/>
      <c r="I71" s="1015"/>
      <c r="J71" s="875"/>
      <c r="K71" s="983"/>
      <c r="L71" s="994" t="s">
        <v>2634</v>
      </c>
      <c r="M71" s="994"/>
      <c r="N71" s="968"/>
      <c r="O71" s="1009"/>
      <c r="P71" s="1009"/>
      <c r="Q71" s="1009"/>
      <c r="R71" s="1009"/>
      <c r="S71" s="1015"/>
    </row>
    <row r="72" spans="1:19">
      <c r="A72" s="996"/>
      <c r="B72" s="876" t="s">
        <v>2635</v>
      </c>
      <c r="C72" s="936"/>
      <c r="D72" s="611" t="s">
        <v>2636</v>
      </c>
      <c r="E72" s="936"/>
      <c r="F72" s="888" t="s">
        <v>2637</v>
      </c>
      <c r="G72" s="611" t="s">
        <v>2638</v>
      </c>
      <c r="H72" s="876"/>
      <c r="I72" s="996" t="s">
        <v>1787</v>
      </c>
      <c r="J72" s="875"/>
      <c r="K72" s="996" t="s">
        <v>2639</v>
      </c>
      <c r="L72" s="611" t="s">
        <v>2640</v>
      </c>
      <c r="M72" s="876"/>
      <c r="N72" s="612"/>
      <c r="O72" s="876" t="s">
        <v>2641</v>
      </c>
      <c r="P72" s="876"/>
      <c r="Q72" s="611"/>
      <c r="R72" s="876"/>
      <c r="S72" s="996"/>
    </row>
    <row r="73" spans="1:19" ht="15.75" thickBot="1">
      <c r="A73" s="996" t="s">
        <v>1729</v>
      </c>
      <c r="B73" s="927"/>
      <c r="C73" s="955"/>
      <c r="D73" s="613" t="s">
        <v>2642</v>
      </c>
      <c r="E73" s="1000"/>
      <c r="F73" s="888" t="s">
        <v>2643</v>
      </c>
      <c r="G73" s="613" t="s">
        <v>2665</v>
      </c>
      <c r="H73" s="989"/>
      <c r="I73" s="996" t="s">
        <v>529</v>
      </c>
      <c r="J73" s="875"/>
      <c r="K73" s="996" t="s">
        <v>2666</v>
      </c>
      <c r="L73" s="613" t="s">
        <v>2667</v>
      </c>
      <c r="M73" s="989"/>
      <c r="N73" s="614"/>
      <c r="O73" s="966"/>
      <c r="P73" s="966"/>
      <c r="Q73" s="615"/>
      <c r="R73" s="999"/>
      <c r="S73" s="996" t="s">
        <v>1729</v>
      </c>
    </row>
    <row r="74" spans="1:19">
      <c r="A74" s="996" t="s">
        <v>1732</v>
      </c>
      <c r="B74" s="888" t="s">
        <v>2668</v>
      </c>
      <c r="C74" s="888" t="s">
        <v>2669</v>
      </c>
      <c r="D74" s="888" t="s">
        <v>2670</v>
      </c>
      <c r="E74" s="888" t="s">
        <v>2671</v>
      </c>
      <c r="F74" s="888" t="s">
        <v>2672</v>
      </c>
      <c r="G74" s="936" t="s">
        <v>2673</v>
      </c>
      <c r="H74" s="936" t="s">
        <v>2673</v>
      </c>
      <c r="I74" s="996" t="s">
        <v>2674</v>
      </c>
      <c r="J74" s="875"/>
      <c r="K74" s="996" t="s">
        <v>2675</v>
      </c>
      <c r="L74" s="888" t="s">
        <v>2676</v>
      </c>
      <c r="M74" s="888" t="s">
        <v>2677</v>
      </c>
      <c r="N74" s="888" t="s">
        <v>2678</v>
      </c>
      <c r="O74" s="888" t="s">
        <v>3630</v>
      </c>
      <c r="P74" s="888" t="s">
        <v>3622</v>
      </c>
      <c r="Q74" s="888" t="s">
        <v>606</v>
      </c>
      <c r="R74" s="920" t="s">
        <v>2331</v>
      </c>
      <c r="S74" s="996" t="s">
        <v>1732</v>
      </c>
    </row>
    <row r="75" spans="1:19">
      <c r="A75" s="987"/>
      <c r="B75" s="938"/>
      <c r="C75" s="888"/>
      <c r="D75" s="938"/>
      <c r="E75" s="888"/>
      <c r="F75" s="888"/>
      <c r="G75" s="936" t="s">
        <v>2679</v>
      </c>
      <c r="H75" s="936" t="s">
        <v>2680</v>
      </c>
      <c r="I75" s="987"/>
      <c r="J75" s="875"/>
      <c r="K75" s="987"/>
      <c r="L75" s="938"/>
      <c r="M75" s="888" t="s">
        <v>2681</v>
      </c>
      <c r="N75" s="938"/>
      <c r="O75" s="888" t="s">
        <v>2085</v>
      </c>
      <c r="P75" s="888" t="s">
        <v>2085</v>
      </c>
      <c r="Q75" s="938"/>
      <c r="R75" s="888" t="s">
        <v>2085</v>
      </c>
      <c r="S75" s="987"/>
    </row>
    <row r="76" spans="1:19" ht="15.75" thickBot="1">
      <c r="A76" s="1006"/>
      <c r="B76" s="999" t="s">
        <v>3020</v>
      </c>
      <c r="C76" s="999" t="s">
        <v>3021</v>
      </c>
      <c r="D76" s="999" t="s">
        <v>3022</v>
      </c>
      <c r="E76" s="999" t="s">
        <v>3023</v>
      </c>
      <c r="F76" s="999" t="s">
        <v>2346</v>
      </c>
      <c r="G76" s="1000" t="s">
        <v>2347</v>
      </c>
      <c r="H76" s="1000" t="s">
        <v>2348</v>
      </c>
      <c r="I76" s="1000" t="s">
        <v>2349</v>
      </c>
      <c r="J76" s="875"/>
      <c r="K76" s="998" t="s">
        <v>2350</v>
      </c>
      <c r="L76" s="999" t="s">
        <v>2351</v>
      </c>
      <c r="M76" s="999" t="s">
        <v>2352</v>
      </c>
      <c r="N76" s="999" t="s">
        <v>2353</v>
      </c>
      <c r="O76" s="999" t="s">
        <v>180</v>
      </c>
      <c r="P76" s="999" t="s">
        <v>181</v>
      </c>
      <c r="Q76" s="999" t="s">
        <v>182</v>
      </c>
      <c r="R76" s="989" t="s">
        <v>183</v>
      </c>
      <c r="S76" s="1006"/>
    </row>
    <row r="77" spans="1:19">
      <c r="A77" s="987">
        <v>1</v>
      </c>
      <c r="B77" s="938"/>
      <c r="C77" s="938"/>
      <c r="D77" s="1005"/>
      <c r="E77" s="1272"/>
      <c r="F77" s="936"/>
      <c r="G77" s="1272"/>
      <c r="H77" s="1070"/>
      <c r="I77" s="1045"/>
      <c r="J77" s="875"/>
      <c r="K77" s="987"/>
      <c r="L77" s="1005"/>
      <c r="M77" s="1005"/>
      <c r="N77" s="1005">
        <f t="shared" ref="N77:N128" si="3">L77+M77</f>
        <v>0</v>
      </c>
      <c r="O77" s="1272"/>
      <c r="P77" s="1272"/>
      <c r="Q77" s="1272"/>
      <c r="R77" s="1274">
        <f t="shared" ref="R77:R128" si="4">SUM(O77:Q77)</f>
        <v>0</v>
      </c>
      <c r="S77" s="987">
        <v>1</v>
      </c>
    </row>
    <row r="78" spans="1:19">
      <c r="A78" s="987">
        <v>2</v>
      </c>
      <c r="B78" s="938"/>
      <c r="C78" s="938"/>
      <c r="D78" s="1005"/>
      <c r="E78" s="1272"/>
      <c r="F78" s="888"/>
      <c r="G78" s="1272"/>
      <c r="H78" s="1074"/>
      <c r="I78" s="1045"/>
      <c r="J78" s="875"/>
      <c r="K78" s="987"/>
      <c r="L78" s="1005"/>
      <c r="M78" s="1005"/>
      <c r="N78" s="1005">
        <f t="shared" si="3"/>
        <v>0</v>
      </c>
      <c r="O78" s="1272"/>
      <c r="P78" s="1272"/>
      <c r="Q78" s="1272"/>
      <c r="R78" s="1274">
        <f t="shared" si="4"/>
        <v>0</v>
      </c>
      <c r="S78" s="987">
        <v>2</v>
      </c>
    </row>
    <row r="79" spans="1:19">
      <c r="A79" s="987">
        <v>3</v>
      </c>
      <c r="B79" s="938"/>
      <c r="C79" s="938"/>
      <c r="D79" s="1005"/>
      <c r="E79" s="1272"/>
      <c r="F79" s="888"/>
      <c r="G79" s="1272"/>
      <c r="H79" s="1074"/>
      <c r="I79" s="1045"/>
      <c r="J79" s="875"/>
      <c r="K79" s="987"/>
      <c r="L79" s="1005"/>
      <c r="M79" s="1005"/>
      <c r="N79" s="1005">
        <f t="shared" si="3"/>
        <v>0</v>
      </c>
      <c r="O79" s="1272"/>
      <c r="P79" s="1272"/>
      <c r="Q79" s="1272"/>
      <c r="R79" s="1274">
        <f t="shared" si="4"/>
        <v>0</v>
      </c>
      <c r="S79" s="987">
        <v>3</v>
      </c>
    </row>
    <row r="80" spans="1:19">
      <c r="A80" s="987">
        <v>4</v>
      </c>
      <c r="B80" s="938"/>
      <c r="C80" s="938"/>
      <c r="D80" s="1005"/>
      <c r="E80" s="1272"/>
      <c r="F80" s="888"/>
      <c r="G80" s="1272"/>
      <c r="H80" s="1074"/>
      <c r="I80" s="1045"/>
      <c r="J80" s="875"/>
      <c r="K80" s="987"/>
      <c r="L80" s="1005"/>
      <c r="M80" s="1005"/>
      <c r="N80" s="1005">
        <f t="shared" si="3"/>
        <v>0</v>
      </c>
      <c r="O80" s="1272"/>
      <c r="P80" s="1272"/>
      <c r="Q80" s="1272"/>
      <c r="R80" s="1274">
        <f t="shared" si="4"/>
        <v>0</v>
      </c>
      <c r="S80" s="987">
        <v>4</v>
      </c>
    </row>
    <row r="81" spans="1:19">
      <c r="A81" s="987">
        <v>5</v>
      </c>
      <c r="B81" s="938"/>
      <c r="C81" s="938"/>
      <c r="D81" s="1005"/>
      <c r="E81" s="1272"/>
      <c r="F81" s="888"/>
      <c r="G81" s="1272"/>
      <c r="H81" s="1074"/>
      <c r="I81" s="1045"/>
      <c r="J81" s="875"/>
      <c r="K81" s="987"/>
      <c r="L81" s="1005"/>
      <c r="M81" s="1005"/>
      <c r="N81" s="1005">
        <f t="shared" si="3"/>
        <v>0</v>
      </c>
      <c r="O81" s="1272"/>
      <c r="P81" s="1272"/>
      <c r="Q81" s="1272"/>
      <c r="R81" s="1274">
        <f t="shared" si="4"/>
        <v>0</v>
      </c>
      <c r="S81" s="987">
        <v>5</v>
      </c>
    </row>
    <row r="82" spans="1:19">
      <c r="A82" s="1002">
        <v>6</v>
      </c>
      <c r="B82" s="938"/>
      <c r="C82" s="938"/>
      <c r="D82" s="1005"/>
      <c r="E82" s="1272"/>
      <c r="F82" s="938"/>
      <c r="G82" s="1272"/>
      <c r="H82" s="949"/>
      <c r="I82" s="1045"/>
      <c r="J82" s="875"/>
      <c r="K82" s="1002"/>
      <c r="L82" s="1005"/>
      <c r="M82" s="1005"/>
      <c r="N82" s="1005">
        <f t="shared" si="3"/>
        <v>0</v>
      </c>
      <c r="O82" s="1272"/>
      <c r="P82" s="1272"/>
      <c r="Q82" s="1272"/>
      <c r="R82" s="1274">
        <f t="shared" si="4"/>
        <v>0</v>
      </c>
      <c r="S82" s="987">
        <v>6</v>
      </c>
    </row>
    <row r="83" spans="1:19">
      <c r="A83" s="1002">
        <v>7</v>
      </c>
      <c r="B83" s="938"/>
      <c r="C83" s="938"/>
      <c r="D83" s="1005"/>
      <c r="E83" s="1272"/>
      <c r="F83" s="938"/>
      <c r="G83" s="1272"/>
      <c r="H83" s="949"/>
      <c r="I83" s="1045"/>
      <c r="J83" s="875"/>
      <c r="K83" s="1002"/>
      <c r="L83" s="1005"/>
      <c r="M83" s="1005"/>
      <c r="N83" s="1005">
        <f t="shared" si="3"/>
        <v>0</v>
      </c>
      <c r="O83" s="1272"/>
      <c r="P83" s="1272"/>
      <c r="Q83" s="1272"/>
      <c r="R83" s="1274">
        <f t="shared" si="4"/>
        <v>0</v>
      </c>
      <c r="S83" s="987">
        <v>7</v>
      </c>
    </row>
    <row r="84" spans="1:19">
      <c r="A84" s="1002">
        <v>8</v>
      </c>
      <c r="B84" s="938"/>
      <c r="C84" s="938"/>
      <c r="D84" s="1005"/>
      <c r="E84" s="1272"/>
      <c r="F84" s="938"/>
      <c r="G84" s="1272"/>
      <c r="H84" s="949"/>
      <c r="I84" s="1045"/>
      <c r="J84" s="875"/>
      <c r="K84" s="1002"/>
      <c r="L84" s="1005"/>
      <c r="M84" s="1005"/>
      <c r="N84" s="1005">
        <f t="shared" si="3"/>
        <v>0</v>
      </c>
      <c r="O84" s="1272"/>
      <c r="P84" s="1272"/>
      <c r="Q84" s="1272"/>
      <c r="R84" s="1274">
        <f t="shared" si="4"/>
        <v>0</v>
      </c>
      <c r="S84" s="987">
        <v>8</v>
      </c>
    </row>
    <row r="85" spans="1:19">
      <c r="A85" s="1002">
        <v>9</v>
      </c>
      <c r="B85" s="938"/>
      <c r="C85" s="938"/>
      <c r="D85" s="1005"/>
      <c r="E85" s="1272"/>
      <c r="F85" s="938"/>
      <c r="G85" s="1272"/>
      <c r="H85" s="949"/>
      <c r="I85" s="1045"/>
      <c r="J85" s="875"/>
      <c r="K85" s="1002"/>
      <c r="L85" s="1005"/>
      <c r="M85" s="1005"/>
      <c r="N85" s="1005">
        <f t="shared" si="3"/>
        <v>0</v>
      </c>
      <c r="O85" s="1272"/>
      <c r="P85" s="1272"/>
      <c r="Q85" s="1272"/>
      <c r="R85" s="1274">
        <f t="shared" si="4"/>
        <v>0</v>
      </c>
      <c r="S85" s="987">
        <v>9</v>
      </c>
    </row>
    <row r="86" spans="1:19">
      <c r="A86" s="1002">
        <v>10</v>
      </c>
      <c r="B86" s="938"/>
      <c r="C86" s="938"/>
      <c r="D86" s="1005"/>
      <c r="E86" s="1272"/>
      <c r="F86" s="938"/>
      <c r="G86" s="1272"/>
      <c r="H86" s="949"/>
      <c r="I86" s="1045"/>
      <c r="J86" s="875"/>
      <c r="K86" s="1002"/>
      <c r="L86" s="1005"/>
      <c r="M86" s="1005"/>
      <c r="N86" s="1005">
        <f t="shared" si="3"/>
        <v>0</v>
      </c>
      <c r="O86" s="1272"/>
      <c r="P86" s="1272"/>
      <c r="Q86" s="1272"/>
      <c r="R86" s="1274">
        <f t="shared" si="4"/>
        <v>0</v>
      </c>
      <c r="S86" s="987">
        <v>10</v>
      </c>
    </row>
    <row r="87" spans="1:19">
      <c r="A87" s="1002">
        <v>11</v>
      </c>
      <c r="B87" s="938"/>
      <c r="C87" s="938"/>
      <c r="D87" s="1005"/>
      <c r="E87" s="1272"/>
      <c r="F87" s="938"/>
      <c r="G87" s="1272"/>
      <c r="H87" s="949"/>
      <c r="I87" s="1045"/>
      <c r="J87" s="875"/>
      <c r="K87" s="1002"/>
      <c r="L87" s="1005"/>
      <c r="M87" s="1005"/>
      <c r="N87" s="1005">
        <f t="shared" si="3"/>
        <v>0</v>
      </c>
      <c r="O87" s="1272"/>
      <c r="P87" s="1272"/>
      <c r="Q87" s="1272"/>
      <c r="R87" s="1274">
        <f t="shared" si="4"/>
        <v>0</v>
      </c>
      <c r="S87" s="987">
        <v>11</v>
      </c>
    </row>
    <row r="88" spans="1:19">
      <c r="A88" s="1002">
        <v>12</v>
      </c>
      <c r="B88" s="938"/>
      <c r="C88" s="938"/>
      <c r="D88" s="1005"/>
      <c r="E88" s="1272"/>
      <c r="F88" s="938"/>
      <c r="G88" s="1272"/>
      <c r="H88" s="949"/>
      <c r="I88" s="1045"/>
      <c r="J88" s="875"/>
      <c r="K88" s="1002"/>
      <c r="L88" s="1005"/>
      <c r="M88" s="1005"/>
      <c r="N88" s="1005">
        <f t="shared" si="3"/>
        <v>0</v>
      </c>
      <c r="O88" s="1272"/>
      <c r="P88" s="1272"/>
      <c r="Q88" s="1272"/>
      <c r="R88" s="1274">
        <f t="shared" si="4"/>
        <v>0</v>
      </c>
      <c r="S88" s="987">
        <v>12</v>
      </c>
    </row>
    <row r="89" spans="1:19">
      <c r="A89" s="1002">
        <v>13</v>
      </c>
      <c r="B89" s="938"/>
      <c r="C89" s="938"/>
      <c r="D89" s="1005"/>
      <c r="E89" s="1272"/>
      <c r="F89" s="938"/>
      <c r="G89" s="1272"/>
      <c r="H89" s="949"/>
      <c r="I89" s="1045"/>
      <c r="J89" s="875"/>
      <c r="K89" s="1002"/>
      <c r="L89" s="1005"/>
      <c r="M89" s="1005"/>
      <c r="N89" s="1005">
        <f t="shared" si="3"/>
        <v>0</v>
      </c>
      <c r="O89" s="1272"/>
      <c r="P89" s="1272"/>
      <c r="Q89" s="1272"/>
      <c r="R89" s="1274">
        <f t="shared" si="4"/>
        <v>0</v>
      </c>
      <c r="S89" s="987">
        <v>13</v>
      </c>
    </row>
    <row r="90" spans="1:19">
      <c r="A90" s="1002">
        <v>14</v>
      </c>
      <c r="B90" s="938"/>
      <c r="C90" s="938"/>
      <c r="D90" s="1005"/>
      <c r="E90" s="1272"/>
      <c r="F90" s="938"/>
      <c r="G90" s="1272"/>
      <c r="H90" s="949"/>
      <c r="I90" s="1045"/>
      <c r="J90" s="875"/>
      <c r="K90" s="1002"/>
      <c r="L90" s="1005"/>
      <c r="M90" s="1005"/>
      <c r="N90" s="1005">
        <f t="shared" si="3"/>
        <v>0</v>
      </c>
      <c r="O90" s="1272"/>
      <c r="P90" s="1272"/>
      <c r="Q90" s="1272"/>
      <c r="R90" s="1274">
        <f t="shared" si="4"/>
        <v>0</v>
      </c>
      <c r="S90" s="987">
        <v>14</v>
      </c>
    </row>
    <row r="91" spans="1:19">
      <c r="A91" s="1002">
        <v>15</v>
      </c>
      <c r="B91" s="938"/>
      <c r="C91" s="938"/>
      <c r="D91" s="1005"/>
      <c r="E91" s="1272"/>
      <c r="F91" s="938"/>
      <c r="G91" s="1272"/>
      <c r="H91" s="949"/>
      <c r="I91" s="1045"/>
      <c r="J91" s="875"/>
      <c r="K91" s="1002"/>
      <c r="L91" s="1005"/>
      <c r="M91" s="1005"/>
      <c r="N91" s="1005">
        <f t="shared" si="3"/>
        <v>0</v>
      </c>
      <c r="O91" s="1272"/>
      <c r="P91" s="1272"/>
      <c r="Q91" s="1272"/>
      <c r="R91" s="1274">
        <f t="shared" si="4"/>
        <v>0</v>
      </c>
      <c r="S91" s="987">
        <v>15</v>
      </c>
    </row>
    <row r="92" spans="1:19">
      <c r="A92" s="1002">
        <v>16</v>
      </c>
      <c r="B92" s="938"/>
      <c r="C92" s="938"/>
      <c r="D92" s="1005"/>
      <c r="E92" s="1272"/>
      <c r="F92" s="938"/>
      <c r="G92" s="1272"/>
      <c r="H92" s="949"/>
      <c r="I92" s="1045"/>
      <c r="J92" s="875"/>
      <c r="K92" s="1002"/>
      <c r="L92" s="1005"/>
      <c r="M92" s="1005"/>
      <c r="N92" s="1005">
        <f t="shared" si="3"/>
        <v>0</v>
      </c>
      <c r="O92" s="1272"/>
      <c r="P92" s="1272"/>
      <c r="Q92" s="1272"/>
      <c r="R92" s="1274">
        <f t="shared" si="4"/>
        <v>0</v>
      </c>
      <c r="S92" s="987">
        <v>16</v>
      </c>
    </row>
    <row r="93" spans="1:19">
      <c r="A93" s="987">
        <v>17</v>
      </c>
      <c r="B93" s="938"/>
      <c r="C93" s="938"/>
      <c r="D93" s="1005"/>
      <c r="E93" s="1272"/>
      <c r="F93" s="938"/>
      <c r="G93" s="1272"/>
      <c r="H93" s="949"/>
      <c r="I93" s="1045"/>
      <c r="J93" s="875"/>
      <c r="K93" s="987"/>
      <c r="L93" s="1005"/>
      <c r="M93" s="1005"/>
      <c r="N93" s="1005">
        <f t="shared" si="3"/>
        <v>0</v>
      </c>
      <c r="O93" s="1272"/>
      <c r="P93" s="1272"/>
      <c r="Q93" s="1272"/>
      <c r="R93" s="1274">
        <f t="shared" si="4"/>
        <v>0</v>
      </c>
      <c r="S93" s="987">
        <v>17</v>
      </c>
    </row>
    <row r="94" spans="1:19">
      <c r="A94" s="987">
        <v>18</v>
      </c>
      <c r="B94" s="938"/>
      <c r="C94" s="938"/>
      <c r="D94" s="1005"/>
      <c r="E94" s="1272"/>
      <c r="F94" s="938"/>
      <c r="G94" s="1272"/>
      <c r="H94" s="949"/>
      <c r="I94" s="1045"/>
      <c r="J94" s="875"/>
      <c r="K94" s="987"/>
      <c r="L94" s="1005"/>
      <c r="M94" s="1005"/>
      <c r="N94" s="1005">
        <f t="shared" si="3"/>
        <v>0</v>
      </c>
      <c r="O94" s="1272"/>
      <c r="P94" s="1272"/>
      <c r="Q94" s="1272"/>
      <c r="R94" s="1274">
        <f t="shared" si="4"/>
        <v>0</v>
      </c>
      <c r="S94" s="987">
        <v>18</v>
      </c>
    </row>
    <row r="95" spans="1:19">
      <c r="A95" s="987">
        <v>19</v>
      </c>
      <c r="B95" s="938"/>
      <c r="C95" s="938"/>
      <c r="D95" s="1005"/>
      <c r="E95" s="1272"/>
      <c r="F95" s="938"/>
      <c r="G95" s="1272"/>
      <c r="H95" s="949"/>
      <c r="I95" s="1045"/>
      <c r="J95" s="875"/>
      <c r="K95" s="987"/>
      <c r="L95" s="1005"/>
      <c r="M95" s="1005"/>
      <c r="N95" s="1005">
        <f t="shared" si="3"/>
        <v>0</v>
      </c>
      <c r="O95" s="1272"/>
      <c r="P95" s="1272"/>
      <c r="Q95" s="1272"/>
      <c r="R95" s="1274">
        <f t="shared" si="4"/>
        <v>0</v>
      </c>
      <c r="S95" s="987">
        <v>19</v>
      </c>
    </row>
    <row r="96" spans="1:19">
      <c r="A96" s="987">
        <v>20</v>
      </c>
      <c r="B96" s="938"/>
      <c r="C96" s="938"/>
      <c r="D96" s="1005"/>
      <c r="E96" s="1272"/>
      <c r="F96" s="938"/>
      <c r="G96" s="1272"/>
      <c r="H96" s="949"/>
      <c r="I96" s="1045"/>
      <c r="J96" s="875"/>
      <c r="K96" s="987"/>
      <c r="L96" s="1005"/>
      <c r="M96" s="1005"/>
      <c r="N96" s="1005">
        <f t="shared" si="3"/>
        <v>0</v>
      </c>
      <c r="O96" s="1272"/>
      <c r="P96" s="1272"/>
      <c r="Q96" s="1272"/>
      <c r="R96" s="1274">
        <f t="shared" si="4"/>
        <v>0</v>
      </c>
      <c r="S96" s="987">
        <v>20</v>
      </c>
    </row>
    <row r="97" spans="1:19">
      <c r="A97" s="987">
        <v>21</v>
      </c>
      <c r="B97" s="938"/>
      <c r="C97" s="938"/>
      <c r="D97" s="1005"/>
      <c r="E97" s="1272"/>
      <c r="F97" s="938"/>
      <c r="G97" s="1272"/>
      <c r="H97" s="949"/>
      <c r="I97" s="1045"/>
      <c r="J97" s="875"/>
      <c r="K97" s="987"/>
      <c r="L97" s="1005"/>
      <c r="M97" s="1005"/>
      <c r="N97" s="1005">
        <f t="shared" si="3"/>
        <v>0</v>
      </c>
      <c r="O97" s="1272"/>
      <c r="P97" s="1272"/>
      <c r="Q97" s="1272"/>
      <c r="R97" s="1274">
        <f t="shared" si="4"/>
        <v>0</v>
      </c>
      <c r="S97" s="987">
        <v>21</v>
      </c>
    </row>
    <row r="98" spans="1:19">
      <c r="A98" s="987">
        <v>22</v>
      </c>
      <c r="B98" s="938"/>
      <c r="C98" s="938"/>
      <c r="D98" s="1005"/>
      <c r="E98" s="1272"/>
      <c r="F98" s="938"/>
      <c r="G98" s="1272"/>
      <c r="H98" s="949"/>
      <c r="I98" s="1045"/>
      <c r="J98" s="875"/>
      <c r="K98" s="987"/>
      <c r="L98" s="1005"/>
      <c r="M98" s="1005"/>
      <c r="N98" s="1005">
        <f t="shared" si="3"/>
        <v>0</v>
      </c>
      <c r="O98" s="1272"/>
      <c r="P98" s="1272"/>
      <c r="Q98" s="1272"/>
      <c r="R98" s="1274">
        <f t="shared" si="4"/>
        <v>0</v>
      </c>
      <c r="S98" s="987">
        <v>22</v>
      </c>
    </row>
    <row r="99" spans="1:19">
      <c r="A99" s="987">
        <v>23</v>
      </c>
      <c r="B99" s="938"/>
      <c r="C99" s="938"/>
      <c r="D99" s="1005"/>
      <c r="E99" s="1272"/>
      <c r="F99" s="938"/>
      <c r="G99" s="1272"/>
      <c r="H99" s="949"/>
      <c r="I99" s="1045"/>
      <c r="J99" s="875"/>
      <c r="K99" s="987"/>
      <c r="L99" s="1005"/>
      <c r="M99" s="1005"/>
      <c r="N99" s="1005">
        <f t="shared" si="3"/>
        <v>0</v>
      </c>
      <c r="O99" s="1272"/>
      <c r="P99" s="1272"/>
      <c r="Q99" s="1272"/>
      <c r="R99" s="1274">
        <f t="shared" si="4"/>
        <v>0</v>
      </c>
      <c r="S99" s="987">
        <v>23</v>
      </c>
    </row>
    <row r="100" spans="1:19">
      <c r="A100" s="987">
        <v>24</v>
      </c>
      <c r="B100" s="938"/>
      <c r="C100" s="938"/>
      <c r="D100" s="1005"/>
      <c r="E100" s="1272"/>
      <c r="F100" s="938"/>
      <c r="G100" s="1272"/>
      <c r="H100" s="949"/>
      <c r="I100" s="1045"/>
      <c r="J100" s="875"/>
      <c r="K100" s="987"/>
      <c r="L100" s="1005"/>
      <c r="M100" s="1005"/>
      <c r="N100" s="1005">
        <f t="shared" si="3"/>
        <v>0</v>
      </c>
      <c r="O100" s="1272"/>
      <c r="P100" s="1272"/>
      <c r="Q100" s="1272"/>
      <c r="R100" s="1274">
        <f t="shared" si="4"/>
        <v>0</v>
      </c>
      <c r="S100" s="987">
        <v>24</v>
      </c>
    </row>
    <row r="101" spans="1:19">
      <c r="A101" s="987">
        <v>25</v>
      </c>
      <c r="B101" s="938"/>
      <c r="C101" s="938"/>
      <c r="D101" s="1005"/>
      <c r="E101" s="1272"/>
      <c r="F101" s="938"/>
      <c r="G101" s="1272"/>
      <c r="H101" s="949"/>
      <c r="I101" s="1045"/>
      <c r="J101" s="875"/>
      <c r="K101" s="987"/>
      <c r="L101" s="1005"/>
      <c r="M101" s="1005"/>
      <c r="N101" s="1005">
        <f t="shared" si="3"/>
        <v>0</v>
      </c>
      <c r="O101" s="1272"/>
      <c r="P101" s="1272"/>
      <c r="Q101" s="1272"/>
      <c r="R101" s="1274">
        <f t="shared" si="4"/>
        <v>0</v>
      </c>
      <c r="S101" s="987">
        <v>25</v>
      </c>
    </row>
    <row r="102" spans="1:19">
      <c r="A102" s="987">
        <v>26</v>
      </c>
      <c r="B102" s="938"/>
      <c r="C102" s="938"/>
      <c r="D102" s="1005"/>
      <c r="E102" s="1272"/>
      <c r="F102" s="938"/>
      <c r="G102" s="1272"/>
      <c r="H102" s="949"/>
      <c r="I102" s="1045"/>
      <c r="J102" s="875"/>
      <c r="K102" s="987"/>
      <c r="L102" s="1005"/>
      <c r="M102" s="1005"/>
      <c r="N102" s="1005">
        <f t="shared" si="3"/>
        <v>0</v>
      </c>
      <c r="O102" s="1272"/>
      <c r="P102" s="1272"/>
      <c r="Q102" s="1272"/>
      <c r="R102" s="1274">
        <f t="shared" si="4"/>
        <v>0</v>
      </c>
      <c r="S102" s="987">
        <v>26</v>
      </c>
    </row>
    <row r="103" spans="1:19">
      <c r="A103" s="987">
        <v>27</v>
      </c>
      <c r="B103" s="938"/>
      <c r="C103" s="938"/>
      <c r="D103" s="1005"/>
      <c r="E103" s="1272"/>
      <c r="F103" s="938"/>
      <c r="G103" s="1272"/>
      <c r="H103" s="949"/>
      <c r="I103" s="1045"/>
      <c r="J103" s="875"/>
      <c r="K103" s="987"/>
      <c r="L103" s="1005"/>
      <c r="M103" s="1005"/>
      <c r="N103" s="1005">
        <f t="shared" si="3"/>
        <v>0</v>
      </c>
      <c r="O103" s="1272"/>
      <c r="P103" s="1272"/>
      <c r="Q103" s="1272"/>
      <c r="R103" s="1274">
        <f t="shared" si="4"/>
        <v>0</v>
      </c>
      <c r="S103" s="987">
        <v>27</v>
      </c>
    </row>
    <row r="104" spans="1:19">
      <c r="A104" s="987">
        <v>28</v>
      </c>
      <c r="B104" s="938"/>
      <c r="C104" s="938"/>
      <c r="D104" s="1005"/>
      <c r="E104" s="1272"/>
      <c r="F104" s="938"/>
      <c r="G104" s="1272"/>
      <c r="H104" s="949"/>
      <c r="I104" s="1045"/>
      <c r="J104" s="875"/>
      <c r="K104" s="987"/>
      <c r="L104" s="1005"/>
      <c r="M104" s="1005"/>
      <c r="N104" s="1005">
        <f t="shared" si="3"/>
        <v>0</v>
      </c>
      <c r="O104" s="1272"/>
      <c r="P104" s="1272"/>
      <c r="Q104" s="1272"/>
      <c r="R104" s="1274">
        <f t="shared" si="4"/>
        <v>0</v>
      </c>
      <c r="S104" s="987">
        <v>28</v>
      </c>
    </row>
    <row r="105" spans="1:19">
      <c r="A105" s="987">
        <v>29</v>
      </c>
      <c r="B105" s="938"/>
      <c r="C105" s="938"/>
      <c r="D105" s="1005"/>
      <c r="E105" s="1272"/>
      <c r="F105" s="938"/>
      <c r="G105" s="1272"/>
      <c r="H105" s="949"/>
      <c r="I105" s="1045"/>
      <c r="J105" s="875"/>
      <c r="K105" s="987"/>
      <c r="L105" s="1005"/>
      <c r="M105" s="1005"/>
      <c r="N105" s="1005">
        <f t="shared" si="3"/>
        <v>0</v>
      </c>
      <c r="O105" s="1272"/>
      <c r="P105" s="1272"/>
      <c r="Q105" s="1272"/>
      <c r="R105" s="1274">
        <f t="shared" si="4"/>
        <v>0</v>
      </c>
      <c r="S105" s="987">
        <v>29</v>
      </c>
    </row>
    <row r="106" spans="1:19">
      <c r="A106" s="987">
        <v>30</v>
      </c>
      <c r="B106" s="938"/>
      <c r="C106" s="938"/>
      <c r="D106" s="1005"/>
      <c r="E106" s="1272"/>
      <c r="F106" s="938"/>
      <c r="G106" s="1272"/>
      <c r="H106" s="949"/>
      <c r="I106" s="1045"/>
      <c r="J106" s="875"/>
      <c r="K106" s="987"/>
      <c r="L106" s="1005"/>
      <c r="M106" s="1005"/>
      <c r="N106" s="1005">
        <f t="shared" si="3"/>
        <v>0</v>
      </c>
      <c r="O106" s="1272"/>
      <c r="P106" s="1272"/>
      <c r="Q106" s="1272"/>
      <c r="R106" s="1274">
        <f t="shared" si="4"/>
        <v>0</v>
      </c>
      <c r="S106" s="987">
        <v>30</v>
      </c>
    </row>
    <row r="107" spans="1:19">
      <c r="A107" s="987">
        <v>31</v>
      </c>
      <c r="B107" s="938"/>
      <c r="C107" s="938"/>
      <c r="D107" s="1005"/>
      <c r="E107" s="1272"/>
      <c r="F107" s="938"/>
      <c r="G107" s="1272"/>
      <c r="H107" s="949"/>
      <c r="I107" s="1045"/>
      <c r="J107" s="875"/>
      <c r="K107" s="987"/>
      <c r="L107" s="1005"/>
      <c r="M107" s="1005"/>
      <c r="N107" s="1005">
        <f t="shared" si="3"/>
        <v>0</v>
      </c>
      <c r="O107" s="1272"/>
      <c r="P107" s="1272"/>
      <c r="Q107" s="1272"/>
      <c r="R107" s="1274">
        <f t="shared" si="4"/>
        <v>0</v>
      </c>
      <c r="S107" s="987">
        <v>31</v>
      </c>
    </row>
    <row r="108" spans="1:19">
      <c r="A108" s="987">
        <v>32</v>
      </c>
      <c r="B108" s="938"/>
      <c r="C108" s="938"/>
      <c r="D108" s="1005"/>
      <c r="E108" s="1272"/>
      <c r="F108" s="938"/>
      <c r="G108" s="1272"/>
      <c r="H108" s="949"/>
      <c r="I108" s="1045"/>
      <c r="J108" s="875"/>
      <c r="K108" s="987"/>
      <c r="L108" s="1005"/>
      <c r="M108" s="1005"/>
      <c r="N108" s="1005">
        <f t="shared" si="3"/>
        <v>0</v>
      </c>
      <c r="O108" s="1272"/>
      <c r="P108" s="1272"/>
      <c r="Q108" s="1272"/>
      <c r="R108" s="1274">
        <f t="shared" si="4"/>
        <v>0</v>
      </c>
      <c r="S108" s="987">
        <v>32</v>
      </c>
    </row>
    <row r="109" spans="1:19">
      <c r="A109" s="987">
        <v>33</v>
      </c>
      <c r="B109" s="938"/>
      <c r="C109" s="938"/>
      <c r="D109" s="1005"/>
      <c r="E109" s="1272"/>
      <c r="F109" s="938"/>
      <c r="G109" s="1272"/>
      <c r="H109" s="949"/>
      <c r="I109" s="1045"/>
      <c r="J109" s="875"/>
      <c r="K109" s="987"/>
      <c r="L109" s="1005"/>
      <c r="M109" s="1005"/>
      <c r="N109" s="1005">
        <f t="shared" si="3"/>
        <v>0</v>
      </c>
      <c r="O109" s="1272"/>
      <c r="P109" s="1272"/>
      <c r="Q109" s="1272"/>
      <c r="R109" s="1274">
        <f t="shared" si="4"/>
        <v>0</v>
      </c>
      <c r="S109" s="987">
        <v>33</v>
      </c>
    </row>
    <row r="110" spans="1:19">
      <c r="A110" s="987">
        <v>34</v>
      </c>
      <c r="B110" s="938"/>
      <c r="C110" s="938"/>
      <c r="D110" s="1005"/>
      <c r="E110" s="1272"/>
      <c r="F110" s="938"/>
      <c r="G110" s="1272"/>
      <c r="H110" s="949"/>
      <c r="I110" s="1045"/>
      <c r="J110" s="875"/>
      <c r="K110" s="987"/>
      <c r="L110" s="1005"/>
      <c r="M110" s="1005"/>
      <c r="N110" s="1005">
        <f t="shared" si="3"/>
        <v>0</v>
      </c>
      <c r="O110" s="1272"/>
      <c r="P110" s="1272"/>
      <c r="Q110" s="1272"/>
      <c r="R110" s="1274">
        <f t="shared" si="4"/>
        <v>0</v>
      </c>
      <c r="S110" s="987">
        <v>34</v>
      </c>
    </row>
    <row r="111" spans="1:19">
      <c r="A111" s="987">
        <v>35</v>
      </c>
      <c r="B111" s="938"/>
      <c r="C111" s="938"/>
      <c r="D111" s="1005"/>
      <c r="E111" s="1272"/>
      <c r="F111" s="938"/>
      <c r="G111" s="1272"/>
      <c r="H111" s="949"/>
      <c r="I111" s="1045"/>
      <c r="J111" s="875"/>
      <c r="K111" s="987"/>
      <c r="L111" s="1005"/>
      <c r="M111" s="1005"/>
      <c r="N111" s="1005">
        <f t="shared" si="3"/>
        <v>0</v>
      </c>
      <c r="O111" s="1272"/>
      <c r="P111" s="1272"/>
      <c r="Q111" s="1272"/>
      <c r="R111" s="1274">
        <f t="shared" si="4"/>
        <v>0</v>
      </c>
      <c r="S111" s="987">
        <v>35</v>
      </c>
    </row>
    <row r="112" spans="1:19">
      <c r="A112" s="987">
        <v>36</v>
      </c>
      <c r="B112" s="938"/>
      <c r="C112" s="938"/>
      <c r="D112" s="1005"/>
      <c r="E112" s="1272"/>
      <c r="F112" s="938"/>
      <c r="G112" s="1272"/>
      <c r="H112" s="949"/>
      <c r="I112" s="1045"/>
      <c r="J112" s="875"/>
      <c r="K112" s="987"/>
      <c r="L112" s="1005"/>
      <c r="M112" s="1005"/>
      <c r="N112" s="1005">
        <f t="shared" si="3"/>
        <v>0</v>
      </c>
      <c r="O112" s="1272"/>
      <c r="P112" s="1272"/>
      <c r="Q112" s="1272"/>
      <c r="R112" s="1274">
        <f t="shared" si="4"/>
        <v>0</v>
      </c>
      <c r="S112" s="987">
        <v>36</v>
      </c>
    </row>
    <row r="113" spans="1:19">
      <c r="A113" s="987">
        <v>37</v>
      </c>
      <c r="B113" s="938"/>
      <c r="C113" s="938"/>
      <c r="D113" s="1005"/>
      <c r="E113" s="1272"/>
      <c r="F113" s="938"/>
      <c r="G113" s="1272"/>
      <c r="H113" s="949"/>
      <c r="I113" s="1045"/>
      <c r="J113" s="875"/>
      <c r="K113" s="987"/>
      <c r="L113" s="1005"/>
      <c r="M113" s="1005"/>
      <c r="N113" s="1005">
        <f t="shared" si="3"/>
        <v>0</v>
      </c>
      <c r="O113" s="1272"/>
      <c r="P113" s="1272"/>
      <c r="Q113" s="1272"/>
      <c r="R113" s="1274">
        <f t="shared" si="4"/>
        <v>0</v>
      </c>
      <c r="S113" s="987">
        <v>37</v>
      </c>
    </row>
    <row r="114" spans="1:19">
      <c r="A114" s="987">
        <v>38</v>
      </c>
      <c r="B114" s="938"/>
      <c r="C114" s="938"/>
      <c r="D114" s="1005"/>
      <c r="E114" s="1272"/>
      <c r="F114" s="938"/>
      <c r="G114" s="1272"/>
      <c r="H114" s="949"/>
      <c r="I114" s="1045"/>
      <c r="J114" s="875"/>
      <c r="K114" s="987"/>
      <c r="L114" s="1005"/>
      <c r="M114" s="1005"/>
      <c r="N114" s="1005">
        <f t="shared" si="3"/>
        <v>0</v>
      </c>
      <c r="O114" s="1272"/>
      <c r="P114" s="1272"/>
      <c r="Q114" s="1272"/>
      <c r="R114" s="1274">
        <f t="shared" si="4"/>
        <v>0</v>
      </c>
      <c r="S114" s="987">
        <v>38</v>
      </c>
    </row>
    <row r="115" spans="1:19">
      <c r="A115" s="987">
        <v>39</v>
      </c>
      <c r="B115" s="938"/>
      <c r="C115" s="938"/>
      <c r="D115" s="1005"/>
      <c r="E115" s="1272"/>
      <c r="F115" s="938"/>
      <c r="G115" s="1272"/>
      <c r="H115" s="949"/>
      <c r="I115" s="1045"/>
      <c r="J115" s="875"/>
      <c r="K115" s="987"/>
      <c r="L115" s="1005"/>
      <c r="M115" s="1005"/>
      <c r="N115" s="1005">
        <f t="shared" si="3"/>
        <v>0</v>
      </c>
      <c r="O115" s="1272"/>
      <c r="P115" s="1272"/>
      <c r="Q115" s="1272"/>
      <c r="R115" s="1274">
        <f t="shared" si="4"/>
        <v>0</v>
      </c>
      <c r="S115" s="987">
        <v>39</v>
      </c>
    </row>
    <row r="116" spans="1:19">
      <c r="A116" s="987">
        <v>40</v>
      </c>
      <c r="B116" s="938"/>
      <c r="C116" s="938"/>
      <c r="D116" s="1005"/>
      <c r="E116" s="1272"/>
      <c r="F116" s="938"/>
      <c r="G116" s="1272"/>
      <c r="H116" s="949"/>
      <c r="I116" s="1045"/>
      <c r="J116" s="875"/>
      <c r="K116" s="987"/>
      <c r="L116" s="1005"/>
      <c r="M116" s="1005"/>
      <c r="N116" s="1005">
        <f t="shared" si="3"/>
        <v>0</v>
      </c>
      <c r="O116" s="1272"/>
      <c r="P116" s="1272"/>
      <c r="Q116" s="1272"/>
      <c r="R116" s="1274">
        <f t="shared" si="4"/>
        <v>0</v>
      </c>
      <c r="S116" s="987">
        <v>40</v>
      </c>
    </row>
    <row r="117" spans="1:19">
      <c r="A117" s="987">
        <v>41</v>
      </c>
      <c r="B117" s="938"/>
      <c r="C117" s="938"/>
      <c r="D117" s="1005"/>
      <c r="E117" s="1272"/>
      <c r="F117" s="938"/>
      <c r="G117" s="1272"/>
      <c r="H117" s="949"/>
      <c r="I117" s="1045"/>
      <c r="J117" s="875"/>
      <c r="K117" s="987"/>
      <c r="L117" s="1005"/>
      <c r="M117" s="1005"/>
      <c r="N117" s="1005">
        <f t="shared" si="3"/>
        <v>0</v>
      </c>
      <c r="O117" s="1272"/>
      <c r="P117" s="1272"/>
      <c r="Q117" s="1272"/>
      <c r="R117" s="1274">
        <f t="shared" si="4"/>
        <v>0</v>
      </c>
      <c r="S117" s="987">
        <v>41</v>
      </c>
    </row>
    <row r="118" spans="1:19">
      <c r="A118" s="987">
        <v>42</v>
      </c>
      <c r="B118" s="938"/>
      <c r="C118" s="938"/>
      <c r="D118" s="1005"/>
      <c r="E118" s="1272"/>
      <c r="F118" s="938"/>
      <c r="G118" s="1272"/>
      <c r="H118" s="949"/>
      <c r="I118" s="1045"/>
      <c r="J118" s="875"/>
      <c r="K118" s="987"/>
      <c r="L118" s="1005"/>
      <c r="M118" s="1005"/>
      <c r="N118" s="1005">
        <f t="shared" si="3"/>
        <v>0</v>
      </c>
      <c r="O118" s="1272"/>
      <c r="P118" s="1272"/>
      <c r="Q118" s="1272"/>
      <c r="R118" s="1274">
        <f t="shared" si="4"/>
        <v>0</v>
      </c>
      <c r="S118" s="987">
        <v>42</v>
      </c>
    </row>
    <row r="119" spans="1:19">
      <c r="A119" s="987">
        <v>43</v>
      </c>
      <c r="B119" s="938"/>
      <c r="C119" s="938"/>
      <c r="D119" s="1005"/>
      <c r="E119" s="1272"/>
      <c r="F119" s="938"/>
      <c r="G119" s="1272"/>
      <c r="H119" s="949"/>
      <c r="I119" s="1045"/>
      <c r="J119" s="875"/>
      <c r="K119" s="987"/>
      <c r="L119" s="1005"/>
      <c r="M119" s="1005"/>
      <c r="N119" s="1005">
        <f t="shared" si="3"/>
        <v>0</v>
      </c>
      <c r="O119" s="1272"/>
      <c r="P119" s="1272"/>
      <c r="Q119" s="1272"/>
      <c r="R119" s="1274">
        <f t="shared" si="4"/>
        <v>0</v>
      </c>
      <c r="S119" s="987">
        <v>43</v>
      </c>
    </row>
    <row r="120" spans="1:19">
      <c r="A120" s="987">
        <v>44</v>
      </c>
      <c r="B120" s="938"/>
      <c r="C120" s="938"/>
      <c r="D120" s="1005"/>
      <c r="E120" s="1272"/>
      <c r="F120" s="938"/>
      <c r="G120" s="1272"/>
      <c r="H120" s="949"/>
      <c r="I120" s="1045"/>
      <c r="J120" s="875"/>
      <c r="K120" s="987"/>
      <c r="L120" s="1005"/>
      <c r="M120" s="1005"/>
      <c r="N120" s="1005">
        <f t="shared" si="3"/>
        <v>0</v>
      </c>
      <c r="O120" s="1272"/>
      <c r="P120" s="1272"/>
      <c r="Q120" s="1272"/>
      <c r="R120" s="1274">
        <f t="shared" si="4"/>
        <v>0</v>
      </c>
      <c r="S120" s="987">
        <v>44</v>
      </c>
    </row>
    <row r="121" spans="1:19">
      <c r="A121" s="987">
        <v>45</v>
      </c>
      <c r="B121" s="938"/>
      <c r="C121" s="938"/>
      <c r="D121" s="1005"/>
      <c r="E121" s="1272"/>
      <c r="F121" s="938"/>
      <c r="G121" s="1272"/>
      <c r="H121" s="949"/>
      <c r="I121" s="1045"/>
      <c r="J121" s="875"/>
      <c r="K121" s="987"/>
      <c r="L121" s="1005"/>
      <c r="M121" s="1005"/>
      <c r="N121" s="1005">
        <f t="shared" si="3"/>
        <v>0</v>
      </c>
      <c r="O121" s="1272"/>
      <c r="P121" s="1272"/>
      <c r="Q121" s="1272"/>
      <c r="R121" s="1274">
        <f t="shared" si="4"/>
        <v>0</v>
      </c>
      <c r="S121" s="987">
        <v>45</v>
      </c>
    </row>
    <row r="122" spans="1:19">
      <c r="A122" s="987">
        <v>46</v>
      </c>
      <c r="B122" s="938"/>
      <c r="C122" s="938"/>
      <c r="D122" s="1005"/>
      <c r="E122" s="1272"/>
      <c r="F122" s="938"/>
      <c r="G122" s="1272"/>
      <c r="H122" s="949"/>
      <c r="I122" s="1045"/>
      <c r="J122" s="875"/>
      <c r="K122" s="987"/>
      <c r="L122" s="1005"/>
      <c r="M122" s="1005"/>
      <c r="N122" s="1005">
        <f t="shared" si="3"/>
        <v>0</v>
      </c>
      <c r="O122" s="1272"/>
      <c r="P122" s="1272"/>
      <c r="Q122" s="1272"/>
      <c r="R122" s="1274">
        <f t="shared" si="4"/>
        <v>0</v>
      </c>
      <c r="S122" s="987">
        <v>46</v>
      </c>
    </row>
    <row r="123" spans="1:19">
      <c r="A123" s="987">
        <v>47</v>
      </c>
      <c r="B123" s="938"/>
      <c r="C123" s="938"/>
      <c r="D123" s="1005"/>
      <c r="E123" s="1272"/>
      <c r="F123" s="938"/>
      <c r="G123" s="1272"/>
      <c r="H123" s="949"/>
      <c r="I123" s="1045"/>
      <c r="J123" s="875"/>
      <c r="K123" s="987"/>
      <c r="L123" s="1005"/>
      <c r="M123" s="1005"/>
      <c r="N123" s="1005">
        <f t="shared" si="3"/>
        <v>0</v>
      </c>
      <c r="O123" s="1272"/>
      <c r="P123" s="1272"/>
      <c r="Q123" s="1272"/>
      <c r="R123" s="1274">
        <f t="shared" si="4"/>
        <v>0</v>
      </c>
      <c r="S123" s="987">
        <v>47</v>
      </c>
    </row>
    <row r="124" spans="1:19">
      <c r="A124" s="987">
        <v>48</v>
      </c>
      <c r="B124" s="938"/>
      <c r="C124" s="938"/>
      <c r="D124" s="1005"/>
      <c r="E124" s="1272"/>
      <c r="F124" s="938"/>
      <c r="G124" s="1272"/>
      <c r="H124" s="949"/>
      <c r="I124" s="1045"/>
      <c r="J124" s="875"/>
      <c r="K124" s="987"/>
      <c r="L124" s="1005"/>
      <c r="M124" s="1005"/>
      <c r="N124" s="1005">
        <f t="shared" si="3"/>
        <v>0</v>
      </c>
      <c r="O124" s="1272"/>
      <c r="P124" s="1272"/>
      <c r="Q124" s="1272"/>
      <c r="R124" s="1274">
        <f t="shared" si="4"/>
        <v>0</v>
      </c>
      <c r="S124" s="987">
        <v>48</v>
      </c>
    </row>
    <row r="125" spans="1:19">
      <c r="A125" s="987">
        <v>49</v>
      </c>
      <c r="B125" s="938"/>
      <c r="C125" s="938"/>
      <c r="D125" s="1005"/>
      <c r="E125" s="1272"/>
      <c r="F125" s="938"/>
      <c r="G125" s="1272"/>
      <c r="H125" s="949"/>
      <c r="I125" s="1045"/>
      <c r="J125" s="875"/>
      <c r="K125" s="987"/>
      <c r="L125" s="1005"/>
      <c r="M125" s="1005"/>
      <c r="N125" s="1005">
        <f t="shared" si="3"/>
        <v>0</v>
      </c>
      <c r="O125" s="1272"/>
      <c r="P125" s="1272"/>
      <c r="Q125" s="1272"/>
      <c r="R125" s="1274">
        <f t="shared" si="4"/>
        <v>0</v>
      </c>
      <c r="S125" s="987">
        <v>49</v>
      </c>
    </row>
    <row r="126" spans="1:19">
      <c r="A126" s="987">
        <v>50</v>
      </c>
      <c r="B126" s="938"/>
      <c r="C126" s="938"/>
      <c r="D126" s="1005"/>
      <c r="E126" s="1272"/>
      <c r="F126" s="938"/>
      <c r="G126" s="1272"/>
      <c r="H126" s="949"/>
      <c r="I126" s="1045"/>
      <c r="J126" s="875"/>
      <c r="K126" s="987"/>
      <c r="L126" s="1005"/>
      <c r="M126" s="1005"/>
      <c r="N126" s="1005">
        <f t="shared" si="3"/>
        <v>0</v>
      </c>
      <c r="O126" s="1272"/>
      <c r="P126" s="1272"/>
      <c r="Q126" s="1272"/>
      <c r="R126" s="1274">
        <f t="shared" si="4"/>
        <v>0</v>
      </c>
      <c r="S126" s="987">
        <v>50</v>
      </c>
    </row>
    <row r="127" spans="1:19">
      <c r="A127" s="987">
        <v>51</v>
      </c>
      <c r="B127" s="938"/>
      <c r="C127" s="938"/>
      <c r="D127" s="1005"/>
      <c r="E127" s="1272"/>
      <c r="F127" s="938"/>
      <c r="G127" s="1272"/>
      <c r="H127" s="949"/>
      <c r="I127" s="1045"/>
      <c r="J127" s="875"/>
      <c r="K127" s="987"/>
      <c r="L127" s="1005"/>
      <c r="M127" s="1005"/>
      <c r="N127" s="1005">
        <f t="shared" si="3"/>
        <v>0</v>
      </c>
      <c r="O127" s="1272"/>
      <c r="P127" s="1272"/>
      <c r="Q127" s="1272"/>
      <c r="R127" s="1274">
        <f t="shared" si="4"/>
        <v>0</v>
      </c>
      <c r="S127" s="987">
        <v>51</v>
      </c>
    </row>
    <row r="128" spans="1:19" ht="15.75" thickBot="1">
      <c r="A128" s="1006">
        <v>52</v>
      </c>
      <c r="B128" s="955"/>
      <c r="C128" s="955"/>
      <c r="D128" s="1052"/>
      <c r="E128" s="1273"/>
      <c r="F128" s="955"/>
      <c r="G128" s="1273"/>
      <c r="H128" s="1054"/>
      <c r="I128" s="1053"/>
      <c r="J128" s="875"/>
      <c r="K128" s="987"/>
      <c r="L128" s="1005"/>
      <c r="M128" s="1005"/>
      <c r="N128" s="1005">
        <f t="shared" si="3"/>
        <v>0</v>
      </c>
      <c r="O128" s="1272"/>
      <c r="P128" s="1272"/>
      <c r="Q128" s="1272"/>
      <c r="R128" s="1274">
        <f t="shared" si="4"/>
        <v>0</v>
      </c>
      <c r="S128" s="1006">
        <v>52</v>
      </c>
    </row>
    <row r="129" spans="1:19" ht="15.75" thickBot="1">
      <c r="A129" s="1006">
        <v>53</v>
      </c>
      <c r="B129" s="927"/>
      <c r="C129" s="927"/>
      <c r="D129" s="927"/>
      <c r="E129" s="927"/>
      <c r="F129" s="999" t="s">
        <v>2331</v>
      </c>
      <c r="G129" s="1273">
        <f>SUM(G77:G128)</f>
        <v>0</v>
      </c>
      <c r="H129" s="1052">
        <f>SUM(H77:H128)</f>
        <v>0</v>
      </c>
      <c r="I129" s="1052">
        <f>SUM(I77:I128)</f>
        <v>0</v>
      </c>
      <c r="J129" s="875"/>
      <c r="K129" s="1076"/>
      <c r="L129" s="1276">
        <f t="shared" ref="L129:R129" si="5">SUM(L77:L128)</f>
        <v>0</v>
      </c>
      <c r="M129" s="1276">
        <f t="shared" si="5"/>
        <v>0</v>
      </c>
      <c r="N129" s="1276">
        <f t="shared" si="5"/>
        <v>0</v>
      </c>
      <c r="O129" s="1277">
        <f t="shared" si="5"/>
        <v>0</v>
      </c>
      <c r="P129" s="1277">
        <f t="shared" si="5"/>
        <v>0</v>
      </c>
      <c r="Q129" s="1277">
        <f t="shared" si="5"/>
        <v>0</v>
      </c>
      <c r="R129" s="1277">
        <f t="shared" si="5"/>
        <v>0</v>
      </c>
      <c r="S129" s="1006">
        <v>53</v>
      </c>
    </row>
    <row r="131" spans="1:19">
      <c r="B131" s="1065" t="s">
        <v>2866</v>
      </c>
      <c r="K131" s="1065" t="s">
        <v>2867</v>
      </c>
    </row>
  </sheetData>
  <customSheetViews>
    <customSheetView guid="{8BA73436-2F9B-4210-BD10-5C9B0EE18A6F}" scale="70" colorId="22" showPageBreaks="1" topLeftCell="A46">
      <selection activeCell="N69" sqref="N69"/>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
      <headerFooter alignWithMargins="0"/>
    </customSheetView>
    <customSheetView guid="{7923C648-7509-4E75-B568-BE9D1A032E56}" colorId="22">
      <selection activeCell="F2" sqref="F2"/>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2"/>
      <headerFooter alignWithMargins="0"/>
    </customSheetView>
    <customSheetView guid="{393B765C-BB60-4CEF-9B1B-1517D80E77BC}" colorId="22" showPageBreaks="1">
      <selection activeCell="F2" sqref="F2"/>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3"/>
      <headerFooter alignWithMargins="0"/>
    </customSheetView>
    <customSheetView guid="{63051384-6030-4837-BDE8-8D47319E9310}"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4"/>
      <headerFooter alignWithMargins="0"/>
    </customSheetView>
    <customSheetView guid="{4E7170B9-0E13-4551-BA0F-F43020F5D14F}" colorId="22" showPageBreaks="1">
      <selection activeCell="E35" sqref="E35"/>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5"/>
      <headerFooter alignWithMargins="0"/>
    </customSheetView>
    <customSheetView guid="{438078D9-73AC-4065-AD12-33C545097290}"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6"/>
      <headerFooter alignWithMargins="0"/>
    </customSheetView>
    <customSheetView guid="{5CF51FF9-A1DC-465C-8702-577480B671DB}"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7"/>
      <headerFooter alignWithMargins="0"/>
    </customSheetView>
    <customSheetView guid="{B94A4E40-0E04-4C7F-92F0-F173BDD19C5E}"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8"/>
      <headerFooter alignWithMargins="0"/>
    </customSheetView>
    <customSheetView guid="{8C259C24-A4E4-4974-8C90-A0F5B4CE3394}"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9"/>
      <headerFooter alignWithMargins="0"/>
    </customSheetView>
    <customSheetView guid="{FA103E5D-8B2E-472D-A37D-606A91A24206}"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0"/>
      <headerFooter alignWithMargins="0"/>
    </customSheetView>
    <customSheetView guid="{FD677025-12D2-4A8C-898E-C8C7B61A1761}"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1"/>
      <headerFooter alignWithMargins="0"/>
    </customSheetView>
    <customSheetView guid="{8A94D2EC-B2C5-4234-9443-0DC03802E12D}"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2"/>
      <headerFooter alignWithMargins="0"/>
    </customSheetView>
    <customSheetView guid="{C7AF6775-1D27-4B5E-A593-2A35D0B4D89B}"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3"/>
      <headerFooter alignWithMargins="0"/>
    </customSheetView>
    <customSheetView guid="{96E61F17-B7D0-43DF-A042-AB82DEADF71D}" colorId="22" showPageBreaks="1"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4"/>
      <headerFooter alignWithMargins="0"/>
    </customSheetView>
    <customSheetView guid="{0F6F7749-E5E2-402C-A332-F358E9F52431}"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5"/>
      <headerFooter alignWithMargins="0"/>
    </customSheetView>
    <customSheetView guid="{665C0630-746D-4A38-99D5-558A3A80C435}"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6"/>
      <headerFooter alignWithMargins="0"/>
    </customSheetView>
    <customSheetView guid="{7BB49942-3332-4916-8C9A-7E0718D9BD15}"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7"/>
      <headerFooter alignWithMargins="0"/>
    </customSheetView>
    <customSheetView guid="{84131046-9492-4BD4-95BF-1101D54B6750}" scale="70" colorId="22">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8"/>
      <headerFooter alignWithMargins="0"/>
    </customSheetView>
    <customSheetView guid="{CDDD69AD-D96A-45A7-95A3-6DE883419332}"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9"/>
      <headerFooter alignWithMargins="0"/>
    </customSheetView>
    <customSheetView guid="{4AA2BC72-2A29-463C-9964-91A7BC9A705D}" colorId="22" topLeftCell="E1">
      <selection activeCell="K26" sqref="K26"/>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20"/>
      <headerFooter alignWithMargins="0"/>
    </customSheetView>
  </customSheetViews>
  <printOptions horizontalCentered="1" verticalCentered="1"/>
  <pageMargins left="0.5" right="0.5" top="0.5" bottom="0.5" header="0" footer="0"/>
  <pageSetup scale="70" fitToWidth="2" fitToHeight="2" pageOrder="overThenDown" orientation="portrait" horizontalDpi="300" verticalDpi="300" r:id="rId21"/>
  <headerFooter alignWithMargins="0"/>
  <rowBreaks count="1" manualBreakCount="1">
    <brk id="66"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64"/>
  <sheetViews>
    <sheetView defaultGridColor="0" view="pageBreakPreview" topLeftCell="D7" colorId="22" zoomScale="50" zoomScaleNormal="60" zoomScaleSheetLayoutView="50" workbookViewId="0">
      <selection activeCell="L34" sqref="L34"/>
    </sheetView>
  </sheetViews>
  <sheetFormatPr defaultColWidth="9.6640625" defaultRowHeight="15"/>
  <cols>
    <col min="1" max="1" width="4.6640625" customWidth="1"/>
    <col min="2" max="3" width="14.6640625" customWidth="1"/>
    <col min="4" max="6" width="13.6640625" customWidth="1"/>
    <col min="7" max="8" width="14.6640625" customWidth="1"/>
    <col min="9" max="9" width="2.6640625" customWidth="1"/>
    <col min="10" max="10" width="13" customWidth="1"/>
    <col min="11" max="11" width="12.6640625" customWidth="1"/>
    <col min="12" max="12" width="14.6640625" customWidth="1"/>
    <col min="13" max="13" width="15.44140625" customWidth="1"/>
    <col min="14" max="17" width="12.6640625" customWidth="1"/>
    <col min="18" max="18" width="11.6640625" customWidth="1"/>
    <col min="19" max="19" width="4.6640625" customWidth="1"/>
  </cols>
  <sheetData>
    <row r="1" spans="1:19">
      <c r="A1" s="877" t="s">
        <v>1800</v>
      </c>
      <c r="B1" s="878"/>
      <c r="C1" s="878"/>
      <c r="D1" s="984"/>
      <c r="E1" s="981" t="s">
        <v>1345</v>
      </c>
      <c r="F1" s="878"/>
      <c r="G1" s="983" t="s">
        <v>1802</v>
      </c>
      <c r="H1" s="968" t="s">
        <v>1803</v>
      </c>
      <c r="I1" s="875"/>
      <c r="J1" s="877" t="s">
        <v>1800</v>
      </c>
      <c r="K1" s="878"/>
      <c r="L1" s="878"/>
      <c r="M1" s="984"/>
      <c r="N1" s="981" t="s">
        <v>1345</v>
      </c>
      <c r="O1" s="878"/>
      <c r="P1" s="983" t="s">
        <v>1802</v>
      </c>
      <c r="Q1" s="982"/>
      <c r="R1" s="985" t="s">
        <v>1803</v>
      </c>
      <c r="S1" s="968"/>
    </row>
    <row r="2" spans="1:19">
      <c r="A2" s="72" t="str">
        <f>'Data Sheet'!$C$25</f>
        <v>CENTRAL HUDSON GAS &amp; ELECTRIC CORPORATION</v>
      </c>
      <c r="B2" s="875"/>
      <c r="C2" s="875"/>
      <c r="D2" s="875"/>
      <c r="E2" s="72" t="s">
        <v>5046</v>
      </c>
      <c r="F2" s="875"/>
      <c r="G2" s="996" t="s">
        <v>1805</v>
      </c>
      <c r="H2" s="936"/>
      <c r="I2" s="875"/>
      <c r="J2" s="72" t="str">
        <f>'Data Sheet'!$C$25</f>
        <v>CENTRAL HUDSON GAS &amp; ELECTRIC CORPORATION</v>
      </c>
      <c r="K2" s="875"/>
      <c r="L2" s="875"/>
      <c r="M2" s="875"/>
      <c r="N2" s="72" t="s">
        <v>5046</v>
      </c>
      <c r="O2" s="875"/>
      <c r="P2" s="996" t="s">
        <v>1805</v>
      </c>
      <c r="Q2" s="986"/>
      <c r="R2" s="935"/>
      <c r="S2" s="936"/>
    </row>
    <row r="3" spans="1:19" ht="15" customHeight="1" thickBot="1">
      <c r="A3" s="954"/>
      <c r="B3" s="927"/>
      <c r="C3" s="927"/>
      <c r="D3" s="927"/>
      <c r="E3" s="954" t="s">
        <v>1138</v>
      </c>
      <c r="F3" s="927"/>
      <c r="G3" s="1066" t="str">
        <f>'Data Sheet'!$C$40</f>
        <v>4/18/2018</v>
      </c>
      <c r="H3" s="1067" t="str">
        <f>'Data Sheet'!$C$38</f>
        <v>12/31/2017</v>
      </c>
      <c r="I3" s="875"/>
      <c r="J3" s="954"/>
      <c r="K3" s="927"/>
      <c r="L3" s="927"/>
      <c r="M3" s="927"/>
      <c r="N3" s="954" t="s">
        <v>1138</v>
      </c>
      <c r="O3" s="927"/>
      <c r="P3" s="1066" t="str">
        <f>'Data Sheet'!$C$40</f>
        <v>4/18/2018</v>
      </c>
      <c r="Q3" s="933"/>
      <c r="R3" s="910" t="str">
        <f>'Data Sheet'!$C$38</f>
        <v>12/31/2017</v>
      </c>
      <c r="S3" s="1000"/>
    </row>
    <row r="4" spans="1:19" ht="15" customHeight="1" thickBot="1">
      <c r="A4" s="550" t="s">
        <v>2684</v>
      </c>
      <c r="B4" s="551"/>
      <c r="C4" s="551"/>
      <c r="D4" s="989"/>
      <c r="E4" s="989"/>
      <c r="F4" s="989"/>
      <c r="G4" s="991"/>
      <c r="H4" s="1000"/>
      <c r="I4" s="875"/>
      <c r="J4" s="550" t="s">
        <v>2685</v>
      </c>
      <c r="K4" s="551"/>
      <c r="L4" s="551"/>
      <c r="M4" s="989"/>
      <c r="N4" s="989"/>
      <c r="O4" s="989"/>
      <c r="P4" s="991"/>
      <c r="Q4" s="991"/>
      <c r="R4" s="991"/>
      <c r="S4" s="1000"/>
    </row>
    <row r="5" spans="1:19" ht="15.75">
      <c r="A5" s="68"/>
      <c r="B5" s="71"/>
      <c r="C5" s="71"/>
      <c r="D5" s="69"/>
      <c r="E5" s="69"/>
      <c r="F5" s="69"/>
      <c r="G5" s="352"/>
      <c r="H5" s="73"/>
      <c r="I5" s="875"/>
      <c r="J5" s="68"/>
      <c r="K5" s="71"/>
      <c r="L5" s="71"/>
      <c r="M5" s="69"/>
      <c r="N5" s="69"/>
      <c r="O5" s="69"/>
      <c r="P5" s="352"/>
      <c r="Q5" s="352"/>
      <c r="R5" s="352"/>
      <c r="S5" s="73"/>
    </row>
    <row r="6" spans="1:19">
      <c r="A6" s="72" t="s">
        <v>2686</v>
      </c>
      <c r="B6" s="17"/>
      <c r="C6" s="17"/>
      <c r="D6" s="17"/>
      <c r="E6" s="17" t="s">
        <v>2687</v>
      </c>
      <c r="F6" s="17"/>
      <c r="G6" s="17"/>
      <c r="H6" s="73"/>
      <c r="I6" s="875"/>
      <c r="J6" s="72" t="s">
        <v>2688</v>
      </c>
      <c r="K6" s="17"/>
      <c r="L6" s="17"/>
      <c r="M6" s="17"/>
      <c r="N6" s="17" t="s">
        <v>2689</v>
      </c>
      <c r="O6" s="17"/>
      <c r="P6" s="17"/>
      <c r="Q6" s="17"/>
      <c r="R6" s="17"/>
      <c r="S6" s="73"/>
    </row>
    <row r="7" spans="1:19">
      <c r="A7" s="72" t="s">
        <v>2690</v>
      </c>
      <c r="B7" s="17"/>
      <c r="C7" s="17"/>
      <c r="D7" s="17"/>
      <c r="E7" s="17" t="s">
        <v>2691</v>
      </c>
      <c r="F7" s="17"/>
      <c r="G7" s="17"/>
      <c r="H7" s="73"/>
      <c r="I7" s="875"/>
      <c r="J7" s="72" t="s">
        <v>2692</v>
      </c>
      <c r="K7" s="17"/>
      <c r="L7" s="17"/>
      <c r="M7" s="17"/>
      <c r="N7" s="17" t="s">
        <v>2693</v>
      </c>
      <c r="O7" s="17"/>
      <c r="P7" s="17"/>
      <c r="Q7" s="17"/>
      <c r="R7" s="17"/>
      <c r="S7" s="73"/>
    </row>
    <row r="8" spans="1:19">
      <c r="A8" s="72" t="s">
        <v>2694</v>
      </c>
      <c r="B8" s="17"/>
      <c r="C8" s="17"/>
      <c r="D8" s="17"/>
      <c r="E8" s="17" t="s">
        <v>213</v>
      </c>
      <c r="F8" s="17"/>
      <c r="G8" s="17"/>
      <c r="H8" s="73"/>
      <c r="I8" s="875"/>
      <c r="J8" s="72" t="s">
        <v>214</v>
      </c>
      <c r="K8" s="17"/>
      <c r="L8" s="17"/>
      <c r="M8" s="17"/>
      <c r="N8" s="17" t="s">
        <v>215</v>
      </c>
      <c r="O8" s="17"/>
      <c r="P8" s="17"/>
      <c r="Q8" s="17"/>
      <c r="R8" s="17"/>
      <c r="S8" s="73"/>
    </row>
    <row r="9" spans="1:19">
      <c r="A9" s="72" t="s">
        <v>216</v>
      </c>
      <c r="B9" s="17"/>
      <c r="C9" s="17"/>
      <c r="D9" s="17"/>
      <c r="E9" s="17" t="s">
        <v>3383</v>
      </c>
      <c r="F9" s="17"/>
      <c r="G9" s="17"/>
      <c r="H9" s="73"/>
      <c r="I9" s="875"/>
      <c r="J9" s="72" t="s">
        <v>3384</v>
      </c>
      <c r="K9" s="17"/>
      <c r="L9" s="17"/>
      <c r="M9" s="17"/>
      <c r="N9" s="17" t="s">
        <v>3385</v>
      </c>
      <c r="O9" s="17"/>
      <c r="P9" s="17"/>
      <c r="Q9" s="17"/>
      <c r="R9" s="17"/>
      <c r="S9" s="73"/>
    </row>
    <row r="10" spans="1:19" ht="15.75" thickBot="1">
      <c r="A10" s="107"/>
      <c r="B10" s="108"/>
      <c r="C10" s="108"/>
      <c r="D10" s="108"/>
      <c r="E10" s="108"/>
      <c r="F10" s="108"/>
      <c r="G10" s="108"/>
      <c r="H10" s="109"/>
      <c r="I10" s="875"/>
      <c r="J10" s="107"/>
      <c r="K10" s="108"/>
      <c r="L10" s="108"/>
      <c r="M10" s="108"/>
      <c r="N10" s="108"/>
      <c r="O10" s="108"/>
      <c r="P10" s="108"/>
      <c r="Q10" s="108"/>
      <c r="R10" s="108"/>
      <c r="S10" s="109"/>
    </row>
    <row r="11" spans="1:19">
      <c r="A11" s="983"/>
      <c r="B11" s="875"/>
      <c r="C11" s="938"/>
      <c r="D11" s="936"/>
      <c r="E11" s="876" t="s">
        <v>3386</v>
      </c>
      <c r="F11" s="936"/>
      <c r="G11" s="876" t="s">
        <v>3387</v>
      </c>
      <c r="H11" s="968"/>
      <c r="I11" s="875"/>
      <c r="J11" s="982"/>
      <c r="K11" s="920"/>
      <c r="L11" s="888"/>
      <c r="M11" s="888"/>
      <c r="N11" s="920"/>
      <c r="O11" s="920"/>
      <c r="P11" s="920"/>
      <c r="Q11" s="920"/>
      <c r="R11" s="920"/>
      <c r="S11" s="993"/>
    </row>
    <row r="12" spans="1:19" ht="15.75" thickBot="1">
      <c r="A12" s="996"/>
      <c r="B12" s="989" t="s">
        <v>3388</v>
      </c>
      <c r="C12" s="1000"/>
      <c r="D12" s="936" t="s">
        <v>1729</v>
      </c>
      <c r="E12" s="989" t="s">
        <v>3389</v>
      </c>
      <c r="F12" s="1000"/>
      <c r="G12" s="989" t="s">
        <v>3389</v>
      </c>
      <c r="H12" s="1000"/>
      <c r="I12" s="875"/>
      <c r="J12" s="1001" t="s">
        <v>3390</v>
      </c>
      <c r="K12" s="989"/>
      <c r="L12" s="1000"/>
      <c r="M12" s="888"/>
      <c r="N12" s="989" t="s">
        <v>3391</v>
      </c>
      <c r="O12" s="989"/>
      <c r="P12" s="989"/>
      <c r="Q12" s="989"/>
      <c r="R12" s="989"/>
      <c r="S12" s="1000"/>
    </row>
    <row r="13" spans="1:19">
      <c r="A13" s="996"/>
      <c r="B13" s="936"/>
      <c r="C13" s="936"/>
      <c r="D13" s="888" t="s">
        <v>3392</v>
      </c>
      <c r="E13" s="936"/>
      <c r="F13" s="888" t="s">
        <v>3589</v>
      </c>
      <c r="G13" s="936"/>
      <c r="H13" s="888"/>
      <c r="I13" s="875"/>
      <c r="J13" s="996"/>
      <c r="K13" s="936"/>
      <c r="L13" s="936"/>
      <c r="M13" s="888" t="s">
        <v>3393</v>
      </c>
      <c r="N13" s="936" t="s">
        <v>2676</v>
      </c>
      <c r="O13" s="888" t="s">
        <v>3394</v>
      </c>
      <c r="P13" s="888"/>
      <c r="Q13" s="2728"/>
      <c r="R13" s="888"/>
      <c r="S13" s="888"/>
    </row>
    <row r="14" spans="1:19">
      <c r="A14" s="996" t="s">
        <v>1729</v>
      </c>
      <c r="B14" s="938"/>
      <c r="C14" s="938"/>
      <c r="D14" s="888" t="s">
        <v>3395</v>
      </c>
      <c r="E14" s="936"/>
      <c r="F14" s="888" t="s">
        <v>1787</v>
      </c>
      <c r="G14" s="936"/>
      <c r="H14" s="888"/>
      <c r="I14" s="875"/>
      <c r="J14" s="996"/>
      <c r="K14" s="938"/>
      <c r="L14" s="888" t="s">
        <v>3396</v>
      </c>
      <c r="M14" s="888" t="s">
        <v>3397</v>
      </c>
      <c r="N14" s="936" t="s">
        <v>3398</v>
      </c>
      <c r="O14" s="888" t="s">
        <v>3399</v>
      </c>
      <c r="P14" s="888" t="s">
        <v>3390</v>
      </c>
      <c r="Q14" s="2728"/>
      <c r="R14" s="888"/>
      <c r="S14" s="888" t="s">
        <v>1729</v>
      </c>
    </row>
    <row r="15" spans="1:19">
      <c r="A15" s="996" t="s">
        <v>1732</v>
      </c>
      <c r="B15" s="888" t="s">
        <v>2668</v>
      </c>
      <c r="C15" s="888" t="s">
        <v>2669</v>
      </c>
      <c r="D15" s="888" t="s">
        <v>3400</v>
      </c>
      <c r="E15" s="888" t="s">
        <v>1937</v>
      </c>
      <c r="F15" s="888" t="s">
        <v>3401</v>
      </c>
      <c r="G15" s="936" t="s">
        <v>3402</v>
      </c>
      <c r="H15" s="888" t="s">
        <v>3403</v>
      </c>
      <c r="I15" s="875"/>
      <c r="J15" s="996" t="s">
        <v>3404</v>
      </c>
      <c r="K15" s="888" t="s">
        <v>3405</v>
      </c>
      <c r="L15" s="888" t="s">
        <v>3398</v>
      </c>
      <c r="M15" s="888" t="s">
        <v>3406</v>
      </c>
      <c r="N15" s="888" t="s">
        <v>2676</v>
      </c>
      <c r="O15" s="888" t="s">
        <v>3398</v>
      </c>
      <c r="P15" s="888" t="s">
        <v>3398</v>
      </c>
      <c r="Q15" s="2728" t="s">
        <v>4212</v>
      </c>
      <c r="R15" s="888" t="s">
        <v>2331</v>
      </c>
      <c r="S15" s="888" t="s">
        <v>1732</v>
      </c>
    </row>
    <row r="16" spans="1:19">
      <c r="A16" s="987"/>
      <c r="B16" s="938"/>
      <c r="C16" s="888"/>
      <c r="D16" s="938"/>
      <c r="E16" s="888"/>
      <c r="F16" s="888" t="s">
        <v>3400</v>
      </c>
      <c r="G16" s="936"/>
      <c r="H16" s="938"/>
      <c r="I16" s="875"/>
      <c r="J16" s="987"/>
      <c r="K16" s="938"/>
      <c r="L16" s="888" t="s">
        <v>3407</v>
      </c>
      <c r="M16" s="938"/>
      <c r="N16" s="888" t="s">
        <v>3408</v>
      </c>
      <c r="O16" s="888" t="s">
        <v>3409</v>
      </c>
      <c r="P16" s="888" t="s">
        <v>3410</v>
      </c>
      <c r="Q16" s="2728" t="s">
        <v>528</v>
      </c>
      <c r="R16" s="888"/>
      <c r="S16" s="938"/>
    </row>
    <row r="17" spans="1:19" ht="15.75" thickBot="1">
      <c r="A17" s="1006"/>
      <c r="B17" s="999" t="s">
        <v>3020</v>
      </c>
      <c r="C17" s="999" t="s">
        <v>3021</v>
      </c>
      <c r="D17" s="999" t="s">
        <v>3022</v>
      </c>
      <c r="E17" s="999" t="s">
        <v>3023</v>
      </c>
      <c r="F17" s="999" t="s">
        <v>2346</v>
      </c>
      <c r="G17" s="1000" t="s">
        <v>2347</v>
      </c>
      <c r="H17" s="1000" t="s">
        <v>2348</v>
      </c>
      <c r="I17" s="875"/>
      <c r="J17" s="998" t="s">
        <v>2349</v>
      </c>
      <c r="K17" s="999" t="s">
        <v>2350</v>
      </c>
      <c r="L17" s="999" t="s">
        <v>2351</v>
      </c>
      <c r="M17" s="999" t="s">
        <v>2352</v>
      </c>
      <c r="N17" s="999" t="s">
        <v>2353</v>
      </c>
      <c r="O17" s="999" t="s">
        <v>180</v>
      </c>
      <c r="P17" s="999" t="s">
        <v>181</v>
      </c>
      <c r="Q17" s="2729" t="s">
        <v>182</v>
      </c>
      <c r="R17" s="389" t="s">
        <v>183</v>
      </c>
      <c r="S17" s="999"/>
    </row>
    <row r="18" spans="1:19">
      <c r="A18" s="987">
        <v>1</v>
      </c>
      <c r="B18" s="73" t="s">
        <v>5533</v>
      </c>
      <c r="C18" s="938"/>
      <c r="D18" s="1005"/>
      <c r="E18" s="936"/>
      <c r="F18" s="1004"/>
      <c r="G18" s="1070"/>
      <c r="H18" s="1045"/>
      <c r="I18" s="875"/>
      <c r="J18" s="987"/>
      <c r="K18" s="938"/>
      <c r="L18" s="938"/>
      <c r="M18" s="938"/>
      <c r="N18" s="1072"/>
      <c r="O18" s="1072"/>
      <c r="P18" s="1072"/>
      <c r="Q18" s="2730"/>
      <c r="R18" s="1073">
        <f t="shared" ref="R18:R60" si="0">SUM(N18:P18)</f>
        <v>0</v>
      </c>
      <c r="S18" s="987">
        <v>1</v>
      </c>
    </row>
    <row r="19" spans="1:19">
      <c r="A19" s="987">
        <v>2</v>
      </c>
      <c r="B19" s="73" t="s">
        <v>5534</v>
      </c>
      <c r="C19" s="73" t="s">
        <v>5087</v>
      </c>
      <c r="D19" s="1280">
        <v>16.34</v>
      </c>
      <c r="E19" s="383" t="s">
        <v>5535</v>
      </c>
      <c r="F19" s="1004"/>
      <c r="G19" s="1074"/>
      <c r="H19" s="1045"/>
      <c r="I19" s="875"/>
      <c r="J19" s="3166" t="s">
        <v>5536</v>
      </c>
      <c r="K19" s="938"/>
      <c r="L19" s="938"/>
      <c r="M19" s="938">
        <v>69</v>
      </c>
      <c r="N19" s="1004">
        <v>61865</v>
      </c>
      <c r="O19" s="1004">
        <v>2570742</v>
      </c>
      <c r="P19" s="1004">
        <v>1063598</v>
      </c>
      <c r="Q19" s="2731"/>
      <c r="R19" s="1075">
        <f t="shared" si="0"/>
        <v>3696205</v>
      </c>
      <c r="S19" s="987">
        <v>2</v>
      </c>
    </row>
    <row r="20" spans="1:19">
      <c r="A20" s="987">
        <v>3</v>
      </c>
      <c r="B20" s="938"/>
      <c r="C20" s="938"/>
      <c r="D20" s="1005"/>
      <c r="E20" s="888"/>
      <c r="F20" s="1004"/>
      <c r="G20" s="1074"/>
      <c r="H20" s="1045"/>
      <c r="I20" s="875"/>
      <c r="J20" s="987"/>
      <c r="K20" s="938"/>
      <c r="L20" s="938"/>
      <c r="M20" s="938"/>
      <c r="N20" s="1004"/>
      <c r="O20" s="1004"/>
      <c r="P20" s="1004"/>
      <c r="Q20" s="2731"/>
      <c r="R20" s="1075">
        <f t="shared" si="0"/>
        <v>0</v>
      </c>
      <c r="S20" s="987">
        <v>3</v>
      </c>
    </row>
    <row r="21" spans="1:19">
      <c r="A21" s="987">
        <v>4</v>
      </c>
      <c r="B21" s="938"/>
      <c r="C21" s="938"/>
      <c r="D21" s="1005"/>
      <c r="E21" s="888"/>
      <c r="F21" s="1004"/>
      <c r="G21" s="1074"/>
      <c r="H21" s="1045"/>
      <c r="I21" s="875"/>
      <c r="J21" s="987"/>
      <c r="K21" s="938"/>
      <c r="L21" s="938"/>
      <c r="M21" s="938"/>
      <c r="N21" s="1004"/>
      <c r="O21" s="1004"/>
      <c r="P21" s="1004"/>
      <c r="Q21" s="2731"/>
      <c r="R21" s="1075">
        <f t="shared" si="0"/>
        <v>0</v>
      </c>
      <c r="S21" s="987">
        <v>4</v>
      </c>
    </row>
    <row r="22" spans="1:19">
      <c r="A22" s="987">
        <v>5</v>
      </c>
      <c r="B22" s="938"/>
      <c r="C22" s="938"/>
      <c r="D22" s="1005"/>
      <c r="E22" s="888"/>
      <c r="F22" s="1004"/>
      <c r="G22" s="1074"/>
      <c r="H22" s="1045"/>
      <c r="I22" s="875"/>
      <c r="J22" s="987"/>
      <c r="K22" s="938"/>
      <c r="L22" s="938"/>
      <c r="M22" s="938"/>
      <c r="N22" s="1004"/>
      <c r="O22" s="1004"/>
      <c r="P22" s="1004"/>
      <c r="Q22" s="2731"/>
      <c r="R22" s="1075">
        <f t="shared" si="0"/>
        <v>0</v>
      </c>
      <c r="S22" s="987">
        <v>5</v>
      </c>
    </row>
    <row r="23" spans="1:19">
      <c r="A23" s="1002">
        <v>6</v>
      </c>
      <c r="B23" s="938"/>
      <c r="C23" s="938"/>
      <c r="D23" s="1005"/>
      <c r="E23" s="938"/>
      <c r="F23" s="1004"/>
      <c r="G23" s="949"/>
      <c r="H23" s="1045"/>
      <c r="I23" s="875"/>
      <c r="J23" s="1002"/>
      <c r="K23" s="938"/>
      <c r="L23" s="938"/>
      <c r="M23" s="938"/>
      <c r="N23" s="1004"/>
      <c r="O23" s="1004"/>
      <c r="P23" s="1004"/>
      <c r="Q23" s="2731"/>
      <c r="R23" s="1075">
        <f t="shared" si="0"/>
        <v>0</v>
      </c>
      <c r="S23" s="987">
        <v>6</v>
      </c>
    </row>
    <row r="24" spans="1:19">
      <c r="A24" s="1002">
        <v>7</v>
      </c>
      <c r="B24" s="938"/>
      <c r="C24" s="938"/>
      <c r="D24" s="1005"/>
      <c r="E24" s="938"/>
      <c r="F24" s="1004"/>
      <c r="G24" s="949"/>
      <c r="H24" s="1045"/>
      <c r="I24" s="875"/>
      <c r="J24" s="1002"/>
      <c r="K24" s="938"/>
      <c r="L24" s="938"/>
      <c r="M24" s="938"/>
      <c r="N24" s="1004"/>
      <c r="O24" s="1004"/>
      <c r="P24" s="1004"/>
      <c r="Q24" s="2731"/>
      <c r="R24" s="1075">
        <f t="shared" si="0"/>
        <v>0</v>
      </c>
      <c r="S24" s="987">
        <v>7</v>
      </c>
    </row>
    <row r="25" spans="1:19">
      <c r="A25" s="1002">
        <v>8</v>
      </c>
      <c r="B25" s="938"/>
      <c r="C25" s="938"/>
      <c r="D25" s="1005"/>
      <c r="E25" s="938"/>
      <c r="F25" s="1004"/>
      <c r="G25" s="949"/>
      <c r="H25" s="1045"/>
      <c r="I25" s="875"/>
      <c r="J25" s="1002"/>
      <c r="K25" s="938"/>
      <c r="L25" s="938"/>
      <c r="M25" s="938"/>
      <c r="N25" s="1004"/>
      <c r="O25" s="1004"/>
      <c r="P25" s="1004"/>
      <c r="Q25" s="2731"/>
      <c r="R25" s="1075">
        <f t="shared" si="0"/>
        <v>0</v>
      </c>
      <c r="S25" s="987">
        <v>8</v>
      </c>
    </row>
    <row r="26" spans="1:19">
      <c r="A26" s="1002">
        <v>9</v>
      </c>
      <c r="B26" s="938"/>
      <c r="C26" s="938"/>
      <c r="D26" s="1005"/>
      <c r="E26" s="938"/>
      <c r="F26" s="1004"/>
      <c r="G26" s="949"/>
      <c r="H26" s="1045"/>
      <c r="I26" s="875"/>
      <c r="J26" s="1002"/>
      <c r="K26" s="938"/>
      <c r="L26" s="938"/>
      <c r="M26" s="938"/>
      <c r="N26" s="1004"/>
      <c r="O26" s="1004"/>
      <c r="P26" s="1004"/>
      <c r="Q26" s="2731"/>
      <c r="R26" s="1075">
        <f t="shared" si="0"/>
        <v>0</v>
      </c>
      <c r="S26" s="987">
        <v>9</v>
      </c>
    </row>
    <row r="27" spans="1:19">
      <c r="A27" s="1002">
        <v>10</v>
      </c>
      <c r="B27" s="938"/>
      <c r="C27" s="938"/>
      <c r="D27" s="1005"/>
      <c r="E27" s="938"/>
      <c r="F27" s="1004"/>
      <c r="G27" s="949"/>
      <c r="H27" s="1045"/>
      <c r="I27" s="875"/>
      <c r="J27" s="1002"/>
      <c r="K27" s="938"/>
      <c r="L27" s="938"/>
      <c r="M27" s="938"/>
      <c r="N27" s="1004"/>
      <c r="O27" s="1004"/>
      <c r="P27" s="1004"/>
      <c r="Q27" s="2731"/>
      <c r="R27" s="1075">
        <f t="shared" si="0"/>
        <v>0</v>
      </c>
      <c r="S27" s="987">
        <v>10</v>
      </c>
    </row>
    <row r="28" spans="1:19">
      <c r="A28" s="1002">
        <v>11</v>
      </c>
      <c r="B28" s="938"/>
      <c r="C28" s="938"/>
      <c r="D28" s="1005"/>
      <c r="E28" s="938"/>
      <c r="F28" s="1004"/>
      <c r="G28" s="949"/>
      <c r="H28" s="1045"/>
      <c r="I28" s="875"/>
      <c r="J28" s="1002"/>
      <c r="K28" s="938"/>
      <c r="L28" s="938"/>
      <c r="M28" s="938"/>
      <c r="N28" s="1004"/>
      <c r="O28" s="1004"/>
      <c r="P28" s="1004"/>
      <c r="Q28" s="2731"/>
      <c r="R28" s="1075">
        <f t="shared" si="0"/>
        <v>0</v>
      </c>
      <c r="S28" s="987">
        <v>11</v>
      </c>
    </row>
    <row r="29" spans="1:19">
      <c r="A29" s="1002">
        <v>12</v>
      </c>
      <c r="B29" s="938"/>
      <c r="C29" s="938"/>
      <c r="D29" s="1005"/>
      <c r="E29" s="938"/>
      <c r="F29" s="1004"/>
      <c r="G29" s="949"/>
      <c r="H29" s="1045"/>
      <c r="I29" s="875"/>
      <c r="J29" s="1002"/>
      <c r="K29" s="938"/>
      <c r="L29" s="938"/>
      <c r="M29" s="938"/>
      <c r="N29" s="1004"/>
      <c r="O29" s="1004"/>
      <c r="P29" s="1004"/>
      <c r="Q29" s="2731"/>
      <c r="R29" s="1075">
        <f t="shared" si="0"/>
        <v>0</v>
      </c>
      <c r="S29" s="987">
        <v>12</v>
      </c>
    </row>
    <row r="30" spans="1:19">
      <c r="A30" s="1002">
        <v>13</v>
      </c>
      <c r="B30" s="938"/>
      <c r="C30" s="938"/>
      <c r="D30" s="1005"/>
      <c r="E30" s="938"/>
      <c r="F30" s="1004"/>
      <c r="G30" s="949"/>
      <c r="H30" s="1045"/>
      <c r="I30" s="875"/>
      <c r="J30" s="1002"/>
      <c r="K30" s="938"/>
      <c r="L30" s="938"/>
      <c r="M30" s="938"/>
      <c r="N30" s="1004"/>
      <c r="O30" s="1004"/>
      <c r="P30" s="1004"/>
      <c r="Q30" s="2731"/>
      <c r="R30" s="1075">
        <f t="shared" si="0"/>
        <v>0</v>
      </c>
      <c r="S30" s="987">
        <v>13</v>
      </c>
    </row>
    <row r="31" spans="1:19">
      <c r="A31" s="1002">
        <v>14</v>
      </c>
      <c r="B31" s="938"/>
      <c r="C31" s="938"/>
      <c r="D31" s="1005"/>
      <c r="E31" s="938"/>
      <c r="F31" s="1004"/>
      <c r="G31" s="949"/>
      <c r="H31" s="1045"/>
      <c r="I31" s="875"/>
      <c r="J31" s="1002"/>
      <c r="K31" s="938"/>
      <c r="L31" s="938"/>
      <c r="M31" s="938"/>
      <c r="N31" s="1004"/>
      <c r="O31" s="1004"/>
      <c r="P31" s="1004"/>
      <c r="Q31" s="2731"/>
      <c r="R31" s="1075">
        <f t="shared" si="0"/>
        <v>0</v>
      </c>
      <c r="S31" s="987">
        <v>14</v>
      </c>
    </row>
    <row r="32" spans="1:19">
      <c r="A32" s="1002">
        <v>15</v>
      </c>
      <c r="B32" s="938"/>
      <c r="C32" s="938"/>
      <c r="D32" s="1005"/>
      <c r="E32" s="938"/>
      <c r="F32" s="1004"/>
      <c r="G32" s="949"/>
      <c r="H32" s="1045"/>
      <c r="I32" s="875"/>
      <c r="J32" s="1002"/>
      <c r="K32" s="938"/>
      <c r="L32" s="938"/>
      <c r="M32" s="938"/>
      <c r="N32" s="1004"/>
      <c r="O32" s="1004"/>
      <c r="P32" s="1004"/>
      <c r="Q32" s="2731"/>
      <c r="R32" s="1075">
        <f t="shared" si="0"/>
        <v>0</v>
      </c>
      <c r="S32" s="987">
        <v>15</v>
      </c>
    </row>
    <row r="33" spans="1:19">
      <c r="A33" s="1002">
        <v>16</v>
      </c>
      <c r="B33" s="938"/>
      <c r="C33" s="938"/>
      <c r="D33" s="1005"/>
      <c r="E33" s="938"/>
      <c r="F33" s="1004"/>
      <c r="G33" s="949"/>
      <c r="H33" s="1045"/>
      <c r="I33" s="875"/>
      <c r="J33" s="1002"/>
      <c r="K33" s="938"/>
      <c r="L33" s="938"/>
      <c r="M33" s="938"/>
      <c r="N33" s="1004"/>
      <c r="O33" s="1004"/>
      <c r="P33" s="1004"/>
      <c r="Q33" s="2731"/>
      <c r="R33" s="1075">
        <f t="shared" si="0"/>
        <v>0</v>
      </c>
      <c r="S33" s="987">
        <v>16</v>
      </c>
    </row>
    <row r="34" spans="1:19">
      <c r="A34" s="987">
        <v>17</v>
      </c>
      <c r="B34" s="938"/>
      <c r="C34" s="938"/>
      <c r="D34" s="1005"/>
      <c r="E34" s="938"/>
      <c r="F34" s="1004"/>
      <c r="G34" s="949"/>
      <c r="H34" s="1045"/>
      <c r="I34" s="875"/>
      <c r="J34" s="987"/>
      <c r="K34" s="938"/>
      <c r="L34" s="938"/>
      <c r="M34" s="938"/>
      <c r="N34" s="1004"/>
      <c r="O34" s="1004"/>
      <c r="P34" s="1004"/>
      <c r="Q34" s="2731"/>
      <c r="R34" s="1075">
        <f t="shared" si="0"/>
        <v>0</v>
      </c>
      <c r="S34" s="987">
        <v>17</v>
      </c>
    </row>
    <row r="35" spans="1:19">
      <c r="A35" s="987">
        <v>18</v>
      </c>
      <c r="B35" s="938"/>
      <c r="C35" s="938"/>
      <c r="D35" s="1005"/>
      <c r="E35" s="938"/>
      <c r="F35" s="1004"/>
      <c r="G35" s="949"/>
      <c r="H35" s="1045"/>
      <c r="I35" s="875"/>
      <c r="J35" s="987"/>
      <c r="K35" s="938"/>
      <c r="L35" s="938"/>
      <c r="M35" s="938"/>
      <c r="N35" s="1004"/>
      <c r="O35" s="1004"/>
      <c r="P35" s="1004"/>
      <c r="Q35" s="2731"/>
      <c r="R35" s="1075">
        <f t="shared" si="0"/>
        <v>0</v>
      </c>
      <c r="S35" s="987">
        <v>18</v>
      </c>
    </row>
    <row r="36" spans="1:19">
      <c r="A36" s="987">
        <v>19</v>
      </c>
      <c r="B36" s="938"/>
      <c r="C36" s="938"/>
      <c r="D36" s="1005"/>
      <c r="E36" s="938"/>
      <c r="F36" s="1004"/>
      <c r="G36" s="949"/>
      <c r="H36" s="1045"/>
      <c r="I36" s="875"/>
      <c r="J36" s="987"/>
      <c r="K36" s="938"/>
      <c r="L36" s="938"/>
      <c r="M36" s="938"/>
      <c r="N36" s="1004"/>
      <c r="O36" s="1004"/>
      <c r="P36" s="1004"/>
      <c r="Q36" s="2731"/>
      <c r="R36" s="1075">
        <f t="shared" si="0"/>
        <v>0</v>
      </c>
      <c r="S36" s="987">
        <v>19</v>
      </c>
    </row>
    <row r="37" spans="1:19">
      <c r="A37" s="987">
        <v>20</v>
      </c>
      <c r="B37" s="938"/>
      <c r="C37" s="938"/>
      <c r="D37" s="1005"/>
      <c r="E37" s="938"/>
      <c r="F37" s="1004"/>
      <c r="G37" s="949"/>
      <c r="H37" s="1045"/>
      <c r="I37" s="875"/>
      <c r="J37" s="987"/>
      <c r="K37" s="938"/>
      <c r="L37" s="938"/>
      <c r="M37" s="938"/>
      <c r="N37" s="1004"/>
      <c r="O37" s="1004"/>
      <c r="P37" s="1004"/>
      <c r="Q37" s="2731"/>
      <c r="R37" s="1075">
        <f t="shared" si="0"/>
        <v>0</v>
      </c>
      <c r="S37" s="987">
        <v>20</v>
      </c>
    </row>
    <row r="38" spans="1:19">
      <c r="A38" s="987">
        <v>21</v>
      </c>
      <c r="B38" s="938"/>
      <c r="C38" s="938"/>
      <c r="D38" s="1005"/>
      <c r="E38" s="938"/>
      <c r="F38" s="1004"/>
      <c r="G38" s="949"/>
      <c r="H38" s="1045"/>
      <c r="I38" s="875"/>
      <c r="J38" s="987"/>
      <c r="K38" s="938"/>
      <c r="L38" s="938"/>
      <c r="M38" s="938"/>
      <c r="N38" s="1004"/>
      <c r="O38" s="1004"/>
      <c r="P38" s="1004"/>
      <c r="Q38" s="2731"/>
      <c r="R38" s="1075">
        <f t="shared" si="0"/>
        <v>0</v>
      </c>
      <c r="S38" s="987">
        <v>21</v>
      </c>
    </row>
    <row r="39" spans="1:19">
      <c r="A39" s="987">
        <v>22</v>
      </c>
      <c r="B39" s="938"/>
      <c r="C39" s="938"/>
      <c r="D39" s="1005"/>
      <c r="E39" s="938"/>
      <c r="F39" s="1004"/>
      <c r="G39" s="949"/>
      <c r="H39" s="1045"/>
      <c r="I39" s="875"/>
      <c r="J39" s="987"/>
      <c r="K39" s="938"/>
      <c r="L39" s="938"/>
      <c r="M39" s="938"/>
      <c r="N39" s="1004"/>
      <c r="O39" s="1004"/>
      <c r="P39" s="1004"/>
      <c r="Q39" s="2731"/>
      <c r="R39" s="1075">
        <f t="shared" si="0"/>
        <v>0</v>
      </c>
      <c r="S39" s="987">
        <v>22</v>
      </c>
    </row>
    <row r="40" spans="1:19">
      <c r="A40" s="987">
        <v>23</v>
      </c>
      <c r="B40" s="938"/>
      <c r="C40" s="938"/>
      <c r="D40" s="1005"/>
      <c r="E40" s="938"/>
      <c r="F40" s="1004"/>
      <c r="G40" s="949"/>
      <c r="H40" s="1045"/>
      <c r="I40" s="875"/>
      <c r="J40" s="987"/>
      <c r="K40" s="938"/>
      <c r="L40" s="938"/>
      <c r="M40" s="938"/>
      <c r="N40" s="1004"/>
      <c r="O40" s="1004"/>
      <c r="P40" s="1004"/>
      <c r="Q40" s="2731"/>
      <c r="R40" s="1075">
        <f t="shared" si="0"/>
        <v>0</v>
      </c>
      <c r="S40" s="987">
        <v>23</v>
      </c>
    </row>
    <row r="41" spans="1:19">
      <c r="A41" s="987">
        <v>24</v>
      </c>
      <c r="B41" s="938"/>
      <c r="C41" s="938"/>
      <c r="D41" s="1005"/>
      <c r="E41" s="938"/>
      <c r="F41" s="1004"/>
      <c r="G41" s="949"/>
      <c r="H41" s="1045"/>
      <c r="I41" s="875"/>
      <c r="J41" s="987"/>
      <c r="K41" s="938"/>
      <c r="L41" s="938"/>
      <c r="M41" s="938"/>
      <c r="N41" s="1004"/>
      <c r="O41" s="1004"/>
      <c r="P41" s="1004"/>
      <c r="Q41" s="2731"/>
      <c r="R41" s="1075">
        <f t="shared" si="0"/>
        <v>0</v>
      </c>
      <c r="S41" s="987">
        <v>24</v>
      </c>
    </row>
    <row r="42" spans="1:19">
      <c r="A42" s="987">
        <v>25</v>
      </c>
      <c r="B42" s="938"/>
      <c r="C42" s="938"/>
      <c r="D42" s="1005"/>
      <c r="E42" s="938"/>
      <c r="F42" s="1004"/>
      <c r="G42" s="949"/>
      <c r="H42" s="1045"/>
      <c r="I42" s="875"/>
      <c r="J42" s="987"/>
      <c r="K42" s="938"/>
      <c r="L42" s="938"/>
      <c r="M42" s="938"/>
      <c r="N42" s="1004"/>
      <c r="O42" s="1004"/>
      <c r="P42" s="1004"/>
      <c r="Q42" s="2731"/>
      <c r="R42" s="1075">
        <f t="shared" si="0"/>
        <v>0</v>
      </c>
      <c r="S42" s="987">
        <v>25</v>
      </c>
    </row>
    <row r="43" spans="1:19">
      <c r="A43" s="987">
        <v>26</v>
      </c>
      <c r="B43" s="938"/>
      <c r="C43" s="938"/>
      <c r="D43" s="1005"/>
      <c r="E43" s="938"/>
      <c r="F43" s="1004"/>
      <c r="G43" s="949"/>
      <c r="H43" s="1045"/>
      <c r="I43" s="875"/>
      <c r="J43" s="987"/>
      <c r="K43" s="938"/>
      <c r="L43" s="938"/>
      <c r="M43" s="938"/>
      <c r="N43" s="1004"/>
      <c r="O43" s="1004"/>
      <c r="P43" s="1004"/>
      <c r="Q43" s="2731"/>
      <c r="R43" s="1075">
        <f t="shared" si="0"/>
        <v>0</v>
      </c>
      <c r="S43" s="987">
        <v>26</v>
      </c>
    </row>
    <row r="44" spans="1:19">
      <c r="A44" s="987">
        <v>27</v>
      </c>
      <c r="B44" s="938"/>
      <c r="C44" s="938"/>
      <c r="D44" s="1005"/>
      <c r="E44" s="938"/>
      <c r="F44" s="1004"/>
      <c r="G44" s="949"/>
      <c r="H44" s="1045"/>
      <c r="I44" s="875"/>
      <c r="J44" s="987"/>
      <c r="K44" s="938"/>
      <c r="L44" s="938"/>
      <c r="M44" s="938"/>
      <c r="N44" s="1004"/>
      <c r="O44" s="1004"/>
      <c r="P44" s="1004"/>
      <c r="Q44" s="2731"/>
      <c r="R44" s="1075">
        <f t="shared" si="0"/>
        <v>0</v>
      </c>
      <c r="S44" s="987">
        <v>27</v>
      </c>
    </row>
    <row r="45" spans="1:19">
      <c r="A45" s="987">
        <v>28</v>
      </c>
      <c r="B45" s="938"/>
      <c r="C45" s="938"/>
      <c r="D45" s="1005"/>
      <c r="E45" s="938"/>
      <c r="F45" s="1004"/>
      <c r="G45" s="949"/>
      <c r="H45" s="1045"/>
      <c r="I45" s="875"/>
      <c r="J45" s="987"/>
      <c r="K45" s="938"/>
      <c r="L45" s="938"/>
      <c r="M45" s="938"/>
      <c r="N45" s="1004"/>
      <c r="O45" s="1004"/>
      <c r="P45" s="1004"/>
      <c r="Q45" s="2731"/>
      <c r="R45" s="1075">
        <f t="shared" si="0"/>
        <v>0</v>
      </c>
      <c r="S45" s="987">
        <v>28</v>
      </c>
    </row>
    <row r="46" spans="1:19">
      <c r="A46" s="987">
        <v>29</v>
      </c>
      <c r="B46" s="938"/>
      <c r="C46" s="938"/>
      <c r="D46" s="1005"/>
      <c r="E46" s="938"/>
      <c r="F46" s="1004"/>
      <c r="G46" s="949"/>
      <c r="H46" s="1045"/>
      <c r="I46" s="875"/>
      <c r="J46" s="987"/>
      <c r="K46" s="938"/>
      <c r="L46" s="938"/>
      <c r="M46" s="938"/>
      <c r="N46" s="1004"/>
      <c r="O46" s="1004"/>
      <c r="P46" s="1004"/>
      <c r="Q46" s="2731"/>
      <c r="R46" s="1075">
        <f t="shared" si="0"/>
        <v>0</v>
      </c>
      <c r="S46" s="987">
        <v>29</v>
      </c>
    </row>
    <row r="47" spans="1:19">
      <c r="A47" s="987">
        <v>30</v>
      </c>
      <c r="B47" s="938"/>
      <c r="C47" s="938"/>
      <c r="D47" s="1005"/>
      <c r="E47" s="938"/>
      <c r="F47" s="1004"/>
      <c r="G47" s="949"/>
      <c r="H47" s="1045"/>
      <c r="I47" s="875"/>
      <c r="J47" s="987"/>
      <c r="K47" s="938"/>
      <c r="L47" s="938"/>
      <c r="M47" s="938"/>
      <c r="N47" s="1004"/>
      <c r="O47" s="1004"/>
      <c r="P47" s="1004"/>
      <c r="Q47" s="2731"/>
      <c r="R47" s="1075">
        <f t="shared" si="0"/>
        <v>0</v>
      </c>
      <c r="S47" s="987">
        <v>30</v>
      </c>
    </row>
    <row r="48" spans="1:19">
      <c r="A48" s="987">
        <v>31</v>
      </c>
      <c r="B48" s="938"/>
      <c r="C48" s="938"/>
      <c r="D48" s="1005"/>
      <c r="E48" s="938"/>
      <c r="F48" s="1004"/>
      <c r="G48" s="949"/>
      <c r="H48" s="1045"/>
      <c r="I48" s="875"/>
      <c r="J48" s="987"/>
      <c r="K48" s="938"/>
      <c r="L48" s="938"/>
      <c r="M48" s="938"/>
      <c r="N48" s="1004"/>
      <c r="O48" s="1004"/>
      <c r="P48" s="1004"/>
      <c r="Q48" s="2731"/>
      <c r="R48" s="1075">
        <f t="shared" si="0"/>
        <v>0</v>
      </c>
      <c r="S48" s="987">
        <v>31</v>
      </c>
    </row>
    <row r="49" spans="1:19">
      <c r="A49" s="987">
        <v>32</v>
      </c>
      <c r="B49" s="938"/>
      <c r="C49" s="938"/>
      <c r="D49" s="1005"/>
      <c r="E49" s="938"/>
      <c r="F49" s="1004"/>
      <c r="G49" s="949"/>
      <c r="H49" s="1045"/>
      <c r="I49" s="875"/>
      <c r="J49" s="987"/>
      <c r="K49" s="938"/>
      <c r="L49" s="938"/>
      <c r="M49" s="938"/>
      <c r="N49" s="1004"/>
      <c r="O49" s="1004"/>
      <c r="P49" s="1004"/>
      <c r="Q49" s="2731"/>
      <c r="R49" s="1075">
        <f t="shared" si="0"/>
        <v>0</v>
      </c>
      <c r="S49" s="987">
        <v>32</v>
      </c>
    </row>
    <row r="50" spans="1:19">
      <c r="A50" s="987">
        <v>33</v>
      </c>
      <c r="B50" s="938"/>
      <c r="C50" s="938"/>
      <c r="D50" s="1005"/>
      <c r="E50" s="938"/>
      <c r="F50" s="1004"/>
      <c r="G50" s="949"/>
      <c r="H50" s="1045"/>
      <c r="I50" s="875"/>
      <c r="J50" s="987"/>
      <c r="K50" s="938"/>
      <c r="L50" s="938"/>
      <c r="M50" s="938"/>
      <c r="N50" s="1004"/>
      <c r="O50" s="1004"/>
      <c r="P50" s="1004"/>
      <c r="Q50" s="2731"/>
      <c r="R50" s="1075">
        <f t="shared" si="0"/>
        <v>0</v>
      </c>
      <c r="S50" s="987">
        <v>33</v>
      </c>
    </row>
    <row r="51" spans="1:19">
      <c r="A51" s="987">
        <v>34</v>
      </c>
      <c r="B51" s="938"/>
      <c r="C51" s="938"/>
      <c r="D51" s="1005"/>
      <c r="E51" s="938"/>
      <c r="F51" s="1004"/>
      <c r="G51" s="949"/>
      <c r="H51" s="1045"/>
      <c r="I51" s="875"/>
      <c r="J51" s="987"/>
      <c r="K51" s="938"/>
      <c r="L51" s="938"/>
      <c r="M51" s="938"/>
      <c r="N51" s="1004"/>
      <c r="O51" s="1004"/>
      <c r="P51" s="1004"/>
      <c r="Q51" s="2731"/>
      <c r="R51" s="1075">
        <f t="shared" si="0"/>
        <v>0</v>
      </c>
      <c r="S51" s="987">
        <v>34</v>
      </c>
    </row>
    <row r="52" spans="1:19">
      <c r="A52" s="987">
        <v>35</v>
      </c>
      <c r="B52" s="938"/>
      <c r="C52" s="938"/>
      <c r="D52" s="1005"/>
      <c r="E52" s="938"/>
      <c r="F52" s="1004"/>
      <c r="G52" s="949"/>
      <c r="H52" s="1045"/>
      <c r="I52" s="875"/>
      <c r="J52" s="987"/>
      <c r="K52" s="938"/>
      <c r="L52" s="938"/>
      <c r="M52" s="938"/>
      <c r="N52" s="1004"/>
      <c r="O52" s="1004"/>
      <c r="P52" s="1004"/>
      <c r="Q52" s="2731"/>
      <c r="R52" s="1075">
        <f t="shared" si="0"/>
        <v>0</v>
      </c>
      <c r="S52" s="987">
        <v>35</v>
      </c>
    </row>
    <row r="53" spans="1:19">
      <c r="A53" s="987">
        <v>36</v>
      </c>
      <c r="B53" s="938"/>
      <c r="C53" s="938"/>
      <c r="D53" s="1005"/>
      <c r="E53" s="938"/>
      <c r="F53" s="1004"/>
      <c r="G53" s="949"/>
      <c r="H53" s="1045"/>
      <c r="I53" s="875"/>
      <c r="J53" s="987"/>
      <c r="K53" s="938"/>
      <c r="L53" s="938"/>
      <c r="M53" s="938"/>
      <c r="N53" s="1004"/>
      <c r="O53" s="1004"/>
      <c r="P53" s="1004"/>
      <c r="Q53" s="2731"/>
      <c r="R53" s="1075">
        <f t="shared" si="0"/>
        <v>0</v>
      </c>
      <c r="S53" s="987">
        <v>36</v>
      </c>
    </row>
    <row r="54" spans="1:19">
      <c r="A54" s="987">
        <v>37</v>
      </c>
      <c r="B54" s="938"/>
      <c r="C54" s="938"/>
      <c r="D54" s="1005"/>
      <c r="E54" s="938"/>
      <c r="F54" s="1004"/>
      <c r="G54" s="949"/>
      <c r="H54" s="1045"/>
      <c r="I54" s="875"/>
      <c r="J54" s="987"/>
      <c r="K54" s="938"/>
      <c r="L54" s="938"/>
      <c r="M54" s="938"/>
      <c r="N54" s="1004"/>
      <c r="O54" s="1004"/>
      <c r="P54" s="1004"/>
      <c r="Q54" s="2731"/>
      <c r="R54" s="1075">
        <f t="shared" si="0"/>
        <v>0</v>
      </c>
      <c r="S54" s="987">
        <v>37</v>
      </c>
    </row>
    <row r="55" spans="1:19">
      <c r="A55" s="987">
        <v>38</v>
      </c>
      <c r="B55" s="938"/>
      <c r="C55" s="938"/>
      <c r="D55" s="1005"/>
      <c r="E55" s="938"/>
      <c r="F55" s="1004"/>
      <c r="G55" s="949"/>
      <c r="H55" s="1045"/>
      <c r="I55" s="875"/>
      <c r="J55" s="987"/>
      <c r="K55" s="938"/>
      <c r="L55" s="938"/>
      <c r="M55" s="938"/>
      <c r="N55" s="1004"/>
      <c r="O55" s="1004"/>
      <c r="P55" s="1004"/>
      <c r="Q55" s="2731"/>
      <c r="R55" s="1075">
        <f t="shared" si="0"/>
        <v>0</v>
      </c>
      <c r="S55" s="987">
        <v>38</v>
      </c>
    </row>
    <row r="56" spans="1:19">
      <c r="A56" s="987">
        <v>39</v>
      </c>
      <c r="B56" s="938"/>
      <c r="C56" s="938"/>
      <c r="D56" s="1005"/>
      <c r="E56" s="938"/>
      <c r="F56" s="1004"/>
      <c r="G56" s="949"/>
      <c r="H56" s="1045"/>
      <c r="I56" s="875"/>
      <c r="J56" s="987"/>
      <c r="K56" s="938"/>
      <c r="L56" s="938"/>
      <c r="M56" s="938"/>
      <c r="N56" s="1004"/>
      <c r="O56" s="1004"/>
      <c r="P56" s="1004"/>
      <c r="Q56" s="2731"/>
      <c r="R56" s="1075">
        <f t="shared" si="0"/>
        <v>0</v>
      </c>
      <c r="S56" s="987">
        <v>39</v>
      </c>
    </row>
    <row r="57" spans="1:19">
      <c r="A57" s="987">
        <v>40</v>
      </c>
      <c r="B57" s="938"/>
      <c r="C57" s="938"/>
      <c r="D57" s="1005"/>
      <c r="E57" s="938"/>
      <c r="F57" s="1004"/>
      <c r="G57" s="949"/>
      <c r="H57" s="1045"/>
      <c r="I57" s="875"/>
      <c r="J57" s="987"/>
      <c r="K57" s="938"/>
      <c r="L57" s="938"/>
      <c r="M57" s="938"/>
      <c r="N57" s="1004"/>
      <c r="O57" s="1004"/>
      <c r="P57" s="1004"/>
      <c r="Q57" s="2731"/>
      <c r="R57" s="1075">
        <f t="shared" si="0"/>
        <v>0</v>
      </c>
      <c r="S57" s="987">
        <v>40</v>
      </c>
    </row>
    <row r="58" spans="1:19">
      <c r="A58" s="987">
        <v>41</v>
      </c>
      <c r="B58" s="938"/>
      <c r="C58" s="938"/>
      <c r="D58" s="1005"/>
      <c r="E58" s="938"/>
      <c r="F58" s="1004"/>
      <c r="G58" s="949"/>
      <c r="H58" s="1045"/>
      <c r="I58" s="875"/>
      <c r="J58" s="987"/>
      <c r="K58" s="938"/>
      <c r="L58" s="938"/>
      <c r="M58" s="938"/>
      <c r="N58" s="1004"/>
      <c r="O58" s="1004"/>
      <c r="P58" s="1004"/>
      <c r="Q58" s="2731"/>
      <c r="R58" s="1075">
        <f t="shared" si="0"/>
        <v>0</v>
      </c>
      <c r="S58" s="987">
        <v>41</v>
      </c>
    </row>
    <row r="59" spans="1:19">
      <c r="A59" s="987">
        <v>42</v>
      </c>
      <c r="B59" s="938"/>
      <c r="C59" s="938"/>
      <c r="D59" s="1005"/>
      <c r="E59" s="938"/>
      <c r="F59" s="1004"/>
      <c r="G59" s="949"/>
      <c r="H59" s="1045"/>
      <c r="I59" s="875"/>
      <c r="J59" s="987"/>
      <c r="K59" s="938"/>
      <c r="L59" s="938"/>
      <c r="M59" s="938"/>
      <c r="N59" s="1004"/>
      <c r="O59" s="1004"/>
      <c r="P59" s="1004"/>
      <c r="Q59" s="2731"/>
      <c r="R59" s="1075">
        <f t="shared" si="0"/>
        <v>0</v>
      </c>
      <c r="S59" s="987">
        <v>42</v>
      </c>
    </row>
    <row r="60" spans="1:19" ht="15.75" thickBot="1">
      <c r="A60" s="1006">
        <v>43</v>
      </c>
      <c r="B60" s="955"/>
      <c r="C60" s="955"/>
      <c r="D60" s="1052"/>
      <c r="E60" s="955"/>
      <c r="F60" s="1080"/>
      <c r="G60" s="1054"/>
      <c r="H60" s="1053"/>
      <c r="I60" s="875"/>
      <c r="J60" s="1006"/>
      <c r="K60" s="955"/>
      <c r="L60" s="955"/>
      <c r="M60" s="955"/>
      <c r="N60" s="1080"/>
      <c r="O60" s="1080"/>
      <c r="P60" s="1080"/>
      <c r="Q60" s="2732"/>
      <c r="R60" s="1081">
        <f t="shared" si="0"/>
        <v>0</v>
      </c>
      <c r="S60" s="1006">
        <v>43</v>
      </c>
    </row>
    <row r="61" spans="1:19" ht="15.75" thickBot="1">
      <c r="A61" s="1006">
        <v>44</v>
      </c>
      <c r="B61" s="955" t="s">
        <v>2331</v>
      </c>
      <c r="C61" s="955"/>
      <c r="D61" s="1052">
        <f>SUM(D18:D60)</f>
        <v>16.34</v>
      </c>
      <c r="E61" s="955"/>
      <c r="F61" s="1052" t="str">
        <f>IF(ISERR(AVERAGEA(F18:F60))," ",AVERAGEA(F18:F60))</f>
        <v xml:space="preserve"> </v>
      </c>
      <c r="G61" s="1052">
        <f>SUM(G18:G60)</f>
        <v>0</v>
      </c>
      <c r="H61" s="1052">
        <f>SUM(H18:H60)</f>
        <v>0</v>
      </c>
      <c r="I61" s="875"/>
      <c r="J61" s="1006"/>
      <c r="K61" s="955"/>
      <c r="L61" s="955"/>
      <c r="M61" s="955"/>
      <c r="N61" s="1082">
        <f>SUM(N18:N60)</f>
        <v>61865</v>
      </c>
      <c r="O61" s="1082">
        <f>SUM(O18:O60)</f>
        <v>2570742</v>
      </c>
      <c r="P61" s="1082">
        <f>SUM(P18:P60)</f>
        <v>1063598</v>
      </c>
      <c r="Q61" s="2733">
        <f>SUM(Q18:Q60)</f>
        <v>0</v>
      </c>
      <c r="R61" s="1082">
        <f>SUM(R18:R60)</f>
        <v>3696205</v>
      </c>
      <c r="S61" s="1006">
        <v>44</v>
      </c>
    </row>
    <row r="62" spans="1:19">
      <c r="A62" s="1064"/>
      <c r="B62" s="1064"/>
      <c r="C62" s="1064"/>
      <c r="D62" s="1078"/>
      <c r="E62" s="1064"/>
      <c r="F62" s="1078"/>
      <c r="G62" s="1078"/>
      <c r="H62" s="1078"/>
      <c r="I62" s="875"/>
      <c r="J62" s="1064"/>
      <c r="K62" s="1064"/>
      <c r="L62" s="1064"/>
      <c r="M62" s="1064"/>
      <c r="N62" s="1079"/>
      <c r="O62" s="1079"/>
      <c r="P62" s="1079"/>
      <c r="Q62" s="947"/>
      <c r="R62" s="1079"/>
      <c r="S62" s="1064"/>
    </row>
    <row r="63" spans="1:19">
      <c r="A63" s="1477" t="s">
        <v>4674</v>
      </c>
      <c r="B63" s="2464"/>
      <c r="C63" s="2464"/>
      <c r="D63" s="875"/>
      <c r="E63" s="875"/>
      <c r="F63" s="875"/>
      <c r="G63" s="875"/>
      <c r="H63" s="875"/>
      <c r="I63" s="875"/>
      <c r="J63" s="1477" t="s">
        <v>4674</v>
      </c>
      <c r="K63" s="2464"/>
      <c r="L63" s="2464"/>
    </row>
    <row r="64" spans="1:19">
      <c r="A64" s="876" t="s">
        <v>3411</v>
      </c>
      <c r="B64" s="876"/>
      <c r="C64" s="876"/>
      <c r="D64" s="876"/>
      <c r="E64" s="876"/>
      <c r="F64" s="876"/>
      <c r="G64" s="876"/>
      <c r="H64" s="876"/>
      <c r="I64" s="875"/>
      <c r="J64" s="876" t="s">
        <v>3412</v>
      </c>
      <c r="K64" s="876"/>
      <c r="L64" s="876"/>
      <c r="M64" s="876"/>
      <c r="N64" s="876"/>
      <c r="O64" s="876"/>
      <c r="P64" s="876"/>
      <c r="Q64" s="876"/>
      <c r="R64" s="876"/>
      <c r="S64" s="876"/>
    </row>
  </sheetData>
  <customSheetViews>
    <customSheetView guid="{8BA73436-2F9B-4210-BD10-5C9B0EE18A6F}"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
      <headerFooter alignWithMargins="0"/>
    </customSheetView>
    <customSheetView guid="{7923C648-7509-4E75-B568-BE9D1A032E56}" scale="50" colorId="22" showPageBreaks="1" view="pageBreakPreview" topLeftCell="D7">
      <selection activeCell="L34" sqref="L34"/>
      <colBreaks count="1" manualBreakCount="1">
        <brk id="9" max="1048575" man="1"/>
      </colBreaks>
      <pageMargins left="0.5" right="0.5" top="0.5" bottom="0.5" header="0" footer="0"/>
      <printOptions horizontalCentered="1" verticalCentered="1"/>
      <pageSetup scale="65" fitToWidth="2" orientation="portrait" horizontalDpi="300" verticalDpi="300" r:id="rId2"/>
      <headerFooter alignWithMargins="0"/>
    </customSheetView>
    <customSheetView guid="{393B765C-BB60-4CEF-9B1B-1517D80E77BC}" scale="50" colorId="22" showPageBreaks="1" view="pageBreakPreview" topLeftCell="D7">
      <selection activeCell="L34" sqref="L34"/>
      <colBreaks count="1" manualBreakCount="1">
        <brk id="9" max="1048575" man="1"/>
      </colBreaks>
      <pageMargins left="0.5" right="0.5" top="0.5" bottom="0.5" header="0" footer="0"/>
      <printOptions horizontalCentered="1" verticalCentered="1"/>
      <pageSetup scale="65" fitToWidth="2" orientation="portrait" horizontalDpi="300" verticalDpi="300" r:id="rId3"/>
      <headerFooter alignWithMargins="0"/>
    </customSheetView>
    <customSheetView guid="{63051384-6030-4837-BDE8-8D47319E9310}"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4"/>
      <headerFooter alignWithMargins="0"/>
    </customSheetView>
    <customSheetView guid="{4E7170B9-0E13-4551-BA0F-F43020F5D14F}" scale="60" colorId="22" showPageBreaks="1">
      <selection activeCell="D19" sqref="D19"/>
      <colBreaks count="1" manualBreakCount="1">
        <brk id="9" max="1048575" man="1"/>
      </colBreaks>
      <pageMargins left="0.5" right="0.5" top="0.5" bottom="0.5" header="0" footer="0"/>
      <printOptions horizontalCentered="1" verticalCentered="1"/>
      <pageSetup scale="65" fitToWidth="2" orientation="portrait" horizontalDpi="300" verticalDpi="300" r:id="rId5"/>
      <headerFooter alignWithMargins="0"/>
    </customSheetView>
    <customSheetView guid="{438078D9-73AC-4065-AD12-33C545097290}"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6"/>
      <headerFooter alignWithMargins="0"/>
    </customSheetView>
    <customSheetView guid="{5CF51FF9-A1DC-465C-8702-577480B671DB}"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7"/>
      <headerFooter alignWithMargins="0"/>
    </customSheetView>
    <customSheetView guid="{B94A4E40-0E04-4C7F-92F0-F173BDD19C5E}"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8"/>
      <headerFooter alignWithMargins="0"/>
    </customSheetView>
    <customSheetView guid="{8C259C24-A4E4-4974-8C90-A0F5B4CE3394}"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9"/>
      <headerFooter alignWithMargins="0"/>
    </customSheetView>
    <customSheetView guid="{FA103E5D-8B2E-472D-A37D-606A91A24206}"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0"/>
      <headerFooter alignWithMargins="0"/>
    </customSheetView>
    <customSheetView guid="{FD677025-12D2-4A8C-898E-C8C7B61A1761}"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1"/>
      <headerFooter alignWithMargins="0"/>
    </customSheetView>
    <customSheetView guid="{8A94D2EC-B2C5-4234-9443-0DC03802E12D}"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2"/>
      <headerFooter alignWithMargins="0"/>
    </customSheetView>
    <customSheetView guid="{C7AF6775-1D27-4B5E-A593-2A35D0B4D89B}"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3"/>
      <headerFooter alignWithMargins="0"/>
    </customSheetView>
    <customSheetView guid="{96E61F17-B7D0-43DF-A042-AB82DEADF71D}" scale="60" colorId="22" showPageBreaks="1">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4"/>
      <headerFooter alignWithMargins="0"/>
    </customSheetView>
    <customSheetView guid="{0F6F7749-E5E2-402C-A332-F358E9F52431}"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5"/>
      <headerFooter alignWithMargins="0"/>
    </customSheetView>
    <customSheetView guid="{665C0630-746D-4A38-99D5-558A3A80C435}"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6"/>
      <headerFooter alignWithMargins="0"/>
    </customSheetView>
    <customSheetView guid="{7BB49942-3332-4916-8C9A-7E0718D9BD15}"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7"/>
      <headerFooter alignWithMargins="0"/>
    </customSheetView>
    <customSheetView guid="{84131046-9492-4BD4-95BF-1101D54B6750}"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8"/>
      <headerFooter alignWithMargins="0"/>
    </customSheetView>
    <customSheetView guid="{CDDD69AD-D96A-45A7-95A3-6DE883419332}"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19"/>
      <headerFooter alignWithMargins="0"/>
    </customSheetView>
    <customSheetView guid="{4AA2BC72-2A29-463C-9964-91A7BC9A705D}" scale="60" colorId="22">
      <selection activeCell="K17" sqref="K17"/>
      <colBreaks count="1" manualBreakCount="1">
        <brk id="9" max="1048575" man="1"/>
      </colBreaks>
      <pageMargins left="0.5" right="0.5" top="0.5" bottom="0.5" header="0" footer="0"/>
      <printOptions horizontalCentered="1" verticalCentered="1"/>
      <pageSetup scale="67" fitToWidth="2" orientation="portrait" horizontalDpi="300" verticalDpi="300" r:id="rId20"/>
      <headerFooter alignWithMargins="0"/>
    </customSheetView>
  </customSheetViews>
  <printOptions horizontalCentered="1" verticalCentered="1"/>
  <pageMargins left="0.5" right="0.5" top="0.5" bottom="0.5" header="0" footer="0"/>
  <pageSetup scale="65" fitToWidth="2" orientation="portrait" horizontalDpi="300" verticalDpi="300" r:id="rId21"/>
  <headerFooter alignWithMargins="0"/>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R136"/>
  <sheetViews>
    <sheetView defaultGridColor="0" topLeftCell="G85" colorId="22" zoomScaleNormal="100" zoomScaleSheetLayoutView="40" workbookViewId="0">
      <selection activeCell="M109" sqref="M109"/>
    </sheetView>
  </sheetViews>
  <sheetFormatPr defaultColWidth="9.6640625" defaultRowHeight="15"/>
  <cols>
    <col min="1" max="1" width="4.6640625" customWidth="1"/>
    <col min="2" max="3" width="15.6640625" customWidth="1"/>
    <col min="4" max="4" width="15.5546875" customWidth="1"/>
    <col min="5" max="5" width="14.6640625" customWidth="1"/>
    <col min="6" max="6" width="13.44140625" customWidth="1"/>
    <col min="7" max="8" width="12.6640625" customWidth="1"/>
    <col min="9" max="9" width="2.6640625" customWidth="1"/>
    <col min="10" max="10" width="14.6640625" customWidth="1"/>
    <col min="11" max="12" width="10.6640625" customWidth="1"/>
    <col min="13" max="14" width="15.6640625" customWidth="1"/>
    <col min="15" max="15" width="5.6640625" customWidth="1"/>
    <col min="16" max="16" width="13.44140625" customWidth="1"/>
    <col min="17" max="17" width="16.6640625" customWidth="1"/>
    <col min="18" max="18" width="4.6640625" customWidth="1"/>
  </cols>
  <sheetData>
    <row r="1" spans="1:18">
      <c r="A1" s="877" t="s">
        <v>1800</v>
      </c>
      <c r="B1" s="878"/>
      <c r="C1" s="878"/>
      <c r="D1" s="981" t="s">
        <v>1345</v>
      </c>
      <c r="E1" s="984"/>
      <c r="F1" s="983" t="s">
        <v>1802</v>
      </c>
      <c r="G1" s="985" t="s">
        <v>1803</v>
      </c>
      <c r="H1" s="968"/>
      <c r="I1" s="875"/>
      <c r="J1" s="877" t="s">
        <v>1800</v>
      </c>
      <c r="K1" s="878"/>
      <c r="L1" s="984"/>
      <c r="M1" s="981" t="s">
        <v>1345</v>
      </c>
      <c r="N1" s="984"/>
      <c r="O1" s="994"/>
      <c r="P1" s="985" t="s">
        <v>1802</v>
      </c>
      <c r="Q1" s="985" t="s">
        <v>1803</v>
      </c>
      <c r="R1" s="968"/>
    </row>
    <row r="2" spans="1:18">
      <c r="A2" s="72" t="str">
        <f>'Data Sheet'!$C$25</f>
        <v>CENTRAL HUDSON GAS &amp; ELECTRIC CORPORATION</v>
      </c>
      <c r="B2" s="875"/>
      <c r="C2" s="875"/>
      <c r="D2" s="72" t="s">
        <v>5046</v>
      </c>
      <c r="E2" s="875"/>
      <c r="F2" s="996" t="s">
        <v>1805</v>
      </c>
      <c r="G2" s="935"/>
      <c r="H2" s="936"/>
      <c r="I2" s="875"/>
      <c r="J2" s="72" t="str">
        <f>'Data Sheet'!$C$25</f>
        <v>CENTRAL HUDSON GAS &amp; ELECTRIC CORPORATION</v>
      </c>
      <c r="K2" s="875"/>
      <c r="L2" s="875"/>
      <c r="M2" s="72" t="s">
        <v>5046</v>
      </c>
      <c r="N2" s="875"/>
      <c r="O2" s="876"/>
      <c r="P2" s="935" t="s">
        <v>1805</v>
      </c>
      <c r="Q2" s="986"/>
      <c r="R2" s="888"/>
    </row>
    <row r="3" spans="1:18" ht="15" customHeight="1" thickBot="1">
      <c r="A3" s="954"/>
      <c r="B3" s="927"/>
      <c r="C3" s="927"/>
      <c r="D3" s="954" t="s">
        <v>1138</v>
      </c>
      <c r="E3" s="927"/>
      <c r="F3" s="988" t="str">
        <f>'Data Sheet'!$C$40</f>
        <v>4/18/2018</v>
      </c>
      <c r="G3" s="910" t="str">
        <f>'Data Sheet'!$C$38</f>
        <v>12/31/2017</v>
      </c>
      <c r="H3" s="1000"/>
      <c r="I3" s="875"/>
      <c r="J3" s="954"/>
      <c r="K3" s="927"/>
      <c r="L3" s="927"/>
      <c r="M3" s="954" t="s">
        <v>1138</v>
      </c>
      <c r="N3" s="927"/>
      <c r="O3" s="1008"/>
      <c r="P3" s="1012" t="str">
        <f>'Data Sheet'!$C$40</f>
        <v>4/18/2018</v>
      </c>
      <c r="Q3" s="1001" t="str">
        <f>'Data Sheet'!$C$38</f>
        <v>12/31/2017</v>
      </c>
      <c r="R3" s="1000"/>
    </row>
    <row r="4" spans="1:18" ht="15" customHeight="1" thickBot="1">
      <c r="A4" s="550" t="s">
        <v>3413</v>
      </c>
      <c r="B4" s="551"/>
      <c r="C4" s="551"/>
      <c r="D4" s="989"/>
      <c r="E4" s="989"/>
      <c r="F4" s="989"/>
      <c r="G4" s="991"/>
      <c r="H4" s="1000"/>
      <c r="I4" s="875"/>
      <c r="J4" s="550" t="s">
        <v>3414</v>
      </c>
      <c r="K4" s="551"/>
      <c r="L4" s="551"/>
      <c r="M4" s="989"/>
      <c r="N4" s="989"/>
      <c r="O4" s="989"/>
      <c r="P4" s="989"/>
      <c r="Q4" s="991"/>
      <c r="R4" s="1000"/>
    </row>
    <row r="5" spans="1:18" ht="15.75">
      <c r="A5" s="68"/>
      <c r="B5" s="71"/>
      <c r="C5" s="71"/>
      <c r="D5" s="69"/>
      <c r="E5" s="69"/>
      <c r="F5" s="69"/>
      <c r="G5" s="352"/>
      <c r="H5" s="73"/>
      <c r="I5" s="875"/>
      <c r="J5" s="68"/>
      <c r="K5" s="71"/>
      <c r="L5" s="71"/>
      <c r="M5" s="69"/>
      <c r="N5" s="69"/>
      <c r="O5" s="69"/>
      <c r="P5" s="69"/>
      <c r="Q5" s="352"/>
      <c r="R5" s="73"/>
    </row>
    <row r="6" spans="1:18">
      <c r="A6" s="72" t="s">
        <v>2686</v>
      </c>
      <c r="B6" s="17"/>
      <c r="C6" s="17"/>
      <c r="D6" s="17"/>
      <c r="E6" s="17" t="s">
        <v>3415</v>
      </c>
      <c r="F6" s="17"/>
      <c r="G6" s="17"/>
      <c r="H6" s="73"/>
      <c r="I6" s="875"/>
      <c r="J6" s="937" t="s">
        <v>3416</v>
      </c>
      <c r="K6" s="17"/>
      <c r="L6" s="17"/>
      <c r="M6" s="17"/>
      <c r="N6" s="17" t="s">
        <v>3417</v>
      </c>
      <c r="O6" s="17"/>
      <c r="P6" s="17"/>
      <c r="Q6" s="17"/>
      <c r="R6" s="73"/>
    </row>
    <row r="7" spans="1:18">
      <c r="A7" s="72" t="s">
        <v>3418</v>
      </c>
      <c r="B7" s="17"/>
      <c r="C7" s="17"/>
      <c r="D7" s="17"/>
      <c r="E7" s="17" t="s">
        <v>3419</v>
      </c>
      <c r="F7" s="17"/>
      <c r="G7" s="17"/>
      <c r="H7" s="73"/>
      <c r="I7" s="875"/>
      <c r="J7" s="72" t="s">
        <v>3420</v>
      </c>
      <c r="K7" s="17"/>
      <c r="L7" s="17"/>
      <c r="M7" s="17"/>
      <c r="N7" s="17" t="s">
        <v>3421</v>
      </c>
      <c r="O7" s="17"/>
      <c r="P7" s="17"/>
      <c r="Q7" s="17"/>
      <c r="R7" s="73"/>
    </row>
    <row r="8" spans="1:18">
      <c r="A8" s="72" t="s">
        <v>3422</v>
      </c>
      <c r="B8" s="17"/>
      <c r="C8" s="17"/>
      <c r="D8" s="17"/>
      <c r="E8" s="17" t="s">
        <v>3423</v>
      </c>
      <c r="F8" s="17"/>
      <c r="G8" s="17"/>
      <c r="H8" s="73"/>
      <c r="I8" s="875"/>
      <c r="J8" s="72" t="s">
        <v>3424</v>
      </c>
      <c r="K8" s="17"/>
      <c r="L8" s="17"/>
      <c r="M8" s="17"/>
      <c r="N8" s="17" t="s">
        <v>2695</v>
      </c>
      <c r="O8" s="17"/>
      <c r="P8" s="17"/>
      <c r="Q8" s="17"/>
      <c r="R8" s="73"/>
    </row>
    <row r="9" spans="1:18">
      <c r="A9" s="72" t="s">
        <v>2696</v>
      </c>
      <c r="B9" s="17"/>
      <c r="C9" s="17"/>
      <c r="D9" s="17"/>
      <c r="E9" s="17" t="s">
        <v>2697</v>
      </c>
      <c r="F9" s="17"/>
      <c r="G9" s="17"/>
      <c r="H9" s="73"/>
      <c r="I9" s="875"/>
      <c r="J9" s="72" t="s">
        <v>2698</v>
      </c>
      <c r="K9" s="17"/>
      <c r="L9" s="17"/>
      <c r="M9" s="17"/>
      <c r="N9" s="17" t="s">
        <v>2699</v>
      </c>
      <c r="O9" s="17"/>
      <c r="P9" s="17"/>
      <c r="Q9" s="17"/>
      <c r="R9" s="73"/>
    </row>
    <row r="10" spans="1:18">
      <c r="A10" s="72" t="s">
        <v>2700</v>
      </c>
      <c r="B10" s="17"/>
      <c r="C10" s="17"/>
      <c r="D10" s="17"/>
      <c r="E10" s="17" t="s">
        <v>2701</v>
      </c>
      <c r="F10" s="17"/>
      <c r="G10" s="17"/>
      <c r="H10" s="73"/>
      <c r="I10" s="875"/>
      <c r="J10" s="72" t="s">
        <v>2702</v>
      </c>
      <c r="K10" s="17"/>
      <c r="L10" s="17"/>
      <c r="M10" s="17"/>
      <c r="N10" s="17" t="s">
        <v>2703</v>
      </c>
      <c r="O10" s="17"/>
      <c r="P10" s="17"/>
      <c r="Q10" s="17"/>
      <c r="R10" s="73"/>
    </row>
    <row r="11" spans="1:18">
      <c r="A11" s="72" t="s">
        <v>2704</v>
      </c>
      <c r="B11" s="17"/>
      <c r="C11" s="17"/>
      <c r="D11" s="17"/>
      <c r="E11" s="17" t="s">
        <v>2705</v>
      </c>
      <c r="F11" s="17"/>
      <c r="G11" s="17"/>
      <c r="H11" s="73"/>
      <c r="I11" s="875"/>
      <c r="J11" s="72" t="s">
        <v>2706</v>
      </c>
      <c r="K11" s="17"/>
      <c r="L11" s="17"/>
      <c r="M11" s="17"/>
      <c r="N11" s="17" t="s">
        <v>2149</v>
      </c>
      <c r="O11" s="17"/>
      <c r="P11" s="17"/>
      <c r="Q11" s="17"/>
      <c r="R11" s="73"/>
    </row>
    <row r="12" spans="1:18">
      <c r="A12" s="72" t="s">
        <v>2150</v>
      </c>
      <c r="B12" s="17"/>
      <c r="C12" s="17"/>
      <c r="D12" s="17"/>
      <c r="E12" s="17" t="s">
        <v>2151</v>
      </c>
      <c r="F12" s="17"/>
      <c r="G12" s="17"/>
      <c r="H12" s="73"/>
      <c r="I12" s="875"/>
      <c r="J12" s="72" t="s">
        <v>3198</v>
      </c>
      <c r="K12" s="17"/>
      <c r="L12" s="17"/>
      <c r="M12" s="17"/>
      <c r="N12" s="17" t="s">
        <v>3199</v>
      </c>
      <c r="O12" s="17"/>
      <c r="P12" s="17"/>
      <c r="Q12" s="17"/>
      <c r="R12" s="73"/>
    </row>
    <row r="13" spans="1:18" ht="15.75" thickBot="1">
      <c r="A13" s="107"/>
      <c r="B13" s="108"/>
      <c r="C13" s="108"/>
      <c r="D13" s="108"/>
      <c r="E13" s="108"/>
      <c r="F13" s="108"/>
      <c r="G13" s="108"/>
      <c r="H13" s="109"/>
      <c r="I13" s="875"/>
      <c r="J13" s="107"/>
      <c r="K13" s="108"/>
      <c r="L13" s="108"/>
      <c r="M13" s="108"/>
      <c r="N13" s="108"/>
      <c r="O13" s="108"/>
      <c r="P13" s="108"/>
      <c r="Q13" s="108"/>
      <c r="R13" s="109"/>
    </row>
    <row r="14" spans="1:18">
      <c r="A14" s="983"/>
      <c r="B14" s="875"/>
      <c r="C14" s="938"/>
      <c r="D14" s="920"/>
      <c r="E14" s="888"/>
      <c r="F14" s="876"/>
      <c r="G14" s="876"/>
      <c r="H14" s="968"/>
      <c r="I14" s="875"/>
      <c r="J14" s="983"/>
      <c r="K14" s="938"/>
      <c r="L14" s="938"/>
      <c r="M14" s="876" t="s">
        <v>3200</v>
      </c>
      <c r="N14" s="876"/>
      <c r="O14" s="876"/>
      <c r="P14" s="876"/>
      <c r="Q14" s="936"/>
      <c r="R14" s="993"/>
    </row>
    <row r="15" spans="1:18" ht="15.75" thickBot="1">
      <c r="A15" s="996"/>
      <c r="B15" s="920"/>
      <c r="C15" s="888"/>
      <c r="D15" s="920"/>
      <c r="E15" s="888"/>
      <c r="F15" s="989" t="s">
        <v>3201</v>
      </c>
      <c r="G15" s="989"/>
      <c r="H15" s="1000"/>
      <c r="I15" s="875"/>
      <c r="J15" s="996" t="s">
        <v>3202</v>
      </c>
      <c r="K15" s="888" t="s">
        <v>3203</v>
      </c>
      <c r="L15" s="888" t="s">
        <v>3203</v>
      </c>
      <c r="M15" s="989" t="s">
        <v>3204</v>
      </c>
      <c r="N15" s="989"/>
      <c r="O15" s="989"/>
      <c r="P15" s="989"/>
      <c r="Q15" s="1000"/>
      <c r="R15" s="888"/>
    </row>
    <row r="16" spans="1:18">
      <c r="A16" s="996"/>
      <c r="B16" s="920"/>
      <c r="C16" s="888"/>
      <c r="D16" s="920"/>
      <c r="E16" s="888"/>
      <c r="F16" s="888"/>
      <c r="G16" s="936"/>
      <c r="H16" s="888"/>
      <c r="I16" s="875"/>
      <c r="J16" s="996" t="s">
        <v>3205</v>
      </c>
      <c r="K16" s="888" t="s">
        <v>3206</v>
      </c>
      <c r="L16" s="888" t="s">
        <v>3207</v>
      </c>
      <c r="M16" s="920"/>
      <c r="N16" s="920"/>
      <c r="O16" s="888"/>
      <c r="P16" s="888"/>
      <c r="Q16" s="936"/>
      <c r="R16" s="888"/>
    </row>
    <row r="17" spans="1:18">
      <c r="A17" s="996" t="s">
        <v>1729</v>
      </c>
      <c r="B17" s="876" t="s">
        <v>3208</v>
      </c>
      <c r="C17" s="936"/>
      <c r="D17" s="876" t="s">
        <v>3209</v>
      </c>
      <c r="E17" s="936"/>
      <c r="F17" s="888"/>
      <c r="G17" s="936"/>
      <c r="H17" s="888"/>
      <c r="I17" s="875"/>
      <c r="J17" s="996" t="s">
        <v>3210</v>
      </c>
      <c r="K17" s="888" t="s">
        <v>3211</v>
      </c>
      <c r="L17" s="888" t="s">
        <v>3206</v>
      </c>
      <c r="M17" s="876"/>
      <c r="N17" s="876"/>
      <c r="O17" s="936"/>
      <c r="P17" s="888" t="s">
        <v>1787</v>
      </c>
      <c r="Q17" s="936" t="s">
        <v>3212</v>
      </c>
      <c r="R17" s="888" t="s">
        <v>1729</v>
      </c>
    </row>
    <row r="18" spans="1:18">
      <c r="A18" s="996" t="s">
        <v>1732</v>
      </c>
      <c r="B18" s="875"/>
      <c r="C18" s="938"/>
      <c r="D18" s="920"/>
      <c r="E18" s="888"/>
      <c r="F18" s="888" t="s">
        <v>1838</v>
      </c>
      <c r="G18" s="936" t="s">
        <v>3213</v>
      </c>
      <c r="H18" s="888" t="s">
        <v>3214</v>
      </c>
      <c r="I18" s="875"/>
      <c r="J18" s="996" t="s">
        <v>3215</v>
      </c>
      <c r="K18" s="888" t="s">
        <v>4</v>
      </c>
      <c r="L18" s="888" t="s">
        <v>3211</v>
      </c>
      <c r="M18" s="876" t="s">
        <v>3216</v>
      </c>
      <c r="N18" s="876"/>
      <c r="O18" s="936"/>
      <c r="P18" s="888" t="s">
        <v>3217</v>
      </c>
      <c r="Q18" s="936" t="s">
        <v>3218</v>
      </c>
      <c r="R18" s="888" t="s">
        <v>1732</v>
      </c>
    </row>
    <row r="19" spans="1:18">
      <c r="A19" s="987"/>
      <c r="B19" s="875"/>
      <c r="C19" s="888"/>
      <c r="D19" s="875"/>
      <c r="E19" s="888"/>
      <c r="F19" s="888"/>
      <c r="G19" s="936"/>
      <c r="H19" s="938"/>
      <c r="I19" s="875"/>
      <c r="J19" s="987"/>
      <c r="K19" s="938"/>
      <c r="L19" s="888"/>
      <c r="M19" s="875"/>
      <c r="N19" s="875"/>
      <c r="O19" s="888"/>
      <c r="P19" s="888"/>
      <c r="Q19" s="888"/>
      <c r="R19" s="938"/>
    </row>
    <row r="20" spans="1:18" ht="15.75" thickBot="1">
      <c r="A20" s="1006"/>
      <c r="B20" s="989" t="s">
        <v>3020</v>
      </c>
      <c r="C20" s="1000"/>
      <c r="D20" s="989" t="s">
        <v>3021</v>
      </c>
      <c r="E20" s="1000"/>
      <c r="F20" s="999" t="s">
        <v>3022</v>
      </c>
      <c r="G20" s="1000" t="s">
        <v>3023</v>
      </c>
      <c r="H20" s="1000" t="s">
        <v>2346</v>
      </c>
      <c r="I20" s="875"/>
      <c r="J20" s="998" t="s">
        <v>2347</v>
      </c>
      <c r="K20" s="998" t="s">
        <v>2348</v>
      </c>
      <c r="L20" s="998" t="s">
        <v>2349</v>
      </c>
      <c r="M20" s="989" t="s">
        <v>2350</v>
      </c>
      <c r="N20" s="989"/>
      <c r="O20" s="1000"/>
      <c r="P20" s="999" t="s">
        <v>2351</v>
      </c>
      <c r="Q20" s="999" t="s">
        <v>2352</v>
      </c>
      <c r="R20" s="999"/>
    </row>
    <row r="21" spans="1:18">
      <c r="A21" s="987">
        <v>1</v>
      </c>
      <c r="B21" s="875"/>
      <c r="C21" s="938"/>
      <c r="D21" s="875"/>
      <c r="E21" s="936"/>
      <c r="F21" s="1284"/>
      <c r="G21" s="1282"/>
      <c r="H21" s="1286"/>
      <c r="I21" s="875"/>
      <c r="J21" s="1288"/>
      <c r="K21" s="1057"/>
      <c r="L21" s="1057"/>
      <c r="M21" s="875"/>
      <c r="N21" s="875"/>
      <c r="O21" s="936"/>
      <c r="P21" s="1272"/>
      <c r="Q21" s="1274"/>
      <c r="R21" s="987">
        <v>1</v>
      </c>
    </row>
    <row r="22" spans="1:18">
      <c r="A22" s="987">
        <v>2</v>
      </c>
      <c r="B22" s="3000" t="s">
        <v>5059</v>
      </c>
      <c r="C22" s="3001" t="s">
        <v>5060</v>
      </c>
      <c r="D22" s="3003" t="s">
        <v>5121</v>
      </c>
      <c r="E22" s="888"/>
      <c r="F22" s="3004">
        <v>115</v>
      </c>
      <c r="G22" s="3006">
        <v>13.8</v>
      </c>
      <c r="H22" s="3009"/>
      <c r="I22" s="875"/>
      <c r="J22" s="3012">
        <v>71</v>
      </c>
      <c r="K22" s="3013">
        <v>2</v>
      </c>
      <c r="L22" s="3015">
        <v>0</v>
      </c>
      <c r="M22" s="875"/>
      <c r="N22" s="875"/>
      <c r="O22" s="888"/>
      <c r="P22" s="1272"/>
      <c r="Q22" s="1274"/>
      <c r="R22" s="987">
        <v>2</v>
      </c>
    </row>
    <row r="23" spans="1:18">
      <c r="A23" s="987">
        <v>3</v>
      </c>
      <c r="B23" s="3000" t="s">
        <v>5061</v>
      </c>
      <c r="C23" s="3001" t="s">
        <v>5062</v>
      </c>
      <c r="D23" s="3003" t="s">
        <v>5121</v>
      </c>
      <c r="E23" s="888"/>
      <c r="F23" s="3004">
        <v>69</v>
      </c>
      <c r="G23" s="3007">
        <v>13.8</v>
      </c>
      <c r="H23" s="3010"/>
      <c r="I23" s="875"/>
      <c r="J23" s="3012">
        <v>41</v>
      </c>
      <c r="K23" s="3013">
        <v>5</v>
      </c>
      <c r="L23" s="3015">
        <v>0</v>
      </c>
      <c r="M23" s="875"/>
      <c r="N23" s="875"/>
      <c r="O23" s="888"/>
      <c r="P23" s="1272"/>
      <c r="Q23" s="1274"/>
      <c r="R23" s="987">
        <v>3</v>
      </c>
    </row>
    <row r="24" spans="1:18">
      <c r="A24" s="987">
        <v>4</v>
      </c>
      <c r="B24" s="3000" t="s">
        <v>5063</v>
      </c>
      <c r="C24" s="3001" t="s">
        <v>5064</v>
      </c>
      <c r="D24" s="3003" t="s">
        <v>5121</v>
      </c>
      <c r="E24" s="888"/>
      <c r="F24" s="3004">
        <v>115</v>
      </c>
      <c r="G24" s="3007">
        <v>13.8</v>
      </c>
      <c r="H24" s="3011"/>
      <c r="I24" s="875"/>
      <c r="J24" s="3012">
        <v>75</v>
      </c>
      <c r="K24" s="3013">
        <v>2</v>
      </c>
      <c r="L24" s="3015">
        <v>0</v>
      </c>
      <c r="M24" s="875"/>
      <c r="N24" s="875"/>
      <c r="O24" s="888"/>
      <c r="P24" s="1272"/>
      <c r="Q24" s="1274"/>
      <c r="R24" s="987">
        <v>4</v>
      </c>
    </row>
    <row r="25" spans="1:18">
      <c r="A25" s="987">
        <v>5</v>
      </c>
      <c r="B25" s="3000" t="s">
        <v>5054</v>
      </c>
      <c r="C25" s="3001" t="s">
        <v>5065</v>
      </c>
      <c r="D25" s="3003" t="s">
        <v>5121</v>
      </c>
      <c r="E25" s="888"/>
      <c r="F25" s="3004">
        <v>69</v>
      </c>
      <c r="G25" s="3007">
        <v>13.8</v>
      </c>
      <c r="H25" s="3011"/>
      <c r="I25" s="875"/>
      <c r="J25" s="3012">
        <v>13</v>
      </c>
      <c r="K25" s="3013">
        <v>1</v>
      </c>
      <c r="L25" s="3015">
        <v>0</v>
      </c>
      <c r="M25" s="875"/>
      <c r="N25" s="875"/>
      <c r="O25" s="888"/>
      <c r="P25" s="1272"/>
      <c r="Q25" s="1274"/>
      <c r="R25" s="987">
        <v>5</v>
      </c>
    </row>
    <row r="26" spans="1:18">
      <c r="A26" s="1002">
        <v>6</v>
      </c>
      <c r="B26" s="3000" t="s">
        <v>5066</v>
      </c>
      <c r="C26" s="3001" t="s">
        <v>5067</v>
      </c>
      <c r="D26" s="3003" t="s">
        <v>5122</v>
      </c>
      <c r="E26" s="938"/>
      <c r="F26" s="3004">
        <v>345</v>
      </c>
      <c r="G26" s="3007">
        <v>115</v>
      </c>
      <c r="H26" s="3011"/>
      <c r="I26" s="875"/>
      <c r="J26" s="3012">
        <v>746</v>
      </c>
      <c r="K26" s="3013">
        <v>2</v>
      </c>
      <c r="L26" s="3015">
        <v>0</v>
      </c>
      <c r="M26" s="875"/>
      <c r="N26" s="875"/>
      <c r="O26" s="938"/>
      <c r="P26" s="1272"/>
      <c r="Q26" s="1274"/>
      <c r="R26" s="987">
        <v>6</v>
      </c>
    </row>
    <row r="27" spans="1:18">
      <c r="A27" s="1002">
        <v>7</v>
      </c>
      <c r="B27" s="3000" t="s">
        <v>5068</v>
      </c>
      <c r="C27" s="3002" t="s">
        <v>5069</v>
      </c>
      <c r="D27" s="3003" t="s">
        <v>5121</v>
      </c>
      <c r="E27" s="938"/>
      <c r="F27" s="3005">
        <v>115</v>
      </c>
      <c r="G27" s="3008">
        <v>13.8</v>
      </c>
      <c r="H27" s="3011"/>
      <c r="I27" s="875"/>
      <c r="J27" s="3012">
        <v>74</v>
      </c>
      <c r="K27" s="3014">
        <v>2</v>
      </c>
      <c r="L27" s="3016">
        <v>0</v>
      </c>
      <c r="M27" s="875"/>
      <c r="N27" s="875"/>
      <c r="O27" s="938"/>
      <c r="P27" s="1272"/>
      <c r="Q27" s="1274"/>
      <c r="R27" s="987">
        <v>7</v>
      </c>
    </row>
    <row r="28" spans="1:18">
      <c r="A28" s="1002">
        <v>8</v>
      </c>
      <c r="B28" s="3000" t="s">
        <v>5070</v>
      </c>
      <c r="C28" s="3001" t="s">
        <v>5071</v>
      </c>
      <c r="D28" s="3003" t="s">
        <v>5121</v>
      </c>
      <c r="E28" s="938"/>
      <c r="F28" s="3004">
        <v>69</v>
      </c>
      <c r="G28" s="3007">
        <v>13.8</v>
      </c>
      <c r="H28" s="3011"/>
      <c r="I28" s="875"/>
      <c r="J28" s="3012">
        <v>20</v>
      </c>
      <c r="K28" s="3013">
        <v>1</v>
      </c>
      <c r="L28" s="3015">
        <v>0</v>
      </c>
      <c r="M28" s="875"/>
      <c r="N28" s="875"/>
      <c r="O28" s="938"/>
      <c r="P28" s="1272"/>
      <c r="Q28" s="1274"/>
      <c r="R28" s="987">
        <v>8</v>
      </c>
    </row>
    <row r="29" spans="1:18">
      <c r="A29" s="1002">
        <v>9</v>
      </c>
      <c r="B29" s="3000" t="s">
        <v>5072</v>
      </c>
      <c r="C29" s="3001" t="s">
        <v>5064</v>
      </c>
      <c r="D29" s="3003" t="s">
        <v>5123</v>
      </c>
      <c r="E29" s="938"/>
      <c r="F29" s="3004">
        <v>115</v>
      </c>
      <c r="G29" s="3007">
        <v>69</v>
      </c>
      <c r="H29" s="3011">
        <v>13.8</v>
      </c>
      <c r="I29" s="875"/>
      <c r="J29" s="3012">
        <v>84</v>
      </c>
      <c r="K29" s="3036">
        <v>2</v>
      </c>
      <c r="L29" s="3017">
        <v>1</v>
      </c>
      <c r="M29" s="875"/>
      <c r="N29" s="875"/>
      <c r="O29" s="938"/>
      <c r="P29" s="1272"/>
      <c r="Q29" s="1274"/>
      <c r="R29" s="987">
        <v>9</v>
      </c>
    </row>
    <row r="30" spans="1:18">
      <c r="A30" s="1002">
        <v>10</v>
      </c>
      <c r="B30" s="3000" t="s">
        <v>5073</v>
      </c>
      <c r="C30" s="3001" t="s">
        <v>5067</v>
      </c>
      <c r="D30" s="3003" t="s">
        <v>5121</v>
      </c>
      <c r="E30" s="938"/>
      <c r="F30" s="3004">
        <v>115</v>
      </c>
      <c r="G30" s="3007">
        <v>13.8</v>
      </c>
      <c r="H30" s="3011"/>
      <c r="I30" s="875"/>
      <c r="J30" s="3012">
        <v>74</v>
      </c>
      <c r="K30" s="3036">
        <v>2</v>
      </c>
      <c r="L30" s="3015">
        <v>0</v>
      </c>
      <c r="M30" s="875"/>
      <c r="N30" s="875"/>
      <c r="O30" s="938"/>
      <c r="P30" s="1272"/>
      <c r="Q30" s="1274"/>
      <c r="R30" s="987">
        <v>10</v>
      </c>
    </row>
    <row r="31" spans="1:18">
      <c r="A31" s="1002">
        <v>11</v>
      </c>
      <c r="B31" s="3000" t="s">
        <v>5074</v>
      </c>
      <c r="C31" s="3001" t="s">
        <v>5075</v>
      </c>
      <c r="D31" s="3003" t="s">
        <v>5121</v>
      </c>
      <c r="E31" s="938"/>
      <c r="F31" s="3004">
        <v>115</v>
      </c>
      <c r="G31" s="3007">
        <v>13.8</v>
      </c>
      <c r="H31" s="3011"/>
      <c r="I31" s="875"/>
      <c r="J31" s="3012">
        <v>65</v>
      </c>
      <c r="K31" s="3036">
        <v>2</v>
      </c>
      <c r="L31" s="3015">
        <v>0</v>
      </c>
      <c r="M31" s="875"/>
      <c r="N31" s="875"/>
      <c r="O31" s="938"/>
      <c r="P31" s="1272"/>
      <c r="Q31" s="1274"/>
      <c r="R31" s="987">
        <v>11</v>
      </c>
    </row>
    <row r="32" spans="1:18">
      <c r="A32" s="1002">
        <v>12</v>
      </c>
      <c r="B32" s="3000" t="s">
        <v>5076</v>
      </c>
      <c r="C32" s="3001" t="s">
        <v>5077</v>
      </c>
      <c r="D32" s="3003" t="s">
        <v>5121</v>
      </c>
      <c r="E32" s="938"/>
      <c r="F32" s="3004">
        <v>69</v>
      </c>
      <c r="G32" s="3007">
        <v>13.8</v>
      </c>
      <c r="H32" s="3011"/>
      <c r="I32" s="875"/>
      <c r="J32" s="3012">
        <v>14</v>
      </c>
      <c r="K32" s="3036">
        <v>1</v>
      </c>
      <c r="L32" s="3015">
        <v>0</v>
      </c>
      <c r="M32" s="875"/>
      <c r="N32" s="875"/>
      <c r="O32" s="938"/>
      <c r="P32" s="1272"/>
      <c r="Q32" s="1274"/>
      <c r="R32" s="987">
        <v>12</v>
      </c>
    </row>
    <row r="33" spans="1:18">
      <c r="A33" s="1002">
        <v>13</v>
      </c>
      <c r="B33" s="3000" t="s">
        <v>5078</v>
      </c>
      <c r="C33" s="3001" t="s">
        <v>5079</v>
      </c>
      <c r="D33" s="3003" t="s">
        <v>5121</v>
      </c>
      <c r="E33" s="938"/>
      <c r="F33" s="3004">
        <v>69</v>
      </c>
      <c r="G33" s="3007">
        <v>13.8</v>
      </c>
      <c r="H33" s="3011"/>
      <c r="I33" s="875"/>
      <c r="J33" s="3012">
        <v>45</v>
      </c>
      <c r="K33" s="3036">
        <v>2</v>
      </c>
      <c r="L33" s="3015">
        <v>0</v>
      </c>
      <c r="M33" s="875"/>
      <c r="N33" s="875"/>
      <c r="O33" s="938"/>
      <c r="P33" s="1272"/>
      <c r="Q33" s="1274"/>
      <c r="R33" s="987">
        <v>13</v>
      </c>
    </row>
    <row r="34" spans="1:18">
      <c r="A34" s="1002">
        <v>14</v>
      </c>
      <c r="B34" s="3000" t="s">
        <v>5080</v>
      </c>
      <c r="C34" s="3001" t="s">
        <v>5081</v>
      </c>
      <c r="D34" s="3003" t="s">
        <v>5121</v>
      </c>
      <c r="E34" s="938"/>
      <c r="F34" s="3004">
        <v>69</v>
      </c>
      <c r="G34" s="3007">
        <v>13.8</v>
      </c>
      <c r="H34" s="3011">
        <v>4.16</v>
      </c>
      <c r="I34" s="875"/>
      <c r="J34" s="3012">
        <v>12</v>
      </c>
      <c r="K34" s="3036">
        <v>5</v>
      </c>
      <c r="L34" s="3015">
        <v>0</v>
      </c>
      <c r="M34" s="875"/>
      <c r="N34" s="875"/>
      <c r="O34" s="938"/>
      <c r="P34" s="1272"/>
      <c r="Q34" s="1274"/>
      <c r="R34" s="987">
        <v>14</v>
      </c>
    </row>
    <row r="35" spans="1:18">
      <c r="A35" s="1002">
        <v>15</v>
      </c>
      <c r="B35" s="3000" t="s">
        <v>5082</v>
      </c>
      <c r="C35" s="3001" t="s">
        <v>5083</v>
      </c>
      <c r="D35" s="3003" t="s">
        <v>5121</v>
      </c>
      <c r="E35" s="938"/>
      <c r="F35" s="3004">
        <v>69</v>
      </c>
      <c r="G35" s="3007">
        <v>13.8</v>
      </c>
      <c r="H35" s="3011"/>
      <c r="I35" s="875"/>
      <c r="J35" s="3012">
        <v>14</v>
      </c>
      <c r="K35" s="3036">
        <v>1</v>
      </c>
      <c r="L35" s="3015">
        <v>0</v>
      </c>
      <c r="M35" s="875"/>
      <c r="N35" s="875"/>
      <c r="O35" s="938"/>
      <c r="P35" s="1272"/>
      <c r="Q35" s="1274"/>
      <c r="R35" s="987">
        <v>15</v>
      </c>
    </row>
    <row r="36" spans="1:18">
      <c r="A36" s="1002">
        <v>16</v>
      </c>
      <c r="B36" s="3000" t="s">
        <v>5058</v>
      </c>
      <c r="C36" s="3001" t="s">
        <v>5084</v>
      </c>
      <c r="D36" s="3003" t="s">
        <v>5121</v>
      </c>
      <c r="E36" s="938"/>
      <c r="F36" s="3004">
        <v>69</v>
      </c>
      <c r="G36" s="3007">
        <v>13.8</v>
      </c>
      <c r="H36" s="3010"/>
      <c r="I36" s="875"/>
      <c r="J36" s="3012">
        <v>40</v>
      </c>
      <c r="K36" s="3036">
        <v>2</v>
      </c>
      <c r="L36" s="3015">
        <v>0</v>
      </c>
      <c r="M36" s="875"/>
      <c r="N36" s="875"/>
      <c r="O36" s="938"/>
      <c r="P36" s="1272"/>
      <c r="Q36" s="1274"/>
      <c r="R36" s="987">
        <v>16</v>
      </c>
    </row>
    <row r="37" spans="1:18">
      <c r="A37" s="987">
        <v>17</v>
      </c>
      <c r="B37" s="3000" t="s">
        <v>5085</v>
      </c>
      <c r="C37" s="3001" t="s">
        <v>5086</v>
      </c>
      <c r="D37" s="3003" t="s">
        <v>5121</v>
      </c>
      <c r="E37" s="938"/>
      <c r="F37" s="3004">
        <v>115</v>
      </c>
      <c r="G37" s="3007">
        <v>13.8</v>
      </c>
      <c r="H37" s="3011"/>
      <c r="I37" s="875"/>
      <c r="J37" s="3012">
        <v>42</v>
      </c>
      <c r="K37" s="3036">
        <v>2</v>
      </c>
      <c r="L37" s="3015">
        <v>0</v>
      </c>
      <c r="M37" s="875"/>
      <c r="N37" s="875"/>
      <c r="O37" s="938"/>
      <c r="P37" s="1272"/>
      <c r="Q37" s="1274"/>
      <c r="R37" s="987">
        <v>17</v>
      </c>
    </row>
    <row r="38" spans="1:18">
      <c r="A38" s="987">
        <v>18</v>
      </c>
      <c r="B38" s="3000" t="s">
        <v>5087</v>
      </c>
      <c r="C38" s="3001" t="s">
        <v>5081</v>
      </c>
      <c r="D38" s="3003" t="s">
        <v>5121</v>
      </c>
      <c r="E38" s="938"/>
      <c r="F38" s="3004">
        <v>69</v>
      </c>
      <c r="G38" s="3007">
        <v>13.8</v>
      </c>
      <c r="H38" s="3011"/>
      <c r="I38" s="875"/>
      <c r="J38" s="3012">
        <v>12</v>
      </c>
      <c r="K38" s="3036">
        <v>1</v>
      </c>
      <c r="L38" s="3015">
        <v>0</v>
      </c>
      <c r="M38" s="875"/>
      <c r="N38" s="875"/>
      <c r="O38" s="938"/>
      <c r="P38" s="1272"/>
      <c r="Q38" s="1274"/>
      <c r="R38" s="987">
        <v>18</v>
      </c>
    </row>
    <row r="39" spans="1:18">
      <c r="A39" s="987">
        <v>19</v>
      </c>
      <c r="B39" s="3000" t="s">
        <v>5088</v>
      </c>
      <c r="C39" s="3001" t="s">
        <v>5089</v>
      </c>
      <c r="D39" s="3003" t="s">
        <v>5121</v>
      </c>
      <c r="E39" s="938"/>
      <c r="F39" s="3004">
        <v>34.5</v>
      </c>
      <c r="G39" s="3007">
        <v>13.8</v>
      </c>
      <c r="H39" s="3011"/>
      <c r="I39" s="875"/>
      <c r="J39" s="3012">
        <v>19</v>
      </c>
      <c r="K39" s="3036">
        <v>2</v>
      </c>
      <c r="L39" s="3015">
        <v>0</v>
      </c>
      <c r="M39" s="875"/>
      <c r="N39" s="875"/>
      <c r="O39" s="938"/>
      <c r="P39" s="1272"/>
      <c r="Q39" s="1274"/>
      <c r="R39" s="987">
        <v>19</v>
      </c>
    </row>
    <row r="40" spans="1:18">
      <c r="A40" s="987">
        <v>20</v>
      </c>
      <c r="B40" s="3000" t="s">
        <v>5090</v>
      </c>
      <c r="C40" s="3001" t="s">
        <v>5062</v>
      </c>
      <c r="D40" s="3003" t="s">
        <v>5123</v>
      </c>
      <c r="E40" s="938"/>
      <c r="F40" s="3004">
        <v>345</v>
      </c>
      <c r="G40" s="3007">
        <v>115</v>
      </c>
      <c r="H40" s="3011" t="s">
        <v>5124</v>
      </c>
      <c r="I40" s="875"/>
      <c r="J40" s="3012">
        <v>470</v>
      </c>
      <c r="K40" s="3036">
        <v>6</v>
      </c>
      <c r="L40" s="3017">
        <v>1</v>
      </c>
      <c r="M40" s="875"/>
      <c r="N40" s="875"/>
      <c r="O40" s="938"/>
      <c r="P40" s="1272"/>
      <c r="Q40" s="1274"/>
      <c r="R40" s="987">
        <v>20</v>
      </c>
    </row>
    <row r="41" spans="1:18">
      <c r="A41" s="987">
        <v>21</v>
      </c>
      <c r="B41" s="3000" t="s">
        <v>5091</v>
      </c>
      <c r="C41" s="3001" t="s">
        <v>5092</v>
      </c>
      <c r="D41" s="3003" t="s">
        <v>5121</v>
      </c>
      <c r="E41" s="938"/>
      <c r="F41" s="3004">
        <v>115</v>
      </c>
      <c r="G41" s="3007">
        <v>13.8</v>
      </c>
      <c r="H41" s="3011"/>
      <c r="I41" s="875"/>
      <c r="J41" s="3012">
        <v>71</v>
      </c>
      <c r="K41" s="3036">
        <v>2</v>
      </c>
      <c r="L41" s="3015">
        <v>0</v>
      </c>
      <c r="M41" s="875"/>
      <c r="N41" s="875"/>
      <c r="O41" s="938"/>
      <c r="P41" s="1272"/>
      <c r="Q41" s="1274"/>
      <c r="R41" s="987">
        <v>21</v>
      </c>
    </row>
    <row r="42" spans="1:18">
      <c r="A42" s="987">
        <v>22</v>
      </c>
      <c r="B42" s="3000" t="s">
        <v>5093</v>
      </c>
      <c r="C42" s="3001" t="s">
        <v>5081</v>
      </c>
      <c r="D42" s="3003" t="s">
        <v>5121</v>
      </c>
      <c r="E42" s="938"/>
      <c r="F42" s="3004">
        <v>69</v>
      </c>
      <c r="G42" s="3007">
        <v>13.8</v>
      </c>
      <c r="H42" s="3011"/>
      <c r="I42" s="875"/>
      <c r="J42" s="3012">
        <v>45</v>
      </c>
      <c r="K42" s="3036">
        <v>2</v>
      </c>
      <c r="L42" s="3015">
        <v>0</v>
      </c>
      <c r="M42" s="875"/>
      <c r="N42" s="875"/>
      <c r="O42" s="938"/>
      <c r="P42" s="1272"/>
      <c r="Q42" s="1274"/>
      <c r="R42" s="987">
        <v>22</v>
      </c>
    </row>
    <row r="43" spans="1:18">
      <c r="A43" s="987">
        <v>23</v>
      </c>
      <c r="B43" s="3000" t="s">
        <v>5094</v>
      </c>
      <c r="C43" s="3001" t="s">
        <v>5092</v>
      </c>
      <c r="D43" s="3003" t="s">
        <v>5123</v>
      </c>
      <c r="E43" s="938"/>
      <c r="F43" s="3004">
        <v>115</v>
      </c>
      <c r="G43" s="3007">
        <v>69</v>
      </c>
      <c r="H43" s="3011">
        <v>13.8</v>
      </c>
      <c r="I43" s="875"/>
      <c r="J43" s="3012">
        <v>93</v>
      </c>
      <c r="K43" s="3036">
        <v>3</v>
      </c>
      <c r="L43" s="3015">
        <v>0</v>
      </c>
      <c r="M43" s="875"/>
      <c r="N43" s="875"/>
      <c r="O43" s="938"/>
      <c r="P43" s="1272"/>
      <c r="Q43" s="1274"/>
      <c r="R43" s="987">
        <v>23</v>
      </c>
    </row>
    <row r="44" spans="1:18">
      <c r="A44" s="987">
        <v>24</v>
      </c>
      <c r="B44" s="3000" t="s">
        <v>5095</v>
      </c>
      <c r="C44" s="3001" t="s">
        <v>5096</v>
      </c>
      <c r="D44" s="3003" t="s">
        <v>5121</v>
      </c>
      <c r="E44" s="938"/>
      <c r="F44" s="3004">
        <v>69</v>
      </c>
      <c r="G44" s="3007">
        <v>34.5</v>
      </c>
      <c r="H44" s="3011"/>
      <c r="I44" s="875"/>
      <c r="J44" s="3012">
        <v>12</v>
      </c>
      <c r="K44" s="3036">
        <v>3</v>
      </c>
      <c r="L44" s="3017">
        <v>1</v>
      </c>
      <c r="M44" s="875"/>
      <c r="N44" s="875"/>
      <c r="O44" s="938"/>
      <c r="P44" s="1272"/>
      <c r="Q44" s="1274"/>
      <c r="R44" s="987">
        <v>24</v>
      </c>
    </row>
    <row r="45" spans="1:18">
      <c r="A45" s="987">
        <v>25</v>
      </c>
      <c r="B45" s="3000" t="s">
        <v>5097</v>
      </c>
      <c r="C45" s="3001" t="s">
        <v>5062</v>
      </c>
      <c r="D45" s="3003" t="s">
        <v>5121</v>
      </c>
      <c r="E45" s="938"/>
      <c r="F45" s="3004">
        <v>115</v>
      </c>
      <c r="G45" s="3007">
        <v>13.8</v>
      </c>
      <c r="H45" s="3011"/>
      <c r="I45" s="875"/>
      <c r="J45" s="3012">
        <v>100</v>
      </c>
      <c r="K45" s="3036">
        <v>3</v>
      </c>
      <c r="L45" s="3015">
        <v>0</v>
      </c>
      <c r="M45" s="875"/>
      <c r="N45" s="875"/>
      <c r="O45" s="938"/>
      <c r="P45" s="1272"/>
      <c r="Q45" s="1274"/>
      <c r="R45" s="987">
        <v>25</v>
      </c>
    </row>
    <row r="46" spans="1:18">
      <c r="A46" s="987">
        <v>26</v>
      </c>
      <c r="B46" s="3000" t="s">
        <v>5098</v>
      </c>
      <c r="C46" s="3001" t="s">
        <v>5092</v>
      </c>
      <c r="D46" s="3003" t="s">
        <v>5121</v>
      </c>
      <c r="E46" s="938"/>
      <c r="F46" s="3004">
        <v>115</v>
      </c>
      <c r="G46" s="3007">
        <v>13.8</v>
      </c>
      <c r="H46" s="3011"/>
      <c r="I46" s="875"/>
      <c r="J46" s="3012">
        <v>71</v>
      </c>
      <c r="K46" s="3036">
        <v>2</v>
      </c>
      <c r="L46" s="3015">
        <v>0</v>
      </c>
      <c r="M46" s="875"/>
      <c r="N46" s="875"/>
      <c r="O46" s="938"/>
      <c r="P46" s="1272"/>
      <c r="Q46" s="1274"/>
      <c r="R46" s="987">
        <v>26</v>
      </c>
    </row>
    <row r="47" spans="1:18">
      <c r="A47" s="987">
        <v>27</v>
      </c>
      <c r="B47" s="3000" t="s">
        <v>5099</v>
      </c>
      <c r="C47" s="3001" t="s">
        <v>5100</v>
      </c>
      <c r="D47" s="3003" t="s">
        <v>5121</v>
      </c>
      <c r="E47" s="938"/>
      <c r="F47" s="3004">
        <v>115</v>
      </c>
      <c r="G47" s="3007">
        <v>13.8</v>
      </c>
      <c r="H47" s="3011"/>
      <c r="I47" s="875"/>
      <c r="J47" s="3012">
        <v>40</v>
      </c>
      <c r="K47" s="3036">
        <v>2</v>
      </c>
      <c r="L47" s="3015">
        <v>0</v>
      </c>
      <c r="M47" s="875"/>
      <c r="N47" s="875"/>
      <c r="O47" s="938"/>
      <c r="P47" s="1272"/>
      <c r="Q47" s="1274"/>
      <c r="R47" s="987">
        <v>27</v>
      </c>
    </row>
    <row r="48" spans="1:18">
      <c r="A48" s="987">
        <v>28</v>
      </c>
      <c r="B48" s="3000" t="s">
        <v>5101</v>
      </c>
      <c r="C48" s="3001" t="s">
        <v>5102</v>
      </c>
      <c r="D48" s="3003" t="s">
        <v>5121</v>
      </c>
      <c r="E48" s="938"/>
      <c r="F48" s="3004">
        <v>69</v>
      </c>
      <c r="G48" s="3007">
        <v>13.8</v>
      </c>
      <c r="H48" s="3011"/>
      <c r="I48" s="875"/>
      <c r="J48" s="3012">
        <v>25</v>
      </c>
      <c r="K48" s="3036">
        <v>2</v>
      </c>
      <c r="L48" s="3015">
        <v>1</v>
      </c>
      <c r="M48" s="875"/>
      <c r="N48" s="875"/>
      <c r="O48" s="938"/>
      <c r="P48" s="1272"/>
      <c r="Q48" s="1274"/>
      <c r="R48" s="987">
        <v>28</v>
      </c>
    </row>
    <row r="49" spans="1:18">
      <c r="A49" s="987">
        <v>29</v>
      </c>
      <c r="B49" s="3000" t="s">
        <v>5103</v>
      </c>
      <c r="C49" s="3001" t="s">
        <v>5104</v>
      </c>
      <c r="D49" s="3003" t="s">
        <v>5121</v>
      </c>
      <c r="E49" s="938"/>
      <c r="F49" s="3004">
        <v>115</v>
      </c>
      <c r="G49" s="3007">
        <v>13.8</v>
      </c>
      <c r="H49" s="3011"/>
      <c r="I49" s="875"/>
      <c r="J49" s="3012">
        <v>74</v>
      </c>
      <c r="K49" s="3036">
        <v>2</v>
      </c>
      <c r="L49" s="3015">
        <v>0</v>
      </c>
      <c r="M49" s="875"/>
      <c r="N49" s="875"/>
      <c r="O49" s="938"/>
      <c r="P49" s="1272"/>
      <c r="Q49" s="1274"/>
      <c r="R49" s="987">
        <v>29</v>
      </c>
    </row>
    <row r="50" spans="1:18">
      <c r="A50" s="987">
        <v>30</v>
      </c>
      <c r="B50" s="3000" t="s">
        <v>5105</v>
      </c>
      <c r="C50" s="3001" t="s">
        <v>5106</v>
      </c>
      <c r="D50" s="3003" t="s">
        <v>5121</v>
      </c>
      <c r="E50" s="938"/>
      <c r="F50" s="3004">
        <v>115</v>
      </c>
      <c r="G50" s="3007">
        <v>13.8</v>
      </c>
      <c r="H50" s="3011"/>
      <c r="I50" s="875"/>
      <c r="J50" s="3012">
        <v>20</v>
      </c>
      <c r="K50" s="3036">
        <v>1</v>
      </c>
      <c r="L50" s="3015">
        <v>0</v>
      </c>
      <c r="M50" s="875"/>
      <c r="N50" s="875"/>
      <c r="O50" s="938"/>
      <c r="P50" s="1272"/>
      <c r="Q50" s="1274"/>
      <c r="R50" s="987">
        <v>30</v>
      </c>
    </row>
    <row r="51" spans="1:18">
      <c r="A51" s="987">
        <v>31</v>
      </c>
      <c r="B51" s="3000" t="s">
        <v>5107</v>
      </c>
      <c r="C51" s="3001" t="s">
        <v>5108</v>
      </c>
      <c r="D51" s="3003" t="s">
        <v>5123</v>
      </c>
      <c r="E51" s="938"/>
      <c r="F51" s="3004">
        <v>115</v>
      </c>
      <c r="G51" s="3007">
        <v>69</v>
      </c>
      <c r="H51" s="3011">
        <v>13.8</v>
      </c>
      <c r="I51" s="875"/>
      <c r="J51" s="3012">
        <v>46</v>
      </c>
      <c r="K51" s="3036">
        <v>4</v>
      </c>
      <c r="L51" s="3015">
        <v>1</v>
      </c>
      <c r="M51" s="875"/>
      <c r="N51" s="875"/>
      <c r="O51" s="938"/>
      <c r="P51" s="1272"/>
      <c r="Q51" s="1274"/>
      <c r="R51" s="987">
        <v>31</v>
      </c>
    </row>
    <row r="52" spans="1:18">
      <c r="A52" s="987">
        <v>32</v>
      </c>
      <c r="B52" s="3000" t="s">
        <v>5109</v>
      </c>
      <c r="C52" s="3001" t="s">
        <v>5110</v>
      </c>
      <c r="D52" s="3003" t="s">
        <v>5121</v>
      </c>
      <c r="E52" s="938"/>
      <c r="F52" s="3004">
        <v>13.8</v>
      </c>
      <c r="G52" s="3007">
        <v>4.16</v>
      </c>
      <c r="H52" s="3011"/>
      <c r="I52" s="875"/>
      <c r="J52" s="3012">
        <v>12</v>
      </c>
      <c r="K52" s="3036">
        <v>4</v>
      </c>
      <c r="L52" s="3015">
        <v>0</v>
      </c>
      <c r="M52" s="875"/>
      <c r="N52" s="875"/>
      <c r="O52" s="938"/>
      <c r="P52" s="1272"/>
      <c r="Q52" s="1274"/>
      <c r="R52" s="987">
        <v>32</v>
      </c>
    </row>
    <row r="53" spans="1:18">
      <c r="A53" s="987">
        <v>33</v>
      </c>
      <c r="B53" s="3000" t="s">
        <v>5111</v>
      </c>
      <c r="C53" s="3001" t="s">
        <v>5112</v>
      </c>
      <c r="D53" s="3003" t="s">
        <v>5121</v>
      </c>
      <c r="E53" s="938"/>
      <c r="F53" s="3004">
        <v>69</v>
      </c>
      <c r="G53" s="3007">
        <v>13.8</v>
      </c>
      <c r="H53" s="3011"/>
      <c r="I53" s="875"/>
      <c r="J53" s="3012">
        <v>40</v>
      </c>
      <c r="K53" s="3036">
        <v>2</v>
      </c>
      <c r="L53" s="3015">
        <v>0</v>
      </c>
      <c r="M53" s="875"/>
      <c r="N53" s="875"/>
      <c r="O53" s="938"/>
      <c r="P53" s="1272"/>
      <c r="Q53" s="1274"/>
      <c r="R53" s="987">
        <v>33</v>
      </c>
    </row>
    <row r="54" spans="1:18">
      <c r="A54" s="987">
        <v>34</v>
      </c>
      <c r="B54" s="3000" t="s">
        <v>5113</v>
      </c>
      <c r="C54" s="3001" t="s">
        <v>5114</v>
      </c>
      <c r="D54" s="3003" t="s">
        <v>5121</v>
      </c>
      <c r="E54" s="938"/>
      <c r="F54" s="3004">
        <v>69</v>
      </c>
      <c r="G54" s="3007">
        <v>13.8</v>
      </c>
      <c r="H54" s="3011"/>
      <c r="I54" s="875"/>
      <c r="J54" s="3012">
        <v>22</v>
      </c>
      <c r="K54" s="3036">
        <v>1</v>
      </c>
      <c r="L54" s="3015">
        <v>0</v>
      </c>
      <c r="M54" s="875"/>
      <c r="N54" s="875"/>
      <c r="O54" s="938"/>
      <c r="P54" s="1272"/>
      <c r="Q54" s="1274"/>
      <c r="R54" s="987">
        <v>34</v>
      </c>
    </row>
    <row r="55" spans="1:18">
      <c r="A55" s="987">
        <v>35</v>
      </c>
      <c r="B55" s="3000" t="s">
        <v>5115</v>
      </c>
      <c r="C55" s="3001" t="s">
        <v>5096</v>
      </c>
      <c r="D55" s="3003" t="s">
        <v>5123</v>
      </c>
      <c r="E55" s="938"/>
      <c r="F55" s="3004">
        <v>115</v>
      </c>
      <c r="G55" s="3007">
        <v>69</v>
      </c>
      <c r="H55" s="3011">
        <v>13.8</v>
      </c>
      <c r="I55" s="875"/>
      <c r="J55" s="3012">
        <v>116</v>
      </c>
      <c r="K55" s="3036">
        <v>4</v>
      </c>
      <c r="L55" s="3015">
        <v>0</v>
      </c>
      <c r="M55" s="875"/>
      <c r="N55" s="875"/>
      <c r="O55" s="938"/>
      <c r="P55" s="1272"/>
      <c r="Q55" s="1274"/>
      <c r="R55" s="987">
        <v>35</v>
      </c>
    </row>
    <row r="56" spans="1:18">
      <c r="A56" s="987">
        <v>36</v>
      </c>
      <c r="B56" s="3000" t="s">
        <v>5116</v>
      </c>
      <c r="C56" s="3001" t="s">
        <v>5112</v>
      </c>
      <c r="D56" s="3003" t="s">
        <v>5123</v>
      </c>
      <c r="E56" s="938"/>
      <c r="F56" s="3004">
        <v>115</v>
      </c>
      <c r="G56" s="3007">
        <v>69</v>
      </c>
      <c r="H56" s="3011">
        <v>13.8</v>
      </c>
      <c r="I56" s="875"/>
      <c r="J56" s="3012">
        <v>101</v>
      </c>
      <c r="K56" s="3036">
        <v>5</v>
      </c>
      <c r="L56" s="3015">
        <v>0</v>
      </c>
      <c r="M56" s="875"/>
      <c r="N56" s="875"/>
      <c r="O56" s="938"/>
      <c r="P56" s="1272"/>
      <c r="Q56" s="1274"/>
      <c r="R56" s="987">
        <v>36</v>
      </c>
    </row>
    <row r="57" spans="1:18">
      <c r="A57" s="987">
        <v>37</v>
      </c>
      <c r="B57" s="3000" t="s">
        <v>5117</v>
      </c>
      <c r="C57" s="3001" t="s">
        <v>5118</v>
      </c>
      <c r="D57" s="3003" t="s">
        <v>5123</v>
      </c>
      <c r="E57" s="938"/>
      <c r="F57" s="3004">
        <v>115</v>
      </c>
      <c r="G57" s="3007">
        <v>69</v>
      </c>
      <c r="H57" s="3011">
        <v>13.8</v>
      </c>
      <c r="I57" s="875"/>
      <c r="J57" s="3012">
        <v>40</v>
      </c>
      <c r="K57" s="3036">
        <v>3</v>
      </c>
      <c r="L57" s="3015">
        <v>0</v>
      </c>
      <c r="M57" s="875"/>
      <c r="N57" s="875"/>
      <c r="O57" s="938"/>
      <c r="P57" s="1272"/>
      <c r="Q57" s="1274"/>
      <c r="R57" s="987">
        <v>37</v>
      </c>
    </row>
    <row r="58" spans="1:18">
      <c r="A58" s="987">
        <v>38</v>
      </c>
      <c r="B58" s="3000" t="s">
        <v>5119</v>
      </c>
      <c r="C58" s="3001" t="s">
        <v>5120</v>
      </c>
      <c r="D58" s="3003" t="s">
        <v>5122</v>
      </c>
      <c r="E58" s="938"/>
      <c r="F58" s="3004">
        <v>345</v>
      </c>
      <c r="G58" s="3007">
        <v>115</v>
      </c>
      <c r="H58" s="3011"/>
      <c r="I58" s="875"/>
      <c r="J58" s="3012">
        <v>468</v>
      </c>
      <c r="K58" s="3036">
        <v>3</v>
      </c>
      <c r="L58" s="3015">
        <v>1</v>
      </c>
      <c r="M58" s="875"/>
      <c r="N58" s="875"/>
      <c r="O58" s="938"/>
      <c r="P58" s="1272"/>
      <c r="Q58" s="1274"/>
      <c r="R58" s="987">
        <v>38</v>
      </c>
    </row>
    <row r="59" spans="1:18" ht="15.75" thickBot="1">
      <c r="A59" s="987">
        <v>39</v>
      </c>
      <c r="B59" s="875"/>
      <c r="C59" s="938"/>
      <c r="D59" s="875"/>
      <c r="E59" s="938"/>
      <c r="F59" s="1284"/>
      <c r="G59" s="1282"/>
      <c r="H59" s="1286"/>
      <c r="I59" s="875"/>
      <c r="J59" s="1288"/>
      <c r="K59" s="3304"/>
      <c r="L59" s="1057"/>
      <c r="M59" s="875"/>
      <c r="N59" s="875"/>
      <c r="O59" s="938"/>
      <c r="P59" s="1272"/>
      <c r="Q59" s="1274"/>
      <c r="R59" s="987">
        <v>39</v>
      </c>
    </row>
    <row r="60" spans="1:18" ht="15.75" thickBot="1">
      <c r="A60" s="1006">
        <v>40</v>
      </c>
      <c r="B60" s="927"/>
      <c r="C60" s="955"/>
      <c r="D60" s="927"/>
      <c r="E60" s="955"/>
      <c r="F60" s="1285"/>
      <c r="G60" s="1283"/>
      <c r="H60" s="1287"/>
      <c r="I60" s="875"/>
      <c r="J60" s="1289"/>
      <c r="K60" s="992">
        <f>SUM(K21:K59)</f>
        <v>91</v>
      </c>
      <c r="L60" s="992">
        <f>SUM(L21:L59)</f>
        <v>6</v>
      </c>
      <c r="M60" s="927"/>
      <c r="N60" s="927"/>
      <c r="O60" s="955"/>
      <c r="P60" s="1277">
        <f>SUM(P21:P59)</f>
        <v>0</v>
      </c>
      <c r="Q60" s="1277">
        <f>SUM(Q21:Q59)</f>
        <v>0</v>
      </c>
      <c r="R60" s="1006">
        <v>40</v>
      </c>
    </row>
    <row r="61" spans="1:18">
      <c r="A61" s="1064"/>
      <c r="B61" s="1064"/>
      <c r="C61" s="1064"/>
      <c r="D61" s="1064"/>
      <c r="E61" s="1064"/>
      <c r="F61" s="1064"/>
      <c r="G61" s="1064"/>
      <c r="H61" s="1064"/>
      <c r="I61" s="875"/>
      <c r="J61" s="1064"/>
      <c r="K61" s="1064"/>
      <c r="L61" s="1064"/>
      <c r="M61" s="1064"/>
      <c r="N61" s="1064"/>
      <c r="O61" s="1064"/>
      <c r="P61" s="1064"/>
      <c r="Q61" s="1064"/>
      <c r="R61" s="1064"/>
    </row>
    <row r="62" spans="1:18" ht="15.75">
      <c r="A62" s="110" t="s">
        <v>1720</v>
      </c>
      <c r="B62" s="875"/>
      <c r="C62" s="875"/>
      <c r="D62" s="875"/>
      <c r="E62" s="875"/>
      <c r="F62" s="875"/>
      <c r="G62" s="875"/>
      <c r="H62" s="875"/>
      <c r="I62" s="875"/>
      <c r="J62" s="110" t="s">
        <v>1720</v>
      </c>
      <c r="K62" s="875"/>
      <c r="L62" s="875"/>
      <c r="M62" s="875"/>
      <c r="N62" s="876"/>
      <c r="O62" s="875"/>
      <c r="P62" s="875"/>
      <c r="Q62" s="876" t="s">
        <v>3219</v>
      </c>
      <c r="R62" s="876"/>
    </row>
    <row r="63" spans="1:18">
      <c r="A63" s="876" t="s">
        <v>3220</v>
      </c>
      <c r="B63" s="876"/>
      <c r="C63" s="876"/>
      <c r="D63" s="876"/>
      <c r="E63" s="876"/>
      <c r="F63" s="876"/>
      <c r="G63" s="876"/>
      <c r="H63" s="876"/>
      <c r="I63" s="875"/>
      <c r="J63" s="876" t="s">
        <v>3221</v>
      </c>
      <c r="K63" s="876"/>
      <c r="L63" s="876"/>
      <c r="M63" s="876"/>
      <c r="N63" s="876"/>
      <c r="O63" s="876"/>
      <c r="P63" s="876"/>
      <c r="Q63" s="876"/>
      <c r="R63" s="876"/>
    </row>
    <row r="64" spans="1:18">
      <c r="A64" s="876"/>
      <c r="B64" s="876"/>
      <c r="C64" s="876"/>
      <c r="D64" s="876"/>
      <c r="E64" s="876"/>
      <c r="F64" s="876"/>
      <c r="G64" s="876"/>
      <c r="H64" s="876"/>
      <c r="I64" s="875"/>
      <c r="J64" s="876"/>
      <c r="K64" s="876"/>
      <c r="L64" s="876"/>
      <c r="M64" s="876"/>
      <c r="N64" s="876"/>
      <c r="O64" s="876"/>
      <c r="P64" s="876"/>
      <c r="Q64" s="876"/>
      <c r="R64" s="876"/>
    </row>
    <row r="66" spans="1:18" ht="15.75">
      <c r="A66" s="71" t="s">
        <v>1193</v>
      </c>
      <c r="B66" s="876"/>
      <c r="C66" s="876"/>
      <c r="D66" s="876"/>
      <c r="E66" s="876"/>
      <c r="F66" s="876"/>
      <c r="G66" s="876"/>
      <c r="H66" s="876"/>
    </row>
    <row r="68" spans="1:18" ht="16.5" thickBot="1">
      <c r="A68" s="944" t="str">
        <f>'Data Sheet'!$C$25</f>
        <v>CENTRAL HUDSON GAS &amp; ELECTRIC CORPORATION</v>
      </c>
      <c r="B68" s="927"/>
      <c r="C68" s="927"/>
      <c r="D68" s="927"/>
      <c r="E68" s="927"/>
      <c r="F68" s="1007" t="str">
        <f>'Data Sheet'!$C$40</f>
        <v>4/18/2018</v>
      </c>
      <c r="G68" s="927" t="str">
        <f>'Data Sheet'!$C$38</f>
        <v>12/31/2017</v>
      </c>
      <c r="H68" s="989"/>
      <c r="I68" s="875"/>
      <c r="J68" s="944" t="str">
        <f>'Data Sheet'!$C$25</f>
        <v>CENTRAL HUDSON GAS &amp; ELECTRIC CORPORATION</v>
      </c>
      <c r="K68" s="927"/>
      <c r="L68" s="927"/>
      <c r="M68" s="927"/>
      <c r="N68" s="927"/>
      <c r="O68" s="927"/>
      <c r="P68" s="1007" t="str">
        <f>'Data Sheet'!$C$40</f>
        <v>4/18/2018</v>
      </c>
      <c r="Q68" s="927" t="str">
        <f>'Data Sheet'!$C$38</f>
        <v>12/31/2017</v>
      </c>
      <c r="R68" s="927"/>
    </row>
    <row r="69" spans="1:18" ht="16.5" thickBot="1">
      <c r="A69" s="616" t="s">
        <v>3414</v>
      </c>
      <c r="B69" s="551"/>
      <c r="C69" s="551"/>
      <c r="D69" s="989"/>
      <c r="E69" s="989"/>
      <c r="F69" s="991"/>
      <c r="G69" s="991"/>
      <c r="H69" s="1000"/>
      <c r="I69" s="875"/>
      <c r="J69" s="616" t="s">
        <v>3414</v>
      </c>
      <c r="K69" s="551"/>
      <c r="L69" s="551"/>
      <c r="M69" s="989"/>
      <c r="N69" s="989"/>
      <c r="O69" s="989"/>
      <c r="P69" s="991"/>
      <c r="Q69" s="991"/>
      <c r="R69" s="1000"/>
    </row>
    <row r="70" spans="1:18">
      <c r="A70" s="983"/>
      <c r="B70" s="875"/>
      <c r="C70" s="938"/>
      <c r="D70" s="920"/>
      <c r="E70" s="888"/>
      <c r="F70" s="876"/>
      <c r="G70" s="876"/>
      <c r="H70" s="968"/>
      <c r="I70" s="875"/>
      <c r="J70" s="983"/>
      <c r="K70" s="938"/>
      <c r="L70" s="938"/>
      <c r="M70" s="876" t="s">
        <v>3200</v>
      </c>
      <c r="N70" s="876"/>
      <c r="O70" s="876"/>
      <c r="P70" s="876"/>
      <c r="Q70" s="936"/>
      <c r="R70" s="993"/>
    </row>
    <row r="71" spans="1:18" ht="15.75" thickBot="1">
      <c r="A71" s="996"/>
      <c r="B71" s="920"/>
      <c r="C71" s="888"/>
      <c r="D71" s="920"/>
      <c r="E71" s="888"/>
      <c r="F71" s="989" t="s">
        <v>3201</v>
      </c>
      <c r="G71" s="989"/>
      <c r="H71" s="1000"/>
      <c r="I71" s="875"/>
      <c r="J71" s="996" t="s">
        <v>3202</v>
      </c>
      <c r="K71" s="888" t="s">
        <v>3203</v>
      </c>
      <c r="L71" s="888" t="s">
        <v>3203</v>
      </c>
      <c r="M71" s="989" t="s">
        <v>3204</v>
      </c>
      <c r="N71" s="989"/>
      <c r="O71" s="989"/>
      <c r="P71" s="989"/>
      <c r="Q71" s="1000"/>
      <c r="R71" s="888"/>
    </row>
    <row r="72" spans="1:18">
      <c r="A72" s="996"/>
      <c r="B72" s="920"/>
      <c r="C72" s="888"/>
      <c r="D72" s="920"/>
      <c r="E72" s="888"/>
      <c r="F72" s="888"/>
      <c r="G72" s="936"/>
      <c r="H72" s="888"/>
      <c r="I72" s="875"/>
      <c r="J72" s="996" t="s">
        <v>3205</v>
      </c>
      <c r="K72" s="888" t="s">
        <v>3206</v>
      </c>
      <c r="L72" s="888" t="s">
        <v>3207</v>
      </c>
      <c r="M72" s="920"/>
      <c r="N72" s="920"/>
      <c r="O72" s="888"/>
      <c r="P72" s="888"/>
      <c r="Q72" s="936"/>
      <c r="R72" s="888"/>
    </row>
    <row r="73" spans="1:18">
      <c r="A73" s="996" t="s">
        <v>1729</v>
      </c>
      <c r="B73" s="876" t="s">
        <v>3208</v>
      </c>
      <c r="C73" s="936"/>
      <c r="D73" s="876" t="s">
        <v>3209</v>
      </c>
      <c r="E73" s="936"/>
      <c r="F73" s="888"/>
      <c r="G73" s="936"/>
      <c r="H73" s="888"/>
      <c r="I73" s="875"/>
      <c r="J73" s="996" t="s">
        <v>3210</v>
      </c>
      <c r="K73" s="888" t="s">
        <v>3211</v>
      </c>
      <c r="L73" s="888" t="s">
        <v>3206</v>
      </c>
      <c r="M73" s="876"/>
      <c r="N73" s="876"/>
      <c r="O73" s="936"/>
      <c r="P73" s="888" t="s">
        <v>1787</v>
      </c>
      <c r="Q73" s="936" t="s">
        <v>3212</v>
      </c>
      <c r="R73" s="888" t="s">
        <v>1729</v>
      </c>
    </row>
    <row r="74" spans="1:18">
      <c r="A74" s="996" t="s">
        <v>1732</v>
      </c>
      <c r="B74" s="875"/>
      <c r="C74" s="938"/>
      <c r="D74" s="920"/>
      <c r="E74" s="888"/>
      <c r="F74" s="888" t="s">
        <v>1838</v>
      </c>
      <c r="G74" s="936" t="s">
        <v>3213</v>
      </c>
      <c r="H74" s="888" t="s">
        <v>3214</v>
      </c>
      <c r="I74" s="875"/>
      <c r="J74" s="996" t="s">
        <v>3215</v>
      </c>
      <c r="K74" s="888" t="s">
        <v>4</v>
      </c>
      <c r="L74" s="888" t="s">
        <v>3211</v>
      </c>
      <c r="M74" s="876" t="s">
        <v>3216</v>
      </c>
      <c r="N74" s="876"/>
      <c r="O74" s="936"/>
      <c r="P74" s="888" t="s">
        <v>3217</v>
      </c>
      <c r="Q74" s="936" t="s">
        <v>3218</v>
      </c>
      <c r="R74" s="888" t="s">
        <v>1732</v>
      </c>
    </row>
    <row r="75" spans="1:18">
      <c r="A75" s="987"/>
      <c r="B75" s="875"/>
      <c r="C75" s="888"/>
      <c r="D75" s="875"/>
      <c r="E75" s="888"/>
      <c r="F75" s="888"/>
      <c r="G75" s="936"/>
      <c r="H75" s="938"/>
      <c r="I75" s="875"/>
      <c r="J75" s="987"/>
      <c r="K75" s="938"/>
      <c r="L75" s="888"/>
      <c r="M75" s="875"/>
      <c r="N75" s="875"/>
      <c r="O75" s="888"/>
      <c r="P75" s="888"/>
      <c r="Q75" s="888"/>
      <c r="R75" s="938"/>
    </row>
    <row r="76" spans="1:18" ht="15.75" thickBot="1">
      <c r="A76" s="1006"/>
      <c r="B76" s="989" t="s">
        <v>3020</v>
      </c>
      <c r="C76" s="1000"/>
      <c r="D76" s="989" t="s">
        <v>3021</v>
      </c>
      <c r="E76" s="1000"/>
      <c r="F76" s="999" t="s">
        <v>3022</v>
      </c>
      <c r="G76" s="1000" t="s">
        <v>3023</v>
      </c>
      <c r="H76" s="1000" t="s">
        <v>2346</v>
      </c>
      <c r="I76" s="875"/>
      <c r="J76" s="998" t="s">
        <v>2347</v>
      </c>
      <c r="K76" s="998" t="s">
        <v>2348</v>
      </c>
      <c r="L76" s="998" t="s">
        <v>2349</v>
      </c>
      <c r="M76" s="989" t="s">
        <v>2350</v>
      </c>
      <c r="N76" s="989"/>
      <c r="O76" s="1000"/>
      <c r="P76" s="999" t="s">
        <v>2351</v>
      </c>
      <c r="Q76" s="999" t="s">
        <v>2352</v>
      </c>
      <c r="R76" s="999"/>
    </row>
    <row r="77" spans="1:18">
      <c r="A77" s="987">
        <v>1</v>
      </c>
      <c r="B77" s="875"/>
      <c r="C77" s="938"/>
      <c r="D77" s="875"/>
      <c r="E77" s="936"/>
      <c r="F77" s="1278"/>
      <c r="G77" s="1290"/>
      <c r="H77" s="1286"/>
      <c r="I77" s="875"/>
      <c r="J77" s="1286"/>
      <c r="K77" s="1004"/>
      <c r="L77" s="1004"/>
      <c r="M77" s="875"/>
      <c r="N77" s="875"/>
      <c r="O77" s="936"/>
      <c r="P77" s="1272"/>
      <c r="Q77" s="1274"/>
      <c r="R77" s="987">
        <v>1</v>
      </c>
    </row>
    <row r="78" spans="1:18">
      <c r="A78" s="987">
        <v>2</v>
      </c>
      <c r="B78" s="875"/>
      <c r="C78" s="938"/>
      <c r="D78" s="875"/>
      <c r="E78" s="888"/>
      <c r="F78" s="1279"/>
      <c r="G78" s="1291"/>
      <c r="H78" s="1286"/>
      <c r="I78" s="875"/>
      <c r="J78" s="1286"/>
      <c r="K78" s="1004"/>
      <c r="L78" s="1004"/>
      <c r="M78" s="875"/>
      <c r="N78" s="875"/>
      <c r="O78" s="888"/>
      <c r="P78" s="1272"/>
      <c r="Q78" s="1274"/>
      <c r="R78" s="987">
        <v>2</v>
      </c>
    </row>
    <row r="79" spans="1:18">
      <c r="A79" s="987">
        <v>3</v>
      </c>
      <c r="B79" s="3019" t="s">
        <v>5125</v>
      </c>
      <c r="C79" s="3020" t="s">
        <v>5126</v>
      </c>
      <c r="D79" s="3023" t="s">
        <v>5123</v>
      </c>
      <c r="E79" s="888"/>
      <c r="F79" s="3024">
        <v>69</v>
      </c>
      <c r="G79" s="3025">
        <v>34.5</v>
      </c>
      <c r="H79" s="3029">
        <v>13.8</v>
      </c>
      <c r="I79" s="875"/>
      <c r="J79" s="3033">
        <v>17</v>
      </c>
      <c r="K79" s="3037">
        <v>2</v>
      </c>
      <c r="L79" s="3041">
        <v>0</v>
      </c>
      <c r="M79" s="875"/>
      <c r="N79" s="875"/>
      <c r="O79" s="888"/>
      <c r="P79" s="1272"/>
      <c r="Q79" s="1274"/>
      <c r="R79" s="987">
        <v>3</v>
      </c>
    </row>
    <row r="80" spans="1:18">
      <c r="A80" s="987">
        <v>4</v>
      </c>
      <c r="B80" s="3018" t="s">
        <v>5127</v>
      </c>
      <c r="C80" s="3020" t="s">
        <v>5128</v>
      </c>
      <c r="D80" s="3022" t="s">
        <v>5121</v>
      </c>
      <c r="E80" s="888"/>
      <c r="F80" s="3024">
        <v>115</v>
      </c>
      <c r="G80" s="3026">
        <v>13.8</v>
      </c>
      <c r="H80" s="3031">
        <v>4.16</v>
      </c>
      <c r="I80" s="875"/>
      <c r="J80" s="3034">
        <v>67</v>
      </c>
      <c r="K80" s="3037">
        <v>4</v>
      </c>
      <c r="L80" s="3042">
        <v>0</v>
      </c>
      <c r="M80" s="875"/>
      <c r="N80" s="875"/>
      <c r="O80" s="888"/>
      <c r="P80" s="1272"/>
      <c r="Q80" s="1274"/>
      <c r="R80" s="987">
        <v>4</v>
      </c>
    </row>
    <row r="81" spans="1:18">
      <c r="A81" s="987">
        <v>5</v>
      </c>
      <c r="B81" s="3018" t="s">
        <v>5129</v>
      </c>
      <c r="C81" s="3020" t="s">
        <v>5130</v>
      </c>
      <c r="D81" s="3022" t="s">
        <v>5123</v>
      </c>
      <c r="E81" s="888"/>
      <c r="F81" s="3024">
        <v>115</v>
      </c>
      <c r="G81" s="3026">
        <v>69</v>
      </c>
      <c r="H81" s="3031">
        <v>13.8</v>
      </c>
      <c r="I81" s="875"/>
      <c r="J81" s="3034">
        <v>164</v>
      </c>
      <c r="K81" s="3037">
        <v>3</v>
      </c>
      <c r="L81" s="3042">
        <v>0</v>
      </c>
      <c r="M81" s="875"/>
      <c r="N81" s="875"/>
      <c r="O81" s="888"/>
      <c r="P81" s="1272"/>
      <c r="Q81" s="1274"/>
      <c r="R81" s="987">
        <v>5</v>
      </c>
    </row>
    <row r="82" spans="1:18">
      <c r="A82" s="1002">
        <v>6</v>
      </c>
      <c r="B82" s="3018" t="s">
        <v>5131</v>
      </c>
      <c r="C82" s="3020" t="s">
        <v>5060</v>
      </c>
      <c r="D82" s="3022" t="s">
        <v>5122</v>
      </c>
      <c r="E82" s="938"/>
      <c r="F82" s="3024">
        <v>345</v>
      </c>
      <c r="G82" s="3026">
        <v>115</v>
      </c>
      <c r="H82" s="3031"/>
      <c r="I82" s="875"/>
      <c r="J82" s="3034">
        <v>706</v>
      </c>
      <c r="K82" s="3037">
        <v>2</v>
      </c>
      <c r="L82" s="3042">
        <v>0</v>
      </c>
      <c r="M82" s="875"/>
      <c r="N82" s="875"/>
      <c r="O82" s="938"/>
      <c r="P82" s="1272"/>
      <c r="Q82" s="1274"/>
      <c r="R82" s="1002">
        <v>6</v>
      </c>
    </row>
    <row r="83" spans="1:18">
      <c r="A83" s="1002">
        <v>7</v>
      </c>
      <c r="B83" s="3019" t="s">
        <v>5131</v>
      </c>
      <c r="C83" s="3020" t="s">
        <v>5060</v>
      </c>
      <c r="D83" s="3023" t="s">
        <v>5122</v>
      </c>
      <c r="E83" s="938"/>
      <c r="F83" s="3024">
        <v>115</v>
      </c>
      <c r="G83" s="3027">
        <v>69</v>
      </c>
      <c r="H83" s="3031"/>
      <c r="I83" s="875"/>
      <c r="J83" s="3034">
        <v>40</v>
      </c>
      <c r="K83" s="3037">
        <v>1</v>
      </c>
      <c r="L83" s="3042">
        <v>0</v>
      </c>
      <c r="M83" s="875"/>
      <c r="N83" s="875"/>
      <c r="O83" s="938"/>
      <c r="P83" s="1272"/>
      <c r="Q83" s="1274"/>
      <c r="R83" s="1002">
        <v>7</v>
      </c>
    </row>
    <row r="84" spans="1:18">
      <c r="A84" s="1002">
        <v>8</v>
      </c>
      <c r="B84" s="3019" t="s">
        <v>5132</v>
      </c>
      <c r="C84" s="3020" t="s">
        <v>5092</v>
      </c>
      <c r="D84" s="3022" t="s">
        <v>5121</v>
      </c>
      <c r="E84" s="938"/>
      <c r="F84" s="3024">
        <v>115</v>
      </c>
      <c r="G84" s="3027">
        <v>13.8</v>
      </c>
      <c r="H84" s="3031"/>
      <c r="I84" s="875"/>
      <c r="J84" s="3034">
        <v>22</v>
      </c>
      <c r="K84" s="3037">
        <v>1</v>
      </c>
      <c r="L84" s="3042">
        <v>0</v>
      </c>
      <c r="M84" s="875"/>
      <c r="N84" s="875"/>
      <c r="O84" s="938"/>
      <c r="P84" s="1272"/>
      <c r="Q84" s="1274"/>
      <c r="R84" s="1002">
        <v>8</v>
      </c>
    </row>
    <row r="85" spans="1:18">
      <c r="A85" s="1002">
        <v>9</v>
      </c>
      <c r="B85" s="3018" t="s">
        <v>5133</v>
      </c>
      <c r="C85" s="3020" t="s">
        <v>5134</v>
      </c>
      <c r="D85" s="3022" t="s">
        <v>5121</v>
      </c>
      <c r="E85" s="938"/>
      <c r="F85" s="3024">
        <v>69</v>
      </c>
      <c r="G85" s="3026">
        <v>13.8</v>
      </c>
      <c r="H85" s="3031">
        <v>4.16</v>
      </c>
      <c r="I85" s="875"/>
      <c r="J85" s="3034">
        <v>75</v>
      </c>
      <c r="K85" s="3036">
        <v>2</v>
      </c>
      <c r="L85" s="3042">
        <v>0</v>
      </c>
      <c r="M85" s="875"/>
      <c r="N85" s="875"/>
      <c r="O85" s="938"/>
      <c r="P85" s="1272"/>
      <c r="Q85" s="1274"/>
      <c r="R85" s="1002">
        <v>9</v>
      </c>
    </row>
    <row r="86" spans="1:18">
      <c r="A86" s="1002">
        <v>10</v>
      </c>
      <c r="B86" s="3018" t="s">
        <v>5135</v>
      </c>
      <c r="C86" s="3020" t="s">
        <v>5067</v>
      </c>
      <c r="D86" s="3022" t="s">
        <v>5121</v>
      </c>
      <c r="E86" s="938"/>
      <c r="F86" s="3024">
        <v>115</v>
      </c>
      <c r="G86" s="3026">
        <v>13.8</v>
      </c>
      <c r="H86" s="3030"/>
      <c r="I86" s="875"/>
      <c r="J86" s="3033">
        <v>33</v>
      </c>
      <c r="K86" s="3039">
        <v>1</v>
      </c>
      <c r="L86" s="3042">
        <v>0</v>
      </c>
      <c r="M86" s="875"/>
      <c r="N86" s="875"/>
      <c r="O86" s="938"/>
      <c r="P86" s="1272"/>
      <c r="Q86" s="1274"/>
      <c r="R86" s="1002">
        <v>10</v>
      </c>
    </row>
    <row r="87" spans="1:18">
      <c r="A87" s="1002">
        <v>11</v>
      </c>
      <c r="B87" s="3018" t="s">
        <v>5055</v>
      </c>
      <c r="C87" s="3020" t="s">
        <v>5136</v>
      </c>
      <c r="D87" s="3022" t="s">
        <v>5121</v>
      </c>
      <c r="E87" s="938"/>
      <c r="F87" s="3024">
        <v>69</v>
      </c>
      <c r="G87" s="3026">
        <v>13.8</v>
      </c>
      <c r="H87" s="3030"/>
      <c r="I87" s="875"/>
      <c r="J87" s="3034">
        <v>20</v>
      </c>
      <c r="K87" s="3039">
        <v>1</v>
      </c>
      <c r="L87" s="3042">
        <v>0</v>
      </c>
      <c r="M87" s="875"/>
      <c r="N87" s="875"/>
      <c r="O87" s="938"/>
      <c r="P87" s="1272"/>
      <c r="Q87" s="1274"/>
      <c r="R87" s="1002">
        <v>11</v>
      </c>
    </row>
    <row r="88" spans="1:18">
      <c r="A88" s="1002">
        <v>12</v>
      </c>
      <c r="B88" s="3018" t="s">
        <v>5137</v>
      </c>
      <c r="C88" s="3020" t="s">
        <v>5138</v>
      </c>
      <c r="D88" s="3022" t="s">
        <v>5121</v>
      </c>
      <c r="E88" s="938"/>
      <c r="F88" s="3024">
        <v>115</v>
      </c>
      <c r="G88" s="3026">
        <v>13.8</v>
      </c>
      <c r="H88" s="3030"/>
      <c r="I88" s="875"/>
      <c r="J88" s="3034">
        <v>75</v>
      </c>
      <c r="K88" s="3039">
        <v>2</v>
      </c>
      <c r="L88" s="3042">
        <v>0</v>
      </c>
      <c r="M88" s="875"/>
      <c r="N88" s="875"/>
      <c r="O88" s="938"/>
      <c r="P88" s="1272"/>
      <c r="Q88" s="1274"/>
      <c r="R88" s="1002">
        <v>12</v>
      </c>
    </row>
    <row r="89" spans="1:18">
      <c r="A89" s="1002">
        <v>13</v>
      </c>
      <c r="B89" s="3018" t="s">
        <v>5139</v>
      </c>
      <c r="C89" s="3020" t="s">
        <v>5071</v>
      </c>
      <c r="D89" s="3022" t="s">
        <v>5121</v>
      </c>
      <c r="E89" s="938"/>
      <c r="F89" s="3024">
        <v>69</v>
      </c>
      <c r="G89" s="3026">
        <v>13.8</v>
      </c>
      <c r="H89" s="3030"/>
      <c r="I89" s="875"/>
      <c r="J89" s="3034">
        <v>20</v>
      </c>
      <c r="K89" s="3039">
        <v>1</v>
      </c>
      <c r="L89" s="3042">
        <v>0</v>
      </c>
      <c r="M89" s="875"/>
      <c r="N89" s="875"/>
      <c r="O89" s="938"/>
      <c r="P89" s="1272"/>
      <c r="Q89" s="1274"/>
      <c r="R89" s="1002">
        <v>13</v>
      </c>
    </row>
    <row r="90" spans="1:18">
      <c r="A90" s="1002">
        <v>14</v>
      </c>
      <c r="B90" s="3018" t="s">
        <v>5056</v>
      </c>
      <c r="C90" s="3020" t="s">
        <v>5140</v>
      </c>
      <c r="D90" s="3022" t="s">
        <v>5123</v>
      </c>
      <c r="E90" s="938"/>
      <c r="F90" s="3024">
        <v>6.6</v>
      </c>
      <c r="G90" s="3026">
        <v>69</v>
      </c>
      <c r="H90" s="3030">
        <v>4.16</v>
      </c>
      <c r="I90" s="875"/>
      <c r="J90" s="3033">
        <v>90</v>
      </c>
      <c r="K90" s="3039">
        <v>5</v>
      </c>
      <c r="L90" s="3042">
        <v>0</v>
      </c>
      <c r="M90" s="875"/>
      <c r="N90" s="875"/>
      <c r="O90" s="938"/>
      <c r="P90" s="1272"/>
      <c r="Q90" s="1274"/>
      <c r="R90" s="1002">
        <v>14</v>
      </c>
    </row>
    <row r="91" spans="1:18">
      <c r="A91" s="1002">
        <v>15</v>
      </c>
      <c r="B91" s="3018" t="s">
        <v>5141</v>
      </c>
      <c r="C91" s="3020" t="s">
        <v>5120</v>
      </c>
      <c r="D91" s="3022" t="s">
        <v>5121</v>
      </c>
      <c r="E91" s="938"/>
      <c r="F91" s="3024">
        <v>69</v>
      </c>
      <c r="G91" s="3026">
        <v>13.8</v>
      </c>
      <c r="H91" s="3030"/>
      <c r="I91" s="875"/>
      <c r="J91" s="3033">
        <v>25</v>
      </c>
      <c r="K91" s="3039">
        <v>2</v>
      </c>
      <c r="L91" s="3042">
        <v>0</v>
      </c>
      <c r="M91" s="875"/>
      <c r="N91" s="875"/>
      <c r="O91" s="938"/>
      <c r="P91" s="1272"/>
      <c r="Q91" s="1274"/>
      <c r="R91" s="1002">
        <v>15</v>
      </c>
    </row>
    <row r="92" spans="1:18">
      <c r="A92" s="1002">
        <v>16</v>
      </c>
      <c r="B92" s="3018" t="s">
        <v>5142</v>
      </c>
      <c r="C92" s="3020" t="s">
        <v>5143</v>
      </c>
      <c r="D92" s="3022" t="s">
        <v>5121</v>
      </c>
      <c r="E92" s="938"/>
      <c r="F92" s="3024">
        <v>115</v>
      </c>
      <c r="G92" s="3026">
        <v>13.8</v>
      </c>
      <c r="H92" s="3030"/>
      <c r="I92" s="875"/>
      <c r="J92" s="3033">
        <v>20</v>
      </c>
      <c r="K92" s="3039">
        <v>1</v>
      </c>
      <c r="L92" s="3042">
        <v>0</v>
      </c>
      <c r="M92" s="875"/>
      <c r="N92" s="875"/>
      <c r="O92" s="938"/>
      <c r="P92" s="1272"/>
      <c r="Q92" s="1274"/>
      <c r="R92" s="1002">
        <v>16</v>
      </c>
    </row>
    <row r="93" spans="1:18">
      <c r="A93" s="987">
        <v>17</v>
      </c>
      <c r="B93" s="3018" t="s">
        <v>5144</v>
      </c>
      <c r="C93" s="3020" t="s">
        <v>5145</v>
      </c>
      <c r="D93" s="3022" t="s">
        <v>5121</v>
      </c>
      <c r="E93" s="938"/>
      <c r="F93" s="3024">
        <v>115</v>
      </c>
      <c r="G93" s="3026">
        <v>13.8</v>
      </c>
      <c r="H93" s="3030"/>
      <c r="I93" s="875"/>
      <c r="J93" s="3033">
        <v>75</v>
      </c>
      <c r="K93" s="3039">
        <v>3</v>
      </c>
      <c r="L93" s="3042">
        <v>0</v>
      </c>
      <c r="M93" s="875"/>
      <c r="N93" s="875"/>
      <c r="O93" s="938"/>
      <c r="P93" s="1272"/>
      <c r="Q93" s="1274"/>
      <c r="R93" s="987">
        <v>17</v>
      </c>
    </row>
    <row r="94" spans="1:18">
      <c r="A94" s="987">
        <v>18</v>
      </c>
      <c r="B94" s="3018" t="s">
        <v>5146</v>
      </c>
      <c r="C94" s="3020" t="s">
        <v>5060</v>
      </c>
      <c r="D94" s="3022" t="s">
        <v>5121</v>
      </c>
      <c r="E94" s="938"/>
      <c r="F94" s="3024">
        <v>115</v>
      </c>
      <c r="G94" s="3026">
        <v>13.8</v>
      </c>
      <c r="H94" s="3030"/>
      <c r="I94" s="875"/>
      <c r="J94" s="3033">
        <v>101</v>
      </c>
      <c r="K94" s="3039">
        <v>3</v>
      </c>
      <c r="L94" s="3042">
        <v>0</v>
      </c>
      <c r="M94" s="875"/>
      <c r="N94" s="875"/>
      <c r="O94" s="938"/>
      <c r="P94" s="1272"/>
      <c r="Q94" s="1274"/>
      <c r="R94" s="987">
        <v>18</v>
      </c>
    </row>
    <row r="95" spans="1:18">
      <c r="A95" s="987">
        <v>19</v>
      </c>
      <c r="B95" s="3018" t="s">
        <v>5147</v>
      </c>
      <c r="C95" s="3020" t="s">
        <v>5148</v>
      </c>
      <c r="D95" s="3022" t="s">
        <v>5121</v>
      </c>
      <c r="E95" s="938"/>
      <c r="F95" s="3024">
        <v>115</v>
      </c>
      <c r="G95" s="3028">
        <v>34.5</v>
      </c>
      <c r="H95" s="3030"/>
      <c r="I95" s="875"/>
      <c r="J95" s="3033">
        <v>13</v>
      </c>
      <c r="K95" s="3039">
        <v>1</v>
      </c>
      <c r="L95" s="3042">
        <v>0</v>
      </c>
      <c r="M95" s="875"/>
      <c r="N95" s="875"/>
      <c r="O95" s="938"/>
      <c r="P95" s="1272"/>
      <c r="Q95" s="1274"/>
      <c r="R95" s="987">
        <v>19</v>
      </c>
    </row>
    <row r="96" spans="1:18">
      <c r="A96" s="987">
        <v>20</v>
      </c>
      <c r="B96" s="3018" t="s">
        <v>5149</v>
      </c>
      <c r="C96" s="3020" t="s">
        <v>5150</v>
      </c>
      <c r="D96" s="3022" t="s">
        <v>5121</v>
      </c>
      <c r="E96" s="938"/>
      <c r="F96" s="3024">
        <v>115</v>
      </c>
      <c r="G96" s="3026">
        <v>13.8</v>
      </c>
      <c r="H96" s="3030"/>
      <c r="I96" s="875"/>
      <c r="J96" s="3033">
        <v>66</v>
      </c>
      <c r="K96" s="3039">
        <v>2</v>
      </c>
      <c r="L96" s="3042">
        <v>0</v>
      </c>
      <c r="M96" s="875"/>
      <c r="N96" s="875"/>
      <c r="O96" s="938"/>
      <c r="P96" s="1272"/>
      <c r="Q96" s="1274"/>
      <c r="R96" s="987">
        <v>20</v>
      </c>
    </row>
    <row r="97" spans="1:18">
      <c r="A97" s="987">
        <v>21</v>
      </c>
      <c r="B97" s="3018" t="s">
        <v>5151</v>
      </c>
      <c r="C97" s="3020" t="s">
        <v>5152</v>
      </c>
      <c r="D97" s="3022" t="s">
        <v>5121</v>
      </c>
      <c r="E97" s="938"/>
      <c r="F97" s="3024">
        <v>69</v>
      </c>
      <c r="G97" s="3026">
        <v>13.8</v>
      </c>
      <c r="H97" s="3030"/>
      <c r="I97" s="875"/>
      <c r="J97" s="3033">
        <v>20</v>
      </c>
      <c r="K97" s="3039">
        <v>1</v>
      </c>
      <c r="L97" s="3042">
        <v>0</v>
      </c>
      <c r="M97" s="875"/>
      <c r="N97" s="875"/>
      <c r="O97" s="938"/>
      <c r="P97" s="1272"/>
      <c r="Q97" s="1274"/>
      <c r="R97" s="987">
        <v>21</v>
      </c>
    </row>
    <row r="98" spans="1:18">
      <c r="A98" s="987">
        <v>22</v>
      </c>
      <c r="B98" s="3018" t="s">
        <v>5153</v>
      </c>
      <c r="C98" s="3020" t="s">
        <v>5154</v>
      </c>
      <c r="D98" s="3022" t="s">
        <v>5121</v>
      </c>
      <c r="E98" s="938"/>
      <c r="F98" s="3024">
        <v>69</v>
      </c>
      <c r="G98" s="3026">
        <v>13.8</v>
      </c>
      <c r="H98" s="3030"/>
      <c r="I98" s="875"/>
      <c r="J98" s="3033">
        <v>25</v>
      </c>
      <c r="K98" s="3039">
        <v>2</v>
      </c>
      <c r="L98" s="3042">
        <v>0</v>
      </c>
      <c r="M98" s="875"/>
      <c r="N98" s="875"/>
      <c r="O98" s="938"/>
      <c r="P98" s="1272"/>
      <c r="Q98" s="1274"/>
      <c r="R98" s="987">
        <v>22</v>
      </c>
    </row>
    <row r="99" spans="1:18">
      <c r="A99" s="987">
        <v>23</v>
      </c>
      <c r="B99" s="3018"/>
      <c r="C99" s="3020"/>
      <c r="D99" s="3022"/>
      <c r="E99" s="938"/>
      <c r="F99" s="1280"/>
      <c r="G99" s="1292"/>
      <c r="H99" s="1286"/>
      <c r="I99" s="875"/>
      <c r="J99" s="3035"/>
      <c r="K99" s="3038"/>
      <c r="L99" s="3042"/>
      <c r="M99" s="875"/>
      <c r="N99" s="875"/>
      <c r="O99" s="938"/>
      <c r="P99" s="1272"/>
      <c r="Q99" s="1274"/>
      <c r="R99" s="987">
        <v>23</v>
      </c>
    </row>
    <row r="100" spans="1:18">
      <c r="A100" s="987">
        <v>24</v>
      </c>
      <c r="B100" s="3021" t="s">
        <v>5155</v>
      </c>
      <c r="C100" s="3020"/>
      <c r="D100" s="3022" t="s">
        <v>5121</v>
      </c>
      <c r="E100" s="938"/>
      <c r="F100" s="1280"/>
      <c r="G100" s="1292"/>
      <c r="H100" s="1286"/>
      <c r="I100" s="875"/>
      <c r="J100" s="3032">
        <v>76</v>
      </c>
      <c r="K100" s="3040">
        <v>22</v>
      </c>
      <c r="L100" s="3042">
        <v>0</v>
      </c>
      <c r="M100" s="875"/>
      <c r="N100" s="875"/>
      <c r="O100" s="938"/>
      <c r="P100" s="1272"/>
      <c r="Q100" s="1274"/>
      <c r="R100" s="987">
        <v>24</v>
      </c>
    </row>
    <row r="101" spans="1:18">
      <c r="A101" s="987">
        <v>25</v>
      </c>
      <c r="B101" s="3018"/>
      <c r="C101" s="3020"/>
      <c r="D101" s="875"/>
      <c r="E101" s="938"/>
      <c r="F101" s="1280"/>
      <c r="G101" s="1292"/>
      <c r="H101" s="1286"/>
      <c r="I101" s="875"/>
      <c r="J101" s="3035"/>
      <c r="K101" s="3038"/>
      <c r="L101" s="3042"/>
      <c r="M101" s="875"/>
      <c r="N101" s="875"/>
      <c r="O101" s="938"/>
      <c r="P101" s="1272"/>
      <c r="Q101" s="1274"/>
      <c r="R101" s="987">
        <v>25</v>
      </c>
    </row>
    <row r="102" spans="1:18">
      <c r="A102" s="987">
        <v>26</v>
      </c>
      <c r="B102" s="3018"/>
      <c r="C102" s="3020"/>
      <c r="D102" s="875"/>
      <c r="E102" s="938"/>
      <c r="F102" s="1280"/>
      <c r="G102" s="1292"/>
      <c r="H102" s="1286"/>
      <c r="I102" s="875"/>
      <c r="J102" s="3035"/>
      <c r="K102" s="3038"/>
      <c r="L102" s="3042"/>
      <c r="M102" s="875"/>
      <c r="N102" s="875"/>
      <c r="O102" s="938"/>
      <c r="P102" s="1272"/>
      <c r="Q102" s="1274"/>
      <c r="R102" s="987">
        <v>26</v>
      </c>
    </row>
    <row r="103" spans="1:18">
      <c r="A103" s="987">
        <v>27</v>
      </c>
      <c r="B103" s="3018"/>
      <c r="C103" s="3020"/>
      <c r="D103" s="875"/>
      <c r="E103" s="938"/>
      <c r="F103" s="1280"/>
      <c r="G103" s="1292"/>
      <c r="H103" s="1286"/>
      <c r="I103" s="875"/>
      <c r="J103" s="3035"/>
      <c r="K103" s="3038"/>
      <c r="L103" s="3042"/>
      <c r="M103" s="875"/>
      <c r="N103" s="875"/>
      <c r="O103" s="938"/>
      <c r="P103" s="1272"/>
      <c r="Q103" s="1274"/>
      <c r="R103" s="987">
        <v>27</v>
      </c>
    </row>
    <row r="104" spans="1:18">
      <c r="A104" s="987">
        <v>28</v>
      </c>
      <c r="B104" s="3018"/>
      <c r="C104" s="3020"/>
      <c r="D104" s="875"/>
      <c r="E104" s="938"/>
      <c r="F104" s="1280"/>
      <c r="G104" s="1292"/>
      <c r="H104" s="1286"/>
      <c r="I104" s="875"/>
      <c r="J104" s="3035"/>
      <c r="K104" s="3038"/>
      <c r="L104" s="3042"/>
      <c r="M104" s="875"/>
      <c r="N104" s="875"/>
      <c r="O104" s="938"/>
      <c r="P104" s="1272"/>
      <c r="Q104" s="1274"/>
      <c r="R104" s="987">
        <v>28</v>
      </c>
    </row>
    <row r="105" spans="1:18">
      <c r="A105" s="987">
        <v>29</v>
      </c>
      <c r="B105" s="3018"/>
      <c r="C105" s="3020"/>
      <c r="D105" s="875"/>
      <c r="E105" s="938"/>
      <c r="F105" s="1280"/>
      <c r="G105" s="1292"/>
      <c r="H105" s="1286"/>
      <c r="I105" s="875"/>
      <c r="J105" s="3035"/>
      <c r="K105" s="3038"/>
      <c r="L105" s="3042"/>
      <c r="M105" s="875"/>
      <c r="N105" s="875"/>
      <c r="O105" s="938"/>
      <c r="P105" s="1272"/>
      <c r="Q105" s="1274"/>
      <c r="R105" s="987">
        <v>29</v>
      </c>
    </row>
    <row r="106" spans="1:18">
      <c r="A106" s="987">
        <v>30</v>
      </c>
      <c r="B106" s="3018"/>
      <c r="C106" s="3020"/>
      <c r="D106" s="875"/>
      <c r="E106" s="938"/>
      <c r="F106" s="1280"/>
      <c r="G106" s="1292"/>
      <c r="H106" s="1286"/>
      <c r="I106" s="875"/>
      <c r="J106" s="3035"/>
      <c r="K106" s="3038"/>
      <c r="L106" s="3042"/>
      <c r="M106" s="875"/>
      <c r="N106" s="875"/>
      <c r="O106" s="938"/>
      <c r="P106" s="1272"/>
      <c r="Q106" s="1274"/>
      <c r="R106" s="987">
        <v>30</v>
      </c>
    </row>
    <row r="107" spans="1:18">
      <c r="A107" s="987">
        <v>31</v>
      </c>
      <c r="B107" s="3018" t="s">
        <v>5156</v>
      </c>
      <c r="C107" s="3020"/>
      <c r="D107" s="875"/>
      <c r="E107" s="938"/>
      <c r="F107" s="1280"/>
      <c r="G107" s="1292"/>
      <c r="H107" s="1286"/>
      <c r="I107" s="875"/>
      <c r="J107" s="3035"/>
      <c r="K107" s="3038"/>
      <c r="L107" s="3042"/>
      <c r="M107" s="875"/>
      <c r="N107" s="875"/>
      <c r="O107" s="938"/>
      <c r="P107" s="1272"/>
      <c r="Q107" s="1274"/>
      <c r="R107" s="987">
        <v>31</v>
      </c>
    </row>
    <row r="108" spans="1:18">
      <c r="A108" s="987">
        <v>32</v>
      </c>
      <c r="B108" s="3018" t="s">
        <v>5157</v>
      </c>
      <c r="C108" s="3020"/>
      <c r="D108" s="875"/>
      <c r="E108" s="938"/>
      <c r="F108" s="1280"/>
      <c r="G108" s="1292"/>
      <c r="H108" s="1286"/>
      <c r="I108" s="875"/>
      <c r="J108" s="3035">
        <v>2704</v>
      </c>
      <c r="K108" s="3038"/>
      <c r="L108" s="3042"/>
      <c r="M108" s="875"/>
      <c r="N108" s="875"/>
      <c r="O108" s="938"/>
      <c r="P108" s="1272"/>
      <c r="Q108" s="1274"/>
      <c r="R108" s="987">
        <v>32</v>
      </c>
    </row>
    <row r="109" spans="1:18">
      <c r="A109" s="987">
        <v>33</v>
      </c>
      <c r="B109" s="3018" t="s">
        <v>5158</v>
      </c>
      <c r="C109" s="3020"/>
      <c r="D109" s="875"/>
      <c r="E109" s="938"/>
      <c r="F109" s="1280"/>
      <c r="G109" s="1292"/>
      <c r="H109" s="1286"/>
      <c r="I109" s="875"/>
      <c r="J109" s="3035">
        <v>2373</v>
      </c>
      <c r="K109" s="3038"/>
      <c r="L109" s="3042"/>
      <c r="M109" s="875"/>
      <c r="N109" s="875"/>
      <c r="O109" s="938"/>
      <c r="P109" s="1272"/>
      <c r="Q109" s="1274"/>
      <c r="R109" s="987">
        <v>33</v>
      </c>
    </row>
    <row r="110" spans="1:18">
      <c r="A110" s="987">
        <v>34</v>
      </c>
      <c r="B110" s="3018"/>
      <c r="C110" s="3020"/>
      <c r="D110" s="875"/>
      <c r="E110" s="938"/>
      <c r="F110" s="1280"/>
      <c r="G110" s="1292"/>
      <c r="H110" s="1286"/>
      <c r="I110" s="875"/>
      <c r="J110" s="3035"/>
      <c r="K110" s="3038"/>
      <c r="L110" s="3042"/>
      <c r="M110" s="875"/>
      <c r="N110" s="875"/>
      <c r="O110" s="938"/>
      <c r="P110" s="1272"/>
      <c r="Q110" s="1274"/>
      <c r="R110" s="987">
        <v>34</v>
      </c>
    </row>
    <row r="111" spans="1:18">
      <c r="A111" s="987">
        <v>35</v>
      </c>
      <c r="B111" s="3018"/>
      <c r="C111" s="3020"/>
      <c r="D111" s="875"/>
      <c r="E111" s="938"/>
      <c r="F111" s="1280"/>
      <c r="G111" s="1292"/>
      <c r="H111" s="1286"/>
      <c r="I111" s="875"/>
      <c r="J111" s="3035"/>
      <c r="K111" s="3038"/>
      <c r="L111" s="3042"/>
      <c r="M111" s="875"/>
      <c r="N111" s="875"/>
      <c r="O111" s="938"/>
      <c r="P111" s="1272"/>
      <c r="Q111" s="1274"/>
      <c r="R111" s="987">
        <v>35</v>
      </c>
    </row>
    <row r="112" spans="1:18">
      <c r="A112" s="987">
        <v>37</v>
      </c>
      <c r="B112" s="3018"/>
      <c r="C112" s="3020"/>
      <c r="D112" s="875"/>
      <c r="E112" s="938"/>
      <c r="F112" s="1280"/>
      <c r="G112" s="1292"/>
      <c r="H112" s="1286"/>
      <c r="I112" s="875"/>
      <c r="J112" s="3035"/>
      <c r="K112" s="1004"/>
      <c r="L112" s="1004"/>
      <c r="M112" s="875"/>
      <c r="N112" s="875"/>
      <c r="O112" s="938"/>
      <c r="P112" s="1272"/>
      <c r="Q112" s="1274"/>
      <c r="R112" s="987">
        <v>37</v>
      </c>
    </row>
    <row r="113" spans="1:18">
      <c r="A113" s="987">
        <v>38</v>
      </c>
      <c r="B113" s="3018"/>
      <c r="C113" s="3020"/>
      <c r="D113" s="875"/>
      <c r="E113" s="938"/>
      <c r="F113" s="1280"/>
      <c r="G113" s="1292"/>
      <c r="H113" s="1286"/>
      <c r="I113" s="875"/>
      <c r="J113" s="3035"/>
      <c r="K113" s="1004"/>
      <c r="L113" s="1004"/>
      <c r="M113" s="875"/>
      <c r="N113" s="875"/>
      <c r="O113" s="938"/>
      <c r="P113" s="1272"/>
      <c r="Q113" s="1274"/>
      <c r="R113" s="987">
        <v>38</v>
      </c>
    </row>
    <row r="114" spans="1:18">
      <c r="A114" s="987">
        <v>39</v>
      </c>
      <c r="B114" s="3018" t="s">
        <v>171</v>
      </c>
      <c r="C114" s="3020"/>
      <c r="D114" s="875"/>
      <c r="E114" s="938"/>
      <c r="F114" s="1280"/>
      <c r="G114" s="1292"/>
      <c r="H114" s="1286"/>
      <c r="I114" s="875"/>
      <c r="J114" s="3305">
        <v>5077</v>
      </c>
      <c r="K114" s="1004">
        <v>153</v>
      </c>
      <c r="L114" s="1004">
        <v>6</v>
      </c>
      <c r="M114" s="875"/>
      <c r="N114" s="875"/>
      <c r="O114" s="938"/>
      <c r="P114" s="1272"/>
      <c r="Q114" s="1274"/>
      <c r="R114" s="987">
        <v>39</v>
      </c>
    </row>
    <row r="115" spans="1:18">
      <c r="A115" s="987">
        <v>40</v>
      </c>
      <c r="B115" s="875"/>
      <c r="C115" s="938"/>
      <c r="D115" s="875"/>
      <c r="E115" s="938"/>
      <c r="F115" s="1280"/>
      <c r="G115" s="1292"/>
      <c r="H115" s="1286"/>
      <c r="I115" s="875"/>
      <c r="J115" s="1286"/>
      <c r="K115" s="1004"/>
      <c r="L115" s="1004"/>
      <c r="M115" s="875"/>
      <c r="N115" s="875"/>
      <c r="O115" s="938"/>
      <c r="P115" s="1272"/>
      <c r="Q115" s="1274"/>
      <c r="R115" s="987">
        <v>40</v>
      </c>
    </row>
    <row r="116" spans="1:18">
      <c r="A116" s="987">
        <v>41</v>
      </c>
      <c r="B116" s="875"/>
      <c r="C116" s="938"/>
      <c r="D116" s="875"/>
      <c r="E116" s="938"/>
      <c r="F116" s="1280"/>
      <c r="G116" s="1292"/>
      <c r="H116" s="1286"/>
      <c r="I116" s="875"/>
      <c r="J116" s="1286"/>
      <c r="K116" s="1004"/>
      <c r="L116" s="1004"/>
      <c r="M116" s="875"/>
      <c r="N116" s="875"/>
      <c r="O116" s="938"/>
      <c r="P116" s="1272"/>
      <c r="Q116" s="1274"/>
      <c r="R116" s="987">
        <v>41</v>
      </c>
    </row>
    <row r="117" spans="1:18">
      <c r="A117" s="987">
        <v>42</v>
      </c>
      <c r="B117" s="875"/>
      <c r="C117" s="938"/>
      <c r="D117" s="875"/>
      <c r="E117" s="938"/>
      <c r="F117" s="1280"/>
      <c r="G117" s="1292"/>
      <c r="H117" s="1286"/>
      <c r="I117" s="875"/>
      <c r="J117" s="1286"/>
      <c r="K117" s="1004"/>
      <c r="L117" s="1004"/>
      <c r="M117" s="875"/>
      <c r="N117" s="875"/>
      <c r="O117" s="938"/>
      <c r="P117" s="1272"/>
      <c r="Q117" s="1274"/>
      <c r="R117" s="987">
        <v>42</v>
      </c>
    </row>
    <row r="118" spans="1:18">
      <c r="A118" s="987">
        <v>43</v>
      </c>
      <c r="B118" s="875"/>
      <c r="C118" s="938"/>
      <c r="D118" s="875"/>
      <c r="E118" s="938"/>
      <c r="F118" s="1280"/>
      <c r="G118" s="1292"/>
      <c r="H118" s="1286"/>
      <c r="I118" s="875"/>
      <c r="J118" s="1286"/>
      <c r="K118" s="1004"/>
      <c r="L118" s="1004"/>
      <c r="M118" s="875"/>
      <c r="N118" s="875"/>
      <c r="O118" s="938"/>
      <c r="P118" s="1272"/>
      <c r="Q118" s="1274"/>
      <c r="R118" s="987">
        <v>43</v>
      </c>
    </row>
    <row r="119" spans="1:18">
      <c r="A119" s="987">
        <v>44</v>
      </c>
      <c r="B119" s="875"/>
      <c r="C119" s="938"/>
      <c r="D119" s="875"/>
      <c r="E119" s="938"/>
      <c r="F119" s="1280"/>
      <c r="G119" s="1292"/>
      <c r="H119" s="1286"/>
      <c r="I119" s="875"/>
      <c r="J119" s="1286"/>
      <c r="K119" s="1004"/>
      <c r="L119" s="1004"/>
      <c r="M119" s="875"/>
      <c r="N119" s="875"/>
      <c r="O119" s="938"/>
      <c r="P119" s="1272"/>
      <c r="Q119" s="1274"/>
      <c r="R119" s="987">
        <v>44</v>
      </c>
    </row>
    <row r="120" spans="1:18">
      <c r="A120" s="987">
        <v>45</v>
      </c>
      <c r="B120" s="875"/>
      <c r="C120" s="938"/>
      <c r="D120" s="875"/>
      <c r="E120" s="938"/>
      <c r="F120" s="1280"/>
      <c r="G120" s="1292"/>
      <c r="H120" s="1286"/>
      <c r="I120" s="875"/>
      <c r="J120" s="1286"/>
      <c r="K120" s="1004"/>
      <c r="L120" s="1004"/>
      <c r="M120" s="875"/>
      <c r="N120" s="875"/>
      <c r="O120" s="938"/>
      <c r="P120" s="1272"/>
      <c r="Q120" s="1274"/>
      <c r="R120" s="987">
        <v>45</v>
      </c>
    </row>
    <row r="121" spans="1:18">
      <c r="A121" s="987">
        <v>46</v>
      </c>
      <c r="B121" s="875"/>
      <c r="C121" s="938"/>
      <c r="D121" s="875"/>
      <c r="E121" s="938"/>
      <c r="F121" s="1280"/>
      <c r="G121" s="1292"/>
      <c r="H121" s="1286"/>
      <c r="I121" s="875"/>
      <c r="J121" s="1286"/>
      <c r="K121" s="1004"/>
      <c r="L121" s="1004"/>
      <c r="M121" s="875"/>
      <c r="N121" s="875"/>
      <c r="O121" s="938"/>
      <c r="P121" s="1272"/>
      <c r="Q121" s="1274"/>
      <c r="R121" s="987">
        <v>46</v>
      </c>
    </row>
    <row r="122" spans="1:18">
      <c r="A122" s="987">
        <v>47</v>
      </c>
      <c r="B122" s="875"/>
      <c r="C122" s="938"/>
      <c r="D122" s="875"/>
      <c r="E122" s="938"/>
      <c r="F122" s="1280"/>
      <c r="G122" s="1292"/>
      <c r="H122" s="1286"/>
      <c r="I122" s="875"/>
      <c r="J122" s="1286"/>
      <c r="K122" s="1004"/>
      <c r="L122" s="1004"/>
      <c r="M122" s="875"/>
      <c r="N122" s="875"/>
      <c r="O122" s="938"/>
      <c r="P122" s="1272"/>
      <c r="Q122" s="1274"/>
      <c r="R122" s="987">
        <v>47</v>
      </c>
    </row>
    <row r="123" spans="1:18">
      <c r="A123" s="987">
        <v>48</v>
      </c>
      <c r="B123" s="875"/>
      <c r="C123" s="938"/>
      <c r="D123" s="875"/>
      <c r="E123" s="938"/>
      <c r="F123" s="1280"/>
      <c r="G123" s="1292"/>
      <c r="H123" s="1286"/>
      <c r="I123" s="875"/>
      <c r="J123" s="1286"/>
      <c r="K123" s="1004"/>
      <c r="L123" s="1004"/>
      <c r="M123" s="875"/>
      <c r="N123" s="875"/>
      <c r="O123" s="938"/>
      <c r="P123" s="1272"/>
      <c r="Q123" s="1274"/>
      <c r="R123" s="987">
        <v>48</v>
      </c>
    </row>
    <row r="124" spans="1:18">
      <c r="A124" s="987">
        <v>49</v>
      </c>
      <c r="B124" s="875"/>
      <c r="C124" s="938"/>
      <c r="D124" s="875"/>
      <c r="E124" s="938"/>
      <c r="F124" s="1280"/>
      <c r="G124" s="1292"/>
      <c r="H124" s="1286"/>
      <c r="I124" s="875"/>
      <c r="J124" s="1286"/>
      <c r="K124" s="1004"/>
      <c r="L124" s="1004"/>
      <c r="M124" s="875"/>
      <c r="N124" s="875"/>
      <c r="O124" s="938"/>
      <c r="P124" s="1272"/>
      <c r="Q124" s="1274"/>
      <c r="R124" s="987">
        <v>49</v>
      </c>
    </row>
    <row r="125" spans="1:18">
      <c r="A125" s="987">
        <v>50</v>
      </c>
      <c r="B125" s="875"/>
      <c r="C125" s="938"/>
      <c r="D125" s="875"/>
      <c r="E125" s="938"/>
      <c r="F125" s="1280"/>
      <c r="G125" s="1292"/>
      <c r="H125" s="1286"/>
      <c r="I125" s="875"/>
      <c r="J125" s="1286"/>
      <c r="K125" s="1004"/>
      <c r="L125" s="1004"/>
      <c r="M125" s="875"/>
      <c r="N125" s="875"/>
      <c r="O125" s="938"/>
      <c r="P125" s="1272"/>
      <c r="Q125" s="1274"/>
      <c r="R125" s="987">
        <v>50</v>
      </c>
    </row>
    <row r="126" spans="1:18">
      <c r="A126" s="987">
        <v>51</v>
      </c>
      <c r="B126" s="875"/>
      <c r="C126" s="938"/>
      <c r="D126" s="875"/>
      <c r="E126" s="938"/>
      <c r="F126" s="1280"/>
      <c r="G126" s="1292"/>
      <c r="H126" s="1286"/>
      <c r="I126" s="875"/>
      <c r="J126" s="1286"/>
      <c r="K126" s="1004"/>
      <c r="L126" s="1004"/>
      <c r="M126" s="875"/>
      <c r="N126" s="875"/>
      <c r="O126" s="938"/>
      <c r="P126" s="1272"/>
      <c r="Q126" s="1274"/>
      <c r="R126" s="987">
        <v>51</v>
      </c>
    </row>
    <row r="127" spans="1:18">
      <c r="A127" s="987">
        <v>52</v>
      </c>
      <c r="B127" s="875"/>
      <c r="C127" s="938"/>
      <c r="D127" s="875"/>
      <c r="E127" s="938"/>
      <c r="F127" s="1280"/>
      <c r="G127" s="1292"/>
      <c r="H127" s="1286"/>
      <c r="I127" s="875"/>
      <c r="J127" s="1286"/>
      <c r="K127" s="1004"/>
      <c r="L127" s="1004"/>
      <c r="M127" s="875"/>
      <c r="N127" s="875"/>
      <c r="O127" s="938"/>
      <c r="P127" s="1272"/>
      <c r="Q127" s="1274"/>
      <c r="R127" s="987">
        <v>52</v>
      </c>
    </row>
    <row r="128" spans="1:18">
      <c r="A128" s="987">
        <v>53</v>
      </c>
      <c r="B128" s="875"/>
      <c r="C128" s="938"/>
      <c r="D128" s="875"/>
      <c r="E128" s="938"/>
      <c r="F128" s="1280"/>
      <c r="G128" s="1292"/>
      <c r="H128" s="1286"/>
      <c r="I128" s="875"/>
      <c r="J128" s="1286"/>
      <c r="K128" s="1004"/>
      <c r="L128" s="1004"/>
      <c r="M128" s="875"/>
      <c r="N128" s="875"/>
      <c r="O128" s="938"/>
      <c r="P128" s="1272"/>
      <c r="Q128" s="1274"/>
      <c r="R128" s="987">
        <v>53</v>
      </c>
    </row>
    <row r="129" spans="1:18">
      <c r="A129" s="987">
        <v>54</v>
      </c>
      <c r="B129" s="875"/>
      <c r="C129" s="938"/>
      <c r="D129" s="875"/>
      <c r="E129" s="938"/>
      <c r="F129" s="1280"/>
      <c r="G129" s="1292"/>
      <c r="H129" s="1286"/>
      <c r="I129" s="875"/>
      <c r="J129" s="1286"/>
      <c r="K129" s="1004"/>
      <c r="L129" s="1004"/>
      <c r="M129" s="875"/>
      <c r="N129" s="875"/>
      <c r="O129" s="938"/>
      <c r="P129" s="1272"/>
      <c r="Q129" s="1274"/>
      <c r="R129" s="987">
        <v>54</v>
      </c>
    </row>
    <row r="130" spans="1:18">
      <c r="A130" s="987">
        <v>55</v>
      </c>
      <c r="B130" s="875"/>
      <c r="C130" s="938"/>
      <c r="D130" s="875"/>
      <c r="E130" s="938"/>
      <c r="F130" s="1280"/>
      <c r="G130" s="1292"/>
      <c r="H130" s="1286"/>
      <c r="I130" s="875"/>
      <c r="J130" s="1286"/>
      <c r="K130" s="1004"/>
      <c r="L130" s="1004"/>
      <c r="M130" s="875"/>
      <c r="N130" s="875"/>
      <c r="O130" s="938"/>
      <c r="P130" s="1272"/>
      <c r="Q130" s="1274"/>
      <c r="R130" s="987">
        <v>55</v>
      </c>
    </row>
    <row r="131" spans="1:18">
      <c r="A131" s="987">
        <v>56</v>
      </c>
      <c r="B131" s="875"/>
      <c r="C131" s="938"/>
      <c r="D131" s="875"/>
      <c r="E131" s="938"/>
      <c r="F131" s="1280"/>
      <c r="G131" s="1292"/>
      <c r="H131" s="1286"/>
      <c r="I131" s="875"/>
      <c r="J131" s="1286"/>
      <c r="K131" s="1004"/>
      <c r="L131" s="1004"/>
      <c r="M131" s="875"/>
      <c r="N131" s="875"/>
      <c r="O131" s="938"/>
      <c r="P131" s="1272"/>
      <c r="Q131" s="1274"/>
      <c r="R131" s="987">
        <v>56</v>
      </c>
    </row>
    <row r="132" spans="1:18">
      <c r="A132" s="987">
        <v>57</v>
      </c>
      <c r="B132" s="875"/>
      <c r="C132" s="938"/>
      <c r="D132" s="875"/>
      <c r="E132" s="938"/>
      <c r="F132" s="1280"/>
      <c r="G132" s="1292"/>
      <c r="H132" s="1286"/>
      <c r="I132" s="875"/>
      <c r="J132" s="1286"/>
      <c r="K132" s="1004"/>
      <c r="L132" s="1004"/>
      <c r="M132" s="875"/>
      <c r="N132" s="875"/>
      <c r="O132" s="938"/>
      <c r="P132" s="1272"/>
      <c r="Q132" s="1274"/>
      <c r="R132" s="987">
        <v>57</v>
      </c>
    </row>
    <row r="133" spans="1:18">
      <c r="A133" s="987">
        <v>58</v>
      </c>
      <c r="B133" s="875"/>
      <c r="C133" s="938"/>
      <c r="D133" s="875"/>
      <c r="E133" s="938"/>
      <c r="F133" s="1280"/>
      <c r="G133" s="1292"/>
      <c r="H133" s="1286"/>
      <c r="I133" s="875"/>
      <c r="J133" s="1286"/>
      <c r="K133" s="1004"/>
      <c r="L133" s="1004"/>
      <c r="M133" s="875"/>
      <c r="N133" s="875"/>
      <c r="O133" s="938"/>
      <c r="P133" s="1272"/>
      <c r="Q133" s="1274"/>
      <c r="R133" s="987">
        <v>58</v>
      </c>
    </row>
    <row r="134" spans="1:18" ht="15.75" thickBot="1">
      <c r="A134" s="1006">
        <v>59</v>
      </c>
      <c r="B134" s="927"/>
      <c r="C134" s="955"/>
      <c r="D134" s="927"/>
      <c r="E134" s="955"/>
      <c r="F134" s="1281"/>
      <c r="G134" s="1293"/>
      <c r="H134" s="1287"/>
      <c r="I134" s="875"/>
      <c r="J134" s="1287"/>
      <c r="K134" s="1080"/>
      <c r="L134" s="1080"/>
      <c r="M134" s="927"/>
      <c r="N134" s="927"/>
      <c r="O134" s="955"/>
      <c r="P134" s="1273"/>
      <c r="Q134" s="1275"/>
      <c r="R134" s="1006">
        <v>59</v>
      </c>
    </row>
    <row r="136" spans="1:18">
      <c r="A136" s="876" t="s">
        <v>3222</v>
      </c>
      <c r="B136" s="876"/>
      <c r="C136" s="876"/>
      <c r="D136" s="876"/>
      <c r="E136" s="876"/>
      <c r="F136" s="876"/>
      <c r="G136" s="876"/>
      <c r="H136" s="876"/>
      <c r="I136" s="875"/>
      <c r="J136" s="876" t="s">
        <v>3223</v>
      </c>
      <c r="K136" s="876"/>
      <c r="L136" s="876"/>
      <c r="M136" s="876"/>
      <c r="N136" s="876"/>
      <c r="O136" s="876"/>
      <c r="P136" s="876"/>
      <c r="Q136" s="876"/>
      <c r="R136" s="876"/>
    </row>
  </sheetData>
  <customSheetViews>
    <customSheetView guid="{8BA73436-2F9B-4210-BD10-5C9B0EE18A6F}"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
      <headerFooter alignWithMargins="0"/>
    </customSheetView>
    <customSheetView guid="{7923C648-7509-4E75-B568-BE9D1A032E56}" colorId="22" topLeftCell="G85">
      <selection activeCell="M109" sqref="M109"/>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2"/>
      <headerFooter alignWithMargins="0"/>
    </customSheetView>
    <customSheetView guid="{393B765C-BB60-4CEF-9B1B-1517D80E77BC}" colorId="22" showPageBreaks="1" topLeftCell="G85">
      <selection activeCell="M109" sqref="M109"/>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3"/>
      <headerFooter alignWithMargins="0"/>
    </customSheetView>
    <customSheetView guid="{63051384-6030-4837-BDE8-8D47319E9310}"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4"/>
      <headerFooter alignWithMargins="0"/>
    </customSheetView>
    <customSheetView guid="{4E7170B9-0E13-4551-BA0F-F43020F5D14F}" colorId="22">
      <selection activeCell="J114" sqref="J114"/>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5"/>
      <headerFooter alignWithMargins="0"/>
    </customSheetView>
    <customSheetView guid="{438078D9-73AC-4065-AD12-33C545097290}"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6"/>
      <headerFooter alignWithMargins="0"/>
    </customSheetView>
    <customSheetView guid="{5CF51FF9-A1DC-465C-8702-577480B671DB}" colorId="22" topLeftCell="L27">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7"/>
      <headerFooter alignWithMargins="0"/>
    </customSheetView>
    <customSheetView guid="{B94A4E40-0E04-4C7F-92F0-F173BDD19C5E}"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8"/>
      <headerFooter alignWithMargins="0"/>
    </customSheetView>
    <customSheetView guid="{8C259C24-A4E4-4974-8C90-A0F5B4CE3394}"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9"/>
      <headerFooter alignWithMargins="0"/>
    </customSheetView>
    <customSheetView guid="{FA103E5D-8B2E-472D-A37D-606A91A24206}"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0"/>
      <headerFooter alignWithMargins="0"/>
    </customSheetView>
    <customSheetView guid="{FD677025-12D2-4A8C-898E-C8C7B61A1761}"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1"/>
      <headerFooter alignWithMargins="0"/>
    </customSheetView>
    <customSheetView guid="{8A94D2EC-B2C5-4234-9443-0DC03802E12D}"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2"/>
      <headerFooter alignWithMargins="0"/>
    </customSheetView>
    <customSheetView guid="{C7AF6775-1D27-4B5E-A593-2A35D0B4D89B}"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3"/>
      <headerFooter alignWithMargins="0"/>
    </customSheetView>
    <customSheetView guid="{96E61F17-B7D0-43DF-A042-AB82DEADF71D}" colorId="22" showPageBreaks="1"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4"/>
      <headerFooter alignWithMargins="0"/>
    </customSheetView>
    <customSheetView guid="{0F6F7749-E5E2-402C-A332-F358E9F52431}"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5"/>
      <headerFooter alignWithMargins="0"/>
    </customSheetView>
    <customSheetView guid="{665C0630-746D-4A38-99D5-558A3A80C435}" colorId="22" topLeftCell="L27">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6"/>
      <headerFooter alignWithMargins="0"/>
    </customSheetView>
    <customSheetView guid="{7BB49942-3332-4916-8C9A-7E0718D9BD15}"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7"/>
      <headerFooter alignWithMargins="0"/>
    </customSheetView>
    <customSheetView guid="{84131046-9492-4BD4-95BF-1101D54B6750}"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8"/>
      <headerFooter alignWithMargins="0"/>
    </customSheetView>
    <customSheetView guid="{CDDD69AD-D96A-45A7-95A3-6DE883419332}"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19"/>
      <headerFooter alignWithMargins="0"/>
    </customSheetView>
    <customSheetView guid="{4AA2BC72-2A29-463C-9964-91A7BC9A705D}" colorId="22" topLeftCell="L54">
      <selection activeCell="M76" sqref="M76"/>
      <rowBreaks count="1" manualBreakCount="1">
        <brk id="66" max="16383" man="1"/>
      </rowBreaks>
      <colBreaks count="1" manualBreakCount="1">
        <brk id="9" max="1048575" man="1"/>
      </colBreaks>
      <pageMargins left="0" right="0" top="0" bottom="0" header="0.25" footer="0.25"/>
      <printOptions horizontalCentered="1" verticalCentered="1"/>
      <pageSetup scale="70" fitToWidth="2" fitToHeight="2" orientation="portrait" horizontalDpi="300" verticalDpi="300" r:id="rId20"/>
      <headerFooter alignWithMargins="0"/>
    </customSheetView>
  </customSheetViews>
  <printOptions horizontalCentered="1" verticalCentered="1"/>
  <pageMargins left="0" right="0" top="0" bottom="0" header="0.25" footer="0.25"/>
  <pageSetup scale="70" fitToWidth="2" fitToHeight="2" orientation="portrait" horizontalDpi="300" verticalDpi="300" r:id="rId21"/>
  <headerFooter alignWithMargins="0"/>
  <rowBreaks count="1" manualBreakCount="1">
    <brk id="66"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7"/>
  <sheetViews>
    <sheetView defaultGridColor="0" topLeftCell="A4" colorId="22" zoomScaleNormal="100" workbookViewId="0">
      <selection activeCell="B10" sqref="B10:B20"/>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2.33203125" style="9" customWidth="1"/>
    <col min="6" max="6" width="13.6640625" style="9" customWidth="1"/>
    <col min="7" max="7" width="12.6640625" style="9" customWidth="1"/>
    <col min="8" max="8" width="15.6640625" style="9" customWidth="1"/>
    <col min="9" max="16384" width="9.6640625" style="9"/>
  </cols>
  <sheetData>
    <row r="1" spans="1:8" ht="15.75" thickBot="1">
      <c r="A1" s="792"/>
      <c r="B1" s="793" t="s">
        <v>1800</v>
      </c>
      <c r="C1" s="794" t="s">
        <v>1345</v>
      </c>
      <c r="D1" s="795"/>
      <c r="E1" s="795"/>
      <c r="F1" s="793"/>
      <c r="G1" s="795" t="s">
        <v>1802</v>
      </c>
      <c r="H1" s="796" t="s">
        <v>1803</v>
      </c>
    </row>
    <row r="2" spans="1:8">
      <c r="A2" s="792"/>
      <c r="B2" s="798" t="str">
        <f>'Data Sheet'!$C$25</f>
        <v>CENTRAL HUDSON GAS &amp; ELECTRIC CORPORATION</v>
      </c>
      <c r="C2" s="411" t="s">
        <v>1346</v>
      </c>
      <c r="D2" s="9" t="s">
        <v>5344</v>
      </c>
      <c r="F2" s="798" t="s">
        <v>1348</v>
      </c>
      <c r="G2" s="799" t="s">
        <v>1805</v>
      </c>
      <c r="H2" s="800"/>
    </row>
    <row r="3" spans="1:8" ht="15" customHeight="1">
      <c r="A3" s="801"/>
      <c r="B3" s="443"/>
      <c r="C3" s="461" t="s">
        <v>1349</v>
      </c>
      <c r="D3" s="443" t="s">
        <v>1347</v>
      </c>
      <c r="E3" s="443"/>
      <c r="F3" s="802" t="s">
        <v>1350</v>
      </c>
      <c r="G3" s="664" t="str">
        <f>'Data Sheet'!$C$40</f>
        <v>4/18/2018</v>
      </c>
      <c r="H3" s="1238" t="str">
        <f>'Data Sheet'!$C$38</f>
        <v>12/31/2017</v>
      </c>
    </row>
    <row r="4" spans="1:8" ht="15" customHeight="1">
      <c r="A4" s="817" t="s">
        <v>1719</v>
      </c>
      <c r="B4" s="818"/>
      <c r="C4" s="818"/>
      <c r="D4" s="818"/>
      <c r="E4" s="818"/>
      <c r="F4" s="818"/>
      <c r="G4" s="818"/>
      <c r="H4" s="819"/>
    </row>
    <row r="5" spans="1:8">
      <c r="A5" s="820"/>
      <c r="B5" s="799"/>
      <c r="C5" s="821"/>
      <c r="D5" s="821"/>
      <c r="E5" s="821"/>
      <c r="F5" s="821"/>
      <c r="G5" s="821"/>
      <c r="H5" s="822"/>
    </row>
    <row r="6" spans="1:8" ht="120">
      <c r="A6" s="820"/>
      <c r="B6" s="823" t="s">
        <v>1824</v>
      </c>
      <c r="C6" s="806"/>
      <c r="D6" s="821"/>
      <c r="E6" s="799"/>
      <c r="F6" s="3421" t="s">
        <v>1825</v>
      </c>
      <c r="G6" s="3417"/>
      <c r="H6" s="3418"/>
    </row>
    <row r="7" spans="1:8">
      <c r="A7" s="820"/>
      <c r="B7" s="806"/>
      <c r="C7" s="806"/>
      <c r="D7" s="821"/>
      <c r="E7" s="799"/>
      <c r="F7" s="821"/>
      <c r="G7" s="821"/>
      <c r="H7" s="822"/>
    </row>
    <row r="8" spans="1:8">
      <c r="A8" s="824"/>
      <c r="B8" s="818"/>
      <c r="C8" s="818"/>
      <c r="D8" s="818"/>
      <c r="E8" s="825"/>
      <c r="F8" s="818"/>
      <c r="G8" s="818"/>
      <c r="H8" s="819"/>
    </row>
    <row r="9" spans="1:8">
      <c r="A9" s="820"/>
      <c r="B9" s="821"/>
      <c r="C9" s="821"/>
      <c r="D9" s="821"/>
      <c r="E9" s="799"/>
      <c r="F9" s="821"/>
      <c r="G9" s="821"/>
      <c r="H9" s="822"/>
    </row>
    <row r="10" spans="1:8">
      <c r="A10" s="820"/>
      <c r="B10" s="831" t="s">
        <v>5783</v>
      </c>
      <c r="C10" s="821"/>
      <c r="D10" s="821"/>
      <c r="E10" s="799"/>
      <c r="F10" s="821"/>
      <c r="G10" s="821"/>
      <c r="H10" s="822"/>
    </row>
    <row r="11" spans="1:8">
      <c r="A11" s="820"/>
      <c r="B11" s="831" t="s">
        <v>5784</v>
      </c>
      <c r="C11" s="821"/>
      <c r="D11" s="821"/>
      <c r="E11" s="799"/>
      <c r="F11" s="821"/>
      <c r="G11" s="821"/>
      <c r="H11" s="822"/>
    </row>
    <row r="12" spans="1:8">
      <c r="A12" s="820"/>
      <c r="B12" s="831" t="s">
        <v>5785</v>
      </c>
      <c r="C12" s="821"/>
      <c r="D12" s="821"/>
      <c r="E12" s="799"/>
      <c r="F12" s="821"/>
      <c r="G12" s="821"/>
      <c r="H12" s="822"/>
    </row>
    <row r="13" spans="1:8">
      <c r="A13" s="820"/>
      <c r="B13" s="821"/>
      <c r="C13" s="821"/>
      <c r="D13" s="821"/>
      <c r="E13" s="799"/>
      <c r="F13" s="821"/>
      <c r="G13" s="821"/>
      <c r="H13" s="822"/>
    </row>
    <row r="14" spans="1:8">
      <c r="A14" s="820"/>
      <c r="B14" s="831" t="s">
        <v>5786</v>
      </c>
      <c r="C14" s="821"/>
      <c r="D14" s="821"/>
      <c r="E14" s="799"/>
      <c r="F14" s="821"/>
      <c r="G14" s="821"/>
      <c r="H14" s="822"/>
    </row>
    <row r="15" spans="1:8">
      <c r="A15" s="820"/>
      <c r="B15" s="831" t="s">
        <v>5787</v>
      </c>
      <c r="C15" s="821"/>
      <c r="D15" s="821"/>
      <c r="E15" s="799"/>
      <c r="F15" s="821"/>
      <c r="G15" s="821"/>
      <c r="H15" s="822"/>
    </row>
    <row r="16" spans="1:8">
      <c r="A16" s="820"/>
      <c r="B16" s="831" t="s">
        <v>5788</v>
      </c>
      <c r="C16" s="821"/>
      <c r="D16" s="821"/>
      <c r="E16" s="799"/>
      <c r="F16" s="821"/>
      <c r="G16" s="821"/>
      <c r="H16" s="822"/>
    </row>
    <row r="17" spans="1:8">
      <c r="A17" s="820"/>
      <c r="B17" s="831" t="s">
        <v>5789</v>
      </c>
      <c r="C17" s="821"/>
      <c r="D17" s="821"/>
      <c r="E17" s="799"/>
      <c r="F17" s="799"/>
      <c r="G17" s="799"/>
      <c r="H17" s="826"/>
    </row>
    <row r="18" spans="1:8">
      <c r="A18" s="820"/>
      <c r="B18" s="831" t="s">
        <v>5790</v>
      </c>
      <c r="C18" s="821"/>
      <c r="D18" s="821"/>
      <c r="E18" s="799"/>
      <c r="F18" s="799"/>
      <c r="G18" s="799"/>
      <c r="H18" s="826"/>
    </row>
    <row r="19" spans="1:8">
      <c r="A19" s="820"/>
      <c r="B19" s="831" t="s">
        <v>5791</v>
      </c>
      <c r="C19" s="821"/>
      <c r="D19" s="821"/>
      <c r="E19" s="799"/>
      <c r="F19" s="799"/>
      <c r="G19" s="799"/>
      <c r="H19" s="826"/>
    </row>
    <row r="20" spans="1:8">
      <c r="A20" s="820"/>
      <c r="B20" s="831" t="s">
        <v>5792</v>
      </c>
      <c r="C20" s="821"/>
      <c r="D20" s="821"/>
      <c r="E20" s="799"/>
      <c r="F20" s="799"/>
      <c r="G20" s="799"/>
      <c r="H20" s="826"/>
    </row>
    <row r="21" spans="1:8">
      <c r="A21" s="820"/>
      <c r="B21" s="821"/>
      <c r="C21" s="821"/>
      <c r="D21" s="821"/>
      <c r="E21" s="799"/>
      <c r="F21" s="799"/>
      <c r="G21" s="799"/>
      <c r="H21" s="826"/>
    </row>
    <row r="22" spans="1:8">
      <c r="A22" s="820"/>
      <c r="B22" s="821"/>
      <c r="C22" s="821"/>
      <c r="D22" s="821"/>
      <c r="E22" s="799"/>
      <c r="F22" s="799"/>
      <c r="G22" s="799"/>
      <c r="H22" s="826"/>
    </row>
    <row r="23" spans="1:8">
      <c r="A23" s="820"/>
      <c r="B23" s="821"/>
      <c r="C23" s="821"/>
      <c r="D23" s="821"/>
      <c r="E23" s="799"/>
      <c r="F23" s="799"/>
      <c r="G23" s="799"/>
      <c r="H23" s="826"/>
    </row>
    <row r="24" spans="1:8">
      <c r="A24" s="820"/>
      <c r="B24" s="821"/>
      <c r="C24" s="821"/>
      <c r="D24" s="821"/>
      <c r="E24" s="799"/>
      <c r="F24" s="799"/>
      <c r="G24" s="799"/>
      <c r="H24" s="826"/>
    </row>
    <row r="25" spans="1:8">
      <c r="A25" s="820"/>
      <c r="B25" s="821"/>
      <c r="C25" s="821"/>
      <c r="D25" s="821"/>
      <c r="E25" s="799"/>
      <c r="F25" s="799"/>
      <c r="G25" s="799"/>
      <c r="H25" s="826"/>
    </row>
    <row r="26" spans="1:8">
      <c r="A26" s="820"/>
      <c r="B26" s="821"/>
      <c r="C26" s="821"/>
      <c r="D26" s="821"/>
      <c r="E26" s="799"/>
      <c r="F26" s="799"/>
      <c r="G26" s="799"/>
      <c r="H26" s="826"/>
    </row>
    <row r="27" spans="1:8">
      <c r="A27" s="820"/>
      <c r="B27" s="821"/>
      <c r="C27" s="821"/>
      <c r="D27" s="821"/>
      <c r="E27" s="799"/>
      <c r="F27" s="799"/>
      <c r="G27" s="799"/>
      <c r="H27" s="826"/>
    </row>
    <row r="28" spans="1:8">
      <c r="A28" s="820"/>
      <c r="B28" s="821"/>
      <c r="C28" s="821"/>
      <c r="D28" s="821"/>
      <c r="E28" s="799"/>
      <c r="F28" s="799"/>
      <c r="G28" s="799"/>
      <c r="H28" s="826"/>
    </row>
    <row r="29" spans="1:8">
      <c r="A29" s="820"/>
      <c r="B29" s="821"/>
      <c r="C29" s="821"/>
      <c r="D29" s="821"/>
      <c r="E29" s="799"/>
      <c r="F29" s="799"/>
      <c r="G29" s="799"/>
      <c r="H29" s="826"/>
    </row>
    <row r="30" spans="1:8">
      <c r="A30" s="820"/>
      <c r="B30" s="821"/>
      <c r="C30" s="821"/>
      <c r="D30" s="821"/>
      <c r="E30" s="799"/>
      <c r="F30" s="799"/>
      <c r="G30" s="799"/>
      <c r="H30" s="826"/>
    </row>
    <row r="31" spans="1:8">
      <c r="A31" s="820"/>
      <c r="B31" s="821"/>
      <c r="C31" s="821"/>
      <c r="D31" s="821"/>
      <c r="E31" s="799"/>
      <c r="F31" s="799"/>
      <c r="G31" s="799"/>
      <c r="H31" s="826"/>
    </row>
    <row r="32" spans="1:8">
      <c r="A32" s="820"/>
      <c r="B32" s="799"/>
      <c r="C32" s="799"/>
      <c r="D32" s="799"/>
      <c r="E32" s="799"/>
      <c r="F32" s="799"/>
      <c r="G32" s="799"/>
      <c r="H32" s="826"/>
    </row>
    <row r="33" spans="1:8">
      <c r="A33" s="820"/>
      <c r="B33" s="799"/>
      <c r="C33" s="799"/>
      <c r="D33" s="799"/>
      <c r="E33" s="799"/>
      <c r="F33" s="799"/>
      <c r="G33" s="799"/>
      <c r="H33" s="826"/>
    </row>
    <row r="34" spans="1:8">
      <c r="A34" s="820"/>
      <c r="B34" s="799"/>
      <c r="C34" s="799"/>
      <c r="D34" s="799"/>
      <c r="E34" s="799"/>
      <c r="F34" s="799"/>
      <c r="G34" s="799"/>
      <c r="H34" s="826"/>
    </row>
    <row r="35" spans="1:8">
      <c r="A35" s="820"/>
      <c r="B35" s="799"/>
      <c r="C35" s="799"/>
      <c r="D35" s="799"/>
      <c r="E35" s="799"/>
      <c r="F35" s="799"/>
      <c r="G35" s="799"/>
      <c r="H35" s="826"/>
    </row>
    <row r="36" spans="1:8">
      <c r="A36" s="820"/>
      <c r="B36" s="799"/>
      <c r="C36" s="799"/>
      <c r="D36" s="799"/>
      <c r="E36" s="799"/>
      <c r="F36" s="799"/>
      <c r="G36" s="799"/>
      <c r="H36" s="826"/>
    </row>
    <row r="37" spans="1:8">
      <c r="A37" s="820"/>
      <c r="B37" s="799"/>
      <c r="C37" s="799"/>
      <c r="D37" s="799"/>
      <c r="E37" s="799"/>
      <c r="F37" s="799"/>
      <c r="G37" s="799"/>
      <c r="H37" s="826"/>
    </row>
    <row r="38" spans="1:8">
      <c r="A38" s="820"/>
      <c r="B38" s="799"/>
      <c r="C38" s="799"/>
      <c r="D38" s="799"/>
      <c r="E38" s="799"/>
      <c r="F38" s="799"/>
      <c r="G38" s="799"/>
      <c r="H38" s="826"/>
    </row>
    <row r="39" spans="1:8">
      <c r="A39" s="820"/>
      <c r="B39" s="799"/>
      <c r="C39" s="799"/>
      <c r="D39" s="799"/>
      <c r="E39" s="799"/>
      <c r="F39" s="799"/>
      <c r="G39" s="799"/>
      <c r="H39" s="826"/>
    </row>
    <row r="40" spans="1:8">
      <c r="A40" s="820"/>
      <c r="B40" s="799"/>
      <c r="C40" s="799"/>
      <c r="D40" s="799"/>
      <c r="E40" s="799"/>
      <c r="F40" s="799"/>
      <c r="G40" s="799"/>
      <c r="H40" s="826"/>
    </row>
    <row r="41" spans="1:8">
      <c r="A41" s="820"/>
      <c r="B41" s="799"/>
      <c r="C41" s="799"/>
      <c r="D41" s="799"/>
      <c r="E41" s="799"/>
      <c r="F41" s="799"/>
      <c r="G41" s="799"/>
      <c r="H41" s="826"/>
    </row>
    <row r="42" spans="1:8">
      <c r="A42" s="820"/>
      <c r="B42" s="799"/>
      <c r="C42" s="799"/>
      <c r="D42" s="799"/>
      <c r="E42" s="799"/>
      <c r="F42" s="799"/>
      <c r="G42" s="799"/>
      <c r="H42" s="826"/>
    </row>
    <row r="43" spans="1:8">
      <c r="A43" s="820"/>
      <c r="B43" s="799"/>
      <c r="C43" s="821"/>
      <c r="D43" s="821"/>
      <c r="E43" s="821"/>
      <c r="F43" s="821"/>
      <c r="G43" s="821"/>
      <c r="H43" s="822"/>
    </row>
    <row r="44" spans="1:8">
      <c r="A44" s="820"/>
      <c r="B44" s="799"/>
      <c r="C44" s="799"/>
      <c r="D44" s="799"/>
      <c r="E44" s="799"/>
      <c r="F44" s="799"/>
      <c r="G44" s="799"/>
      <c r="H44" s="826"/>
    </row>
    <row r="45" spans="1:8">
      <c r="A45" s="820"/>
      <c r="B45" s="799"/>
      <c r="C45" s="799"/>
      <c r="D45" s="799"/>
      <c r="E45" s="799"/>
      <c r="F45" s="799"/>
      <c r="G45" s="799"/>
      <c r="H45" s="826"/>
    </row>
    <row r="46" spans="1:8">
      <c r="A46" s="820"/>
      <c r="B46" s="799"/>
      <c r="C46" s="799"/>
      <c r="D46" s="799"/>
      <c r="E46" s="799"/>
      <c r="F46" s="799"/>
      <c r="G46" s="799"/>
      <c r="H46" s="826"/>
    </row>
    <row r="47" spans="1:8" ht="15.75" thickBot="1">
      <c r="A47" s="827"/>
      <c r="B47" s="828"/>
      <c r="C47" s="829"/>
      <c r="D47" s="829"/>
      <c r="E47" s="829"/>
      <c r="F47" s="829"/>
      <c r="G47" s="829"/>
      <c r="H47" s="830"/>
    </row>
    <row r="48" spans="1:8">
      <c r="A48" s="799"/>
      <c r="B48" s="799"/>
      <c r="C48" s="821"/>
      <c r="D48" s="821"/>
      <c r="E48" s="821"/>
      <c r="F48" s="821"/>
      <c r="G48" s="821"/>
      <c r="H48" s="821"/>
    </row>
    <row r="49" spans="1:8">
      <c r="A49" s="831" t="s">
        <v>1720</v>
      </c>
      <c r="B49" s="799"/>
      <c r="C49" s="821"/>
      <c r="D49" s="821"/>
      <c r="E49" s="821"/>
      <c r="F49" s="821"/>
      <c r="G49" s="821"/>
      <c r="H49" s="821"/>
    </row>
    <row r="50" spans="1:8">
      <c r="A50" s="821" t="s">
        <v>1721</v>
      </c>
      <c r="B50" s="821"/>
      <c r="C50" s="821"/>
      <c r="D50" s="12"/>
      <c r="E50" s="821"/>
      <c r="F50" s="821"/>
      <c r="G50" s="821"/>
      <c r="H50" s="821"/>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customSheetViews>
    <customSheetView guid="{8BA73436-2F9B-4210-BD10-5C9B0EE18A6F}" colorId="22" showPageBreaks="1" fitToPage="1" printArea="1">
      <selection activeCell="G2" sqref="G2"/>
      <pageMargins left="0.25" right="0.25" top="0.25" bottom="0.25" header="0" footer="0"/>
      <printOptions horizontalCentered="1" verticalCentered="1"/>
      <pageSetup scale="86" orientation="portrait" horizontalDpi="300" verticalDpi="300" r:id="rId1"/>
      <headerFooter alignWithMargins="0"/>
    </customSheetView>
    <customSheetView guid="{7923C648-7509-4E75-B568-BE9D1A032E56}" colorId="22" showPageBreaks="1" fitToPage="1" printArea="1">
      <selection activeCell="G2" sqref="G2"/>
      <pageMargins left="0.25" right="0.25" top="0.25" bottom="0.25" header="0" footer="0"/>
      <printOptions horizontalCentered="1" verticalCentered="1"/>
      <pageSetup scale="86" orientation="portrait" horizontalDpi="300" verticalDpi="300" r:id="rId2"/>
      <headerFooter alignWithMargins="0"/>
    </customSheetView>
    <customSheetView guid="{393B765C-BB60-4CEF-9B1B-1517D80E77BC}" colorId="22" showPageBreaks="1" fitToPage="1" printArea="1">
      <selection activeCell="G2" sqref="G2"/>
      <pageMargins left="0.25" right="0.25" top="0.25" bottom="0.25" header="0" footer="0"/>
      <printOptions horizontalCentered="1" verticalCentered="1"/>
      <pageSetup scale="88" orientation="portrait" horizontalDpi="300" verticalDpi="300" r:id="rId3"/>
      <headerFooter alignWithMargins="0"/>
    </customSheetView>
    <customSheetView guid="{63051384-6030-4837-BDE8-8D47319E9310}" colorId="22" showPageBreaks="1" fitToPage="1" printArea="1">
      <selection activeCell="G2" sqref="G2"/>
      <pageMargins left="0.25" right="0.25" top="0.25" bottom="0.25" header="0" footer="0"/>
      <printOptions horizontalCentered="1" verticalCentered="1"/>
      <pageSetup scale="86" orientation="portrait" horizontalDpi="300" verticalDpi="300" r:id="rId4"/>
      <headerFooter alignWithMargins="0"/>
    </customSheetView>
    <customSheetView guid="{4E7170B9-0E13-4551-BA0F-F43020F5D14F}" colorId="22" showPageBreaks="1" fitToPage="1" printArea="1">
      <selection activeCell="G2" sqref="G2"/>
      <pageMargins left="0.25" right="0.25" top="0.25" bottom="0.25" header="0" footer="0"/>
      <printOptions horizontalCentered="1" verticalCentered="1"/>
      <pageSetup scale="86" orientation="portrait" horizontalDpi="300" verticalDpi="300" r:id="rId5"/>
      <headerFooter alignWithMargins="0"/>
    </customSheetView>
    <customSheetView guid="{438078D9-73AC-4065-AD12-33C545097290}" colorId="22" fitToPage="1">
      <selection activeCell="G2" sqref="G2"/>
      <pageMargins left="0.25" right="0.25" top="0.25" bottom="0.25" header="0" footer="0"/>
      <printOptions horizontalCentered="1" verticalCentered="1"/>
      <pageSetup scale="10" orientation="portrait" horizontalDpi="300" verticalDpi="300" r:id="rId6"/>
      <headerFooter alignWithMargins="0"/>
    </customSheetView>
    <customSheetView guid="{5CF51FF9-A1DC-465C-8702-577480B671DB}" colorId="22" fitToPage="1">
      <selection activeCell="G2" sqref="G2"/>
      <pageMargins left="0.25" right="0.25" top="0.25" bottom="0.25" header="0" footer="0"/>
      <printOptions horizontalCentered="1" verticalCentered="1"/>
      <pageSetup scale="86" orientation="portrait" horizontalDpi="300" verticalDpi="300" r:id="rId7"/>
      <headerFooter alignWithMargins="0"/>
    </customSheetView>
    <customSheetView guid="{B94A4E40-0E04-4C7F-92F0-F173BDD19C5E}" colorId="22" fitToPage="1">
      <selection activeCell="G2" sqref="G2"/>
      <pageMargins left="0.25" right="0.25" top="0.25" bottom="0.25" header="0" footer="0"/>
      <printOptions horizontalCentered="1" verticalCentered="1"/>
      <pageSetup scale="10" orientation="portrait" horizontalDpi="300" verticalDpi="300" r:id="rId8"/>
      <headerFooter alignWithMargins="0"/>
    </customSheetView>
    <customSheetView guid="{8C259C24-A4E4-4974-8C90-A0F5B4CE3394}" colorId="22" showPageBreaks="1" fitToPage="1" printArea="1">
      <selection activeCell="G2" sqref="G2"/>
      <pageMargins left="0.25" right="0.25" top="0.25" bottom="0.25" header="0" footer="0"/>
      <printOptions horizontalCentered="1" verticalCentered="1"/>
      <pageSetup scale="86" orientation="portrait" horizontalDpi="300" verticalDpi="300" r:id="rId9"/>
      <headerFooter alignWithMargins="0"/>
    </customSheetView>
    <customSheetView guid="{FA103E5D-8B2E-472D-A37D-606A91A24206}" colorId="22" fitToPage="1">
      <selection activeCell="G2" sqref="G2"/>
      <pageMargins left="0.25" right="0.25" top="0.25" bottom="0.25" header="0" footer="0"/>
      <printOptions horizontalCentered="1" verticalCentered="1"/>
      <pageSetup scale="88" orientation="portrait" horizontalDpi="300" verticalDpi="300" r:id="rId10"/>
      <headerFooter alignWithMargins="0"/>
    </customSheetView>
    <customSheetView guid="{FD677025-12D2-4A8C-898E-C8C7B61A1761}" colorId="22" showPageBreaks="1" fitToPage="1" printArea="1">
      <selection activeCell="G2" sqref="G2"/>
      <pageMargins left="0.25" right="0.25" top="0.25" bottom="0.25" header="0" footer="0"/>
      <printOptions horizontalCentered="1" verticalCentered="1"/>
      <pageSetup scale="10" orientation="portrait" horizontalDpi="300" verticalDpi="300" r:id="rId11"/>
      <headerFooter alignWithMargins="0"/>
    </customSheetView>
    <customSheetView guid="{8A94D2EC-B2C5-4234-9443-0DC03802E12D}" colorId="22" showPageBreaks="1" fitToPage="1" printArea="1">
      <selection activeCell="G2" sqref="G2"/>
      <pageMargins left="0.25" right="0.25" top="0.25" bottom="0.25" header="0" footer="0"/>
      <printOptions horizontalCentered="1" verticalCentered="1"/>
      <pageSetup scale="86" orientation="portrait" horizontalDpi="300" verticalDpi="300" r:id="rId12"/>
      <headerFooter alignWithMargins="0"/>
    </customSheetView>
    <customSheetView guid="{C7AF6775-1D27-4B5E-A593-2A35D0B4D89B}" colorId="22" fitToPage="1">
      <selection activeCell="G2" sqref="G2"/>
      <pageMargins left="0.25" right="0.25" top="0.25" bottom="0.25" header="0" footer="0"/>
      <printOptions horizontalCentered="1" verticalCentered="1"/>
      <pageSetup scale="84" orientation="portrait" horizontalDpi="300" verticalDpi="300" r:id="rId13"/>
      <headerFooter alignWithMargins="0"/>
    </customSheetView>
    <customSheetView guid="{96E61F17-B7D0-43DF-A042-AB82DEADF71D}" colorId="22" showPageBreaks="1" fitToPage="1" printArea="1">
      <selection activeCell="G2" sqref="G2"/>
      <pageMargins left="0.25" right="0.25" top="0.25" bottom="0.25" header="0" footer="0"/>
      <printOptions horizontalCentered="1" verticalCentered="1"/>
      <pageSetup scale="10" orientation="portrait" horizontalDpi="300" verticalDpi="300" r:id="rId14"/>
      <headerFooter alignWithMargins="0"/>
    </customSheetView>
    <customSheetView guid="{0F6F7749-E5E2-402C-A332-F358E9F52431}" colorId="22" showPageBreaks="1" fitToPage="1" printArea="1">
      <selection activeCell="G2" sqref="G2"/>
      <pageMargins left="0.25" right="0.25" top="0.25" bottom="0.25" header="0" footer="0"/>
      <printOptions horizontalCentered="1" verticalCentered="1"/>
      <pageSetup scale="84" orientation="portrait" horizontalDpi="300" verticalDpi="300" r:id="rId15"/>
      <headerFooter alignWithMargins="0"/>
    </customSheetView>
    <customSheetView guid="{665C0630-746D-4A38-99D5-558A3A80C435}" colorId="22" showPageBreaks="1" fitToPage="1" printArea="1">
      <selection activeCell="G2" sqref="G2"/>
      <pageMargins left="0.25" right="0.25" top="0.25" bottom="0.25" header="0" footer="0"/>
      <printOptions horizontalCentered="1" verticalCentered="1"/>
      <pageSetup scale="86" orientation="portrait" horizontalDpi="300" verticalDpi="300" r:id="rId16"/>
      <headerFooter alignWithMargins="0"/>
    </customSheetView>
    <customSheetView guid="{7BB49942-3332-4916-8C9A-7E0718D9BD15}" colorId="22" showPageBreaks="1" fitToPage="1" printArea="1">
      <selection activeCell="G2" sqref="G2"/>
      <pageMargins left="0.25" right="0.25" top="0.25" bottom="0.25" header="0" footer="0"/>
      <printOptions horizontalCentered="1" verticalCentered="1"/>
      <pageSetup scale="86" orientation="portrait" horizontalDpi="300" verticalDpi="300" r:id="rId17"/>
      <headerFooter alignWithMargins="0"/>
    </customSheetView>
    <customSheetView guid="{84131046-9492-4BD4-95BF-1101D54B6750}" colorId="22" showPageBreaks="1" fitToPage="1" printArea="1">
      <selection activeCell="G2" sqref="G2"/>
      <pageMargins left="0.25" right="0.25" top="0.25" bottom="0.25" header="0" footer="0"/>
      <printOptions horizontalCentered="1" verticalCentered="1"/>
      <pageSetup scale="86" orientation="portrait" horizontalDpi="300" verticalDpi="300" r:id="rId18"/>
      <headerFooter alignWithMargins="0"/>
    </customSheetView>
    <customSheetView guid="{CDDD69AD-D96A-45A7-95A3-6DE883419332}" colorId="22" showPageBreaks="1" fitToPage="1" printArea="1">
      <selection activeCell="G2" sqref="G2"/>
      <pageMargins left="0.25" right="0.25" top="0.25" bottom="0.25" header="0" footer="0"/>
      <printOptions horizontalCentered="1" verticalCentered="1"/>
      <pageSetup scale="88" orientation="portrait" horizontalDpi="300" verticalDpi="300" r:id="rId19"/>
      <headerFooter alignWithMargins="0"/>
    </customSheetView>
    <customSheetView guid="{4AA2BC72-2A29-463C-9964-91A7BC9A705D}" colorId="22" showPageBreaks="1" fitToPage="1" printArea="1">
      <selection activeCell="G2" sqref="G2"/>
      <pageMargins left="0.25" right="0.25" top="0.25" bottom="0.25" header="0" footer="0"/>
      <printOptions horizontalCentered="1" verticalCentered="1"/>
      <pageSetup scale="10" orientation="portrait" horizontalDpi="300" verticalDpi="300" r:id="rId20"/>
      <headerFooter alignWithMargins="0"/>
    </customSheetView>
  </customSheetViews>
  <mergeCells count="1">
    <mergeCell ref="F6:H6"/>
  </mergeCells>
  <printOptions horizontalCentered="1" verticalCentered="1"/>
  <pageMargins left="0.25" right="0.25" top="0.25" bottom="0.25" header="0" footer="0"/>
  <pageSetup scale="88" orientation="portrait" horizontalDpi="300" verticalDpi="300" r:id="rId2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66"/>
  <sheetViews>
    <sheetView defaultGridColor="0" colorId="22" zoomScaleNormal="100" zoomScaleSheetLayoutView="40" workbookViewId="0">
      <selection activeCell="E24" sqref="E24"/>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88671875" customWidth="1"/>
  </cols>
  <sheetData>
    <row r="1" spans="1:6">
      <c r="A1" s="877" t="s">
        <v>1800</v>
      </c>
      <c r="B1" s="878"/>
      <c r="C1" s="981" t="s">
        <v>1345</v>
      </c>
      <c r="D1" s="878"/>
      <c r="E1" s="982" t="s">
        <v>1802</v>
      </c>
      <c r="F1" s="983" t="s">
        <v>1803</v>
      </c>
    </row>
    <row r="2" spans="1:6">
      <c r="A2" s="72" t="str">
        <f>'Data Sheet'!$C$25</f>
        <v>CENTRAL HUDSON GAS &amp; ELECTRIC CORPORATION</v>
      </c>
      <c r="B2" s="875"/>
      <c r="C2" s="72" t="s">
        <v>5046</v>
      </c>
      <c r="D2" s="875"/>
      <c r="E2" s="986" t="s">
        <v>1805</v>
      </c>
      <c r="F2" s="996"/>
    </row>
    <row r="3" spans="1:6" ht="15" customHeight="1" thickBot="1">
      <c r="A3" s="954"/>
      <c r="B3" s="927"/>
      <c r="C3" s="954" t="s">
        <v>1138</v>
      </c>
      <c r="D3" s="927"/>
      <c r="E3" s="988" t="str">
        <f>'Data Sheet'!$C$40</f>
        <v>4/18/2018</v>
      </c>
      <c r="F3" s="962" t="str">
        <f>'Data Sheet'!$C$38</f>
        <v>12/31/2017</v>
      </c>
    </row>
    <row r="4" spans="1:6" ht="15" customHeight="1" thickBot="1">
      <c r="A4" s="550" t="s">
        <v>2810</v>
      </c>
      <c r="B4" s="551"/>
      <c r="C4" s="989"/>
      <c r="D4" s="989"/>
      <c r="E4" s="989"/>
      <c r="F4" s="990"/>
    </row>
    <row r="5" spans="1:6">
      <c r="A5" s="937"/>
      <c r="B5" s="875"/>
      <c r="C5" s="875"/>
      <c r="D5" s="875"/>
      <c r="E5" s="875"/>
      <c r="F5" s="938"/>
    </row>
    <row r="6" spans="1:6">
      <c r="A6" s="937" t="s">
        <v>2686</v>
      </c>
      <c r="B6" s="875"/>
      <c r="C6" s="875"/>
      <c r="D6" s="875" t="s">
        <v>2811</v>
      </c>
      <c r="E6" s="875"/>
      <c r="F6" s="938"/>
    </row>
    <row r="7" spans="1:6">
      <c r="A7" s="937" t="s">
        <v>2812</v>
      </c>
      <c r="B7" s="875"/>
      <c r="C7" s="875"/>
      <c r="D7" s="875" t="s">
        <v>2813</v>
      </c>
      <c r="E7" s="875"/>
      <c r="F7" s="938"/>
    </row>
    <row r="8" spans="1:6">
      <c r="A8" s="937" t="s">
        <v>2814</v>
      </c>
      <c r="B8" s="875"/>
      <c r="C8" s="875"/>
      <c r="D8" s="875" t="s">
        <v>2815</v>
      </c>
      <c r="E8" s="875"/>
      <c r="F8" s="938"/>
    </row>
    <row r="9" spans="1:6">
      <c r="A9" s="937" t="s">
        <v>2816</v>
      </c>
      <c r="B9" s="875"/>
      <c r="C9" s="875"/>
      <c r="D9" s="875" t="s">
        <v>2817</v>
      </c>
      <c r="E9" s="875"/>
      <c r="F9" s="938"/>
    </row>
    <row r="10" spans="1:6">
      <c r="A10" s="937" t="s">
        <v>2818</v>
      </c>
      <c r="B10" s="875"/>
      <c r="C10" s="875"/>
      <c r="D10" s="875" t="s">
        <v>2525</v>
      </c>
      <c r="E10" s="875"/>
      <c r="F10" s="938"/>
    </row>
    <row r="11" spans="1:6">
      <c r="A11" s="937" t="s">
        <v>2526</v>
      </c>
      <c r="B11" s="875"/>
      <c r="C11" s="875"/>
      <c r="D11" s="875" t="s">
        <v>2527</v>
      </c>
      <c r="E11" s="875"/>
      <c r="F11" s="938"/>
    </row>
    <row r="12" spans="1:6">
      <c r="A12" s="937" t="s">
        <v>2528</v>
      </c>
      <c r="B12" s="875"/>
      <c r="C12" s="875"/>
      <c r="D12" s="875" t="s">
        <v>2529</v>
      </c>
      <c r="E12" s="875"/>
      <c r="F12" s="938"/>
    </row>
    <row r="13" spans="1:6">
      <c r="A13" s="937" t="s">
        <v>2530</v>
      </c>
      <c r="B13" s="875"/>
      <c r="C13" s="875"/>
      <c r="D13" s="875" t="s">
        <v>2531</v>
      </c>
      <c r="E13" s="875"/>
      <c r="F13" s="938"/>
    </row>
    <row r="14" spans="1:6">
      <c r="A14" s="937" t="s">
        <v>2532</v>
      </c>
      <c r="B14" s="875"/>
      <c r="C14" s="875"/>
      <c r="D14" s="875"/>
      <c r="E14" s="875"/>
      <c r="F14" s="938"/>
    </row>
    <row r="15" spans="1:6" ht="15.75" thickBot="1">
      <c r="A15" s="937"/>
      <c r="B15" s="875"/>
      <c r="C15" s="875"/>
      <c r="D15" s="875"/>
      <c r="E15" s="875"/>
      <c r="F15" s="938"/>
    </row>
    <row r="16" spans="1:6" ht="15.75" thickBot="1">
      <c r="A16" s="1015"/>
      <c r="B16" s="1009"/>
      <c r="C16" s="993"/>
      <c r="D16" s="993"/>
      <c r="E16" s="991" t="s">
        <v>2533</v>
      </c>
      <c r="F16" s="990"/>
    </row>
    <row r="17" spans="1:6">
      <c r="A17" s="996" t="s">
        <v>1729</v>
      </c>
      <c r="B17" s="876" t="s">
        <v>1783</v>
      </c>
      <c r="C17" s="936"/>
      <c r="D17" s="888" t="s">
        <v>2534</v>
      </c>
      <c r="E17" s="888"/>
      <c r="F17" s="888"/>
    </row>
    <row r="18" spans="1:6">
      <c r="A18" s="996" t="s">
        <v>1732</v>
      </c>
      <c r="B18" s="552"/>
      <c r="C18" s="938"/>
      <c r="D18" s="888" t="s">
        <v>2535</v>
      </c>
      <c r="E18" s="888" t="s">
        <v>1787</v>
      </c>
      <c r="F18" s="888" t="s">
        <v>2536</v>
      </c>
    </row>
    <row r="19" spans="1:6" ht="15.75" thickBot="1">
      <c r="A19" s="1006"/>
      <c r="B19" s="989" t="s">
        <v>3020</v>
      </c>
      <c r="C19" s="1000"/>
      <c r="D19" s="999" t="s">
        <v>3021</v>
      </c>
      <c r="E19" s="999" t="s">
        <v>3022</v>
      </c>
      <c r="F19" s="999" t="s">
        <v>3023</v>
      </c>
    </row>
    <row r="20" spans="1:6">
      <c r="A20" s="1023">
        <v>1</v>
      </c>
      <c r="B20" s="890" t="s">
        <v>2537</v>
      </c>
      <c r="C20" s="950"/>
      <c r="D20" s="1029">
        <v>332277</v>
      </c>
      <c r="E20" s="1029">
        <v>104839</v>
      </c>
      <c r="F20" s="1029">
        <v>3428</v>
      </c>
    </row>
    <row r="21" spans="1:6">
      <c r="A21" s="1023">
        <v>2</v>
      </c>
      <c r="B21" s="890" t="s">
        <v>2538</v>
      </c>
      <c r="C21" s="950"/>
      <c r="D21" s="1029"/>
      <c r="E21" s="1029"/>
      <c r="F21" s="1029"/>
    </row>
    <row r="22" spans="1:6">
      <c r="A22" s="1017">
        <v>3</v>
      </c>
      <c r="B22" s="890" t="s">
        <v>2539</v>
      </c>
      <c r="C22" s="950"/>
      <c r="D22" s="1029">
        <v>12382</v>
      </c>
      <c r="E22" s="1029">
        <f>'[4]PAP Report Totals'!E31</f>
        <v>2817</v>
      </c>
      <c r="F22" s="1029">
        <f>'[4]PAP Report Totals'!E42</f>
        <v>99</v>
      </c>
    </row>
    <row r="23" spans="1:6">
      <c r="A23" s="1017">
        <v>4</v>
      </c>
      <c r="B23" s="890" t="s">
        <v>2540</v>
      </c>
      <c r="C23" s="950"/>
      <c r="D23" s="1029"/>
      <c r="E23" s="1029"/>
      <c r="F23" s="1029"/>
    </row>
    <row r="24" spans="1:6">
      <c r="A24" s="987">
        <v>5</v>
      </c>
      <c r="B24" s="875" t="s">
        <v>2541</v>
      </c>
      <c r="C24" s="938"/>
      <c r="D24" s="1005"/>
      <c r="E24" s="288" t="s">
        <v>5735</v>
      </c>
      <c r="F24" s="1005"/>
    </row>
    <row r="25" spans="1:6">
      <c r="A25" s="1017"/>
      <c r="B25" s="890" t="s">
        <v>2542</v>
      </c>
      <c r="C25" s="950"/>
      <c r="D25" s="1029">
        <f>D22+D23</f>
        <v>12382</v>
      </c>
      <c r="E25" s="1029">
        <f>E22+E23</f>
        <v>2817</v>
      </c>
      <c r="F25" s="1029">
        <f>F22+F23</f>
        <v>99</v>
      </c>
    </row>
    <row r="26" spans="1:6">
      <c r="A26" s="1017">
        <v>6</v>
      </c>
      <c r="B26" s="890" t="s">
        <v>2543</v>
      </c>
      <c r="C26" s="950"/>
      <c r="D26" s="1029"/>
      <c r="E26" s="1029"/>
      <c r="F26" s="1029"/>
    </row>
    <row r="27" spans="1:6">
      <c r="A27" s="1017">
        <v>7</v>
      </c>
      <c r="B27" s="890" t="s">
        <v>2544</v>
      </c>
      <c r="C27" s="950"/>
      <c r="D27" s="1029">
        <v>13385</v>
      </c>
      <c r="E27" s="1029">
        <f>'[4]PAP Report Totals'!E33*-1</f>
        <v>1744</v>
      </c>
      <c r="F27" s="1029">
        <f>'[4]PAP Report Totals'!E44*-1</f>
        <v>44</v>
      </c>
    </row>
    <row r="28" spans="1:6">
      <c r="A28" s="1017">
        <v>8</v>
      </c>
      <c r="B28" s="890" t="s">
        <v>2545</v>
      </c>
      <c r="C28" s="950"/>
      <c r="D28" s="1029"/>
      <c r="E28" s="1029"/>
      <c r="F28" s="1029"/>
    </row>
    <row r="29" spans="1:6">
      <c r="A29" s="987">
        <v>9</v>
      </c>
      <c r="B29" s="875" t="s">
        <v>2546</v>
      </c>
      <c r="C29" s="938"/>
      <c r="D29" s="1005"/>
      <c r="E29" s="1005"/>
      <c r="F29" s="1005"/>
    </row>
    <row r="30" spans="1:6">
      <c r="A30" s="1017"/>
      <c r="B30" s="890" t="s">
        <v>2547</v>
      </c>
      <c r="C30" s="950"/>
      <c r="D30" s="1029">
        <f>D27+D28</f>
        <v>13385</v>
      </c>
      <c r="E30" s="1029">
        <f>E27+E28</f>
        <v>1744</v>
      </c>
      <c r="F30" s="1029">
        <f>F27+F28</f>
        <v>44</v>
      </c>
    </row>
    <row r="31" spans="1:6">
      <c r="A31" s="1017">
        <v>10</v>
      </c>
      <c r="B31" s="890" t="s">
        <v>2548</v>
      </c>
      <c r="C31" s="950"/>
      <c r="D31" s="1029">
        <f>D20+D25-D30</f>
        <v>331274</v>
      </c>
      <c r="E31" s="1029">
        <f>E20+E25-E30</f>
        <v>105912</v>
      </c>
      <c r="F31" s="1029">
        <f>F20+F25-F30</f>
        <v>3483</v>
      </c>
    </row>
    <row r="32" spans="1:6">
      <c r="A32" s="1017">
        <v>11</v>
      </c>
      <c r="B32" s="890" t="s">
        <v>2549</v>
      </c>
      <c r="C32" s="950"/>
      <c r="D32" s="1029">
        <v>22611</v>
      </c>
      <c r="E32" s="1029">
        <f>'[4]PAP Report Totals'!E26</f>
        <v>4997</v>
      </c>
      <c r="F32" s="1029">
        <f>'[4]PAP Report Totals'!E37</f>
        <v>233</v>
      </c>
    </row>
    <row r="33" spans="1:6">
      <c r="A33" s="1017">
        <v>12</v>
      </c>
      <c r="B33" s="890" t="s">
        <v>2550</v>
      </c>
      <c r="C33" s="950"/>
      <c r="D33" s="1029">
        <v>7642</v>
      </c>
      <c r="E33" s="1029"/>
      <c r="F33" s="1029"/>
    </row>
    <row r="34" spans="1:6">
      <c r="A34" s="1017">
        <v>13</v>
      </c>
      <c r="B34" s="890" t="s">
        <v>2551</v>
      </c>
      <c r="C34" s="950"/>
      <c r="D34" s="1029"/>
      <c r="E34" s="1029"/>
      <c r="F34" s="1029"/>
    </row>
    <row r="35" spans="1:6">
      <c r="A35" s="1017">
        <v>14</v>
      </c>
      <c r="B35" s="890" t="s">
        <v>2552</v>
      </c>
      <c r="C35" s="950"/>
      <c r="D35" s="1029">
        <f>D31-D32-D33</f>
        <v>301021</v>
      </c>
      <c r="E35" s="1029">
        <f>E31-E32-E33</f>
        <v>100915</v>
      </c>
      <c r="F35" s="1029">
        <f>F31-F32-F33</f>
        <v>3250</v>
      </c>
    </row>
    <row r="36" spans="1:6">
      <c r="A36" s="1017">
        <v>15</v>
      </c>
      <c r="B36" s="890" t="s">
        <v>2553</v>
      </c>
      <c r="C36" s="950"/>
      <c r="D36" s="1029"/>
      <c r="E36" s="1029"/>
      <c r="F36" s="1029"/>
    </row>
    <row r="37" spans="1:6">
      <c r="A37" s="987">
        <v>16</v>
      </c>
      <c r="B37" s="875" t="s">
        <v>2554</v>
      </c>
      <c r="C37" s="938"/>
      <c r="D37" s="1005"/>
      <c r="E37" s="1005"/>
      <c r="F37" s="1005"/>
    </row>
    <row r="38" spans="1:6" ht="15.75" thickBot="1">
      <c r="A38" s="1006"/>
      <c r="B38" s="966" t="s">
        <v>2555</v>
      </c>
      <c r="C38" s="955"/>
      <c r="D38" s="1052">
        <f>SUM(D32:D37)</f>
        <v>331274</v>
      </c>
      <c r="E38" s="1052">
        <f>SUM(E32:E37)</f>
        <v>105912</v>
      </c>
      <c r="F38" s="1052">
        <f>SUM(F32:F37)</f>
        <v>3483</v>
      </c>
    </row>
    <row r="39" spans="1:6">
      <c r="A39" s="877"/>
      <c r="B39" s="878"/>
      <c r="C39" s="878"/>
      <c r="D39" s="878"/>
      <c r="E39" s="878"/>
      <c r="F39" s="934"/>
    </row>
    <row r="40" spans="1:6">
      <c r="A40" s="937"/>
      <c r="B40" s="875"/>
      <c r="C40" s="875"/>
      <c r="D40" s="875"/>
      <c r="E40" s="875"/>
      <c r="F40" s="938"/>
    </row>
    <row r="41" spans="1:6">
      <c r="A41" s="937"/>
      <c r="B41" s="875"/>
      <c r="C41" s="875"/>
      <c r="D41" s="875"/>
      <c r="E41" s="875"/>
      <c r="F41" s="938"/>
    </row>
    <row r="42" spans="1:6">
      <c r="A42" s="937"/>
      <c r="B42" s="875"/>
      <c r="C42" s="875"/>
      <c r="D42" s="875"/>
      <c r="E42" s="875"/>
      <c r="F42" s="938"/>
    </row>
    <row r="43" spans="1:6">
      <c r="A43" s="937"/>
      <c r="B43" s="875"/>
      <c r="C43" s="875"/>
      <c r="D43" s="875"/>
      <c r="E43" s="875"/>
      <c r="F43" s="938"/>
    </row>
    <row r="44" spans="1:6">
      <c r="A44" s="937"/>
      <c r="B44" s="875"/>
      <c r="C44" s="875"/>
      <c r="D44" s="875"/>
      <c r="E44" s="875"/>
      <c r="F44" s="938"/>
    </row>
    <row r="45" spans="1:6">
      <c r="A45" s="937"/>
      <c r="B45" s="875"/>
      <c r="C45" s="875"/>
      <c r="D45" s="875"/>
      <c r="E45" s="875"/>
      <c r="F45" s="938"/>
    </row>
    <row r="46" spans="1:6">
      <c r="A46" s="937"/>
      <c r="B46" s="875"/>
      <c r="C46" s="875"/>
      <c r="D46" s="875"/>
      <c r="E46" s="875"/>
      <c r="F46" s="938"/>
    </row>
    <row r="47" spans="1:6">
      <c r="A47" s="937"/>
      <c r="B47" s="875"/>
      <c r="C47" s="875"/>
      <c r="D47" s="875"/>
      <c r="E47" s="875"/>
      <c r="F47" s="938"/>
    </row>
    <row r="48" spans="1:6">
      <c r="A48" s="937"/>
      <c r="B48" s="875"/>
      <c r="C48" s="875"/>
      <c r="D48" s="875"/>
      <c r="E48" s="875"/>
      <c r="F48" s="938"/>
    </row>
    <row r="49" spans="1:6">
      <c r="A49" s="937"/>
      <c r="B49" s="875"/>
      <c r="C49" s="875"/>
      <c r="D49" s="875"/>
      <c r="E49" s="875"/>
      <c r="F49" s="938"/>
    </row>
    <row r="50" spans="1:6">
      <c r="A50" s="937"/>
      <c r="B50" s="875"/>
      <c r="C50" s="875"/>
      <c r="D50" s="875"/>
      <c r="E50" s="875"/>
      <c r="F50" s="938"/>
    </row>
    <row r="51" spans="1:6">
      <c r="A51" s="937"/>
      <c r="B51" s="875"/>
      <c r="C51" s="875"/>
      <c r="D51" s="875"/>
      <c r="E51" s="875"/>
      <c r="F51" s="938"/>
    </row>
    <row r="52" spans="1:6">
      <c r="A52" s="937"/>
      <c r="B52" s="875"/>
      <c r="C52" s="875"/>
      <c r="D52" s="875"/>
      <c r="E52" s="875"/>
      <c r="F52" s="938"/>
    </row>
    <row r="53" spans="1:6">
      <c r="A53" s="937"/>
      <c r="B53" s="875"/>
      <c r="C53" s="875"/>
      <c r="D53" s="875"/>
      <c r="E53" s="875"/>
      <c r="F53" s="938"/>
    </row>
    <row r="54" spans="1:6">
      <c r="A54" s="937"/>
      <c r="B54" s="875"/>
      <c r="C54" s="875"/>
      <c r="D54" s="875"/>
      <c r="E54" s="875"/>
      <c r="F54" s="938"/>
    </row>
    <row r="55" spans="1:6">
      <c r="A55" s="937"/>
      <c r="B55" s="875"/>
      <c r="C55" s="875"/>
      <c r="D55" s="875"/>
      <c r="E55" s="875"/>
      <c r="F55" s="938"/>
    </row>
    <row r="56" spans="1:6">
      <c r="A56" s="937"/>
      <c r="B56" s="875"/>
      <c r="C56" s="875"/>
      <c r="D56" s="875"/>
      <c r="E56" s="875"/>
      <c r="F56" s="938"/>
    </row>
    <row r="57" spans="1:6">
      <c r="A57" s="937"/>
      <c r="B57" s="875"/>
      <c r="C57" s="875"/>
      <c r="D57" s="875"/>
      <c r="E57" s="875"/>
      <c r="F57" s="938"/>
    </row>
    <row r="58" spans="1:6">
      <c r="A58" s="937"/>
      <c r="B58" s="875"/>
      <c r="C58" s="875"/>
      <c r="D58" s="875"/>
      <c r="E58" s="875"/>
      <c r="F58" s="938"/>
    </row>
    <row r="59" spans="1:6">
      <c r="A59" s="937"/>
      <c r="B59" s="875"/>
      <c r="C59" s="875"/>
      <c r="D59" s="875"/>
      <c r="E59" s="875"/>
      <c r="F59" s="938"/>
    </row>
    <row r="60" spans="1:6">
      <c r="A60" s="937"/>
      <c r="B60" s="875"/>
      <c r="C60" s="875"/>
      <c r="D60" s="875"/>
      <c r="E60" s="875"/>
      <c r="F60" s="938"/>
    </row>
    <row r="61" spans="1:6">
      <c r="A61" s="937"/>
      <c r="B61" s="875"/>
      <c r="C61" s="875"/>
      <c r="D61" s="875"/>
      <c r="E61" s="875"/>
      <c r="F61" s="938"/>
    </row>
    <row r="62" spans="1:6">
      <c r="A62" s="937"/>
      <c r="B62" s="875"/>
      <c r="C62" s="875"/>
      <c r="D62" s="875"/>
      <c r="E62" s="875"/>
      <c r="F62" s="938"/>
    </row>
    <row r="63" spans="1:6" ht="15.75" thickBot="1">
      <c r="A63" s="954"/>
      <c r="B63" s="927"/>
      <c r="C63" s="927"/>
      <c r="D63" s="927"/>
      <c r="E63" s="927"/>
      <c r="F63" s="955"/>
    </row>
    <row r="64" spans="1:6">
      <c r="A64" s="1064"/>
      <c r="B64" s="1064"/>
      <c r="C64" s="1064"/>
      <c r="D64" s="1064"/>
      <c r="E64" s="1064"/>
      <c r="F64" s="1064"/>
    </row>
    <row r="65" spans="1:6" ht="15.75">
      <c r="A65" s="110" t="s">
        <v>582</v>
      </c>
      <c r="B65" s="875"/>
      <c r="C65" s="875"/>
      <c r="D65" s="875"/>
      <c r="E65" s="875"/>
      <c r="F65" s="875"/>
    </row>
    <row r="66" spans="1:6">
      <c r="A66" s="876" t="s">
        <v>2556</v>
      </c>
      <c r="B66" s="876"/>
      <c r="C66" s="876"/>
      <c r="D66" s="876"/>
      <c r="E66" s="876"/>
      <c r="F66" s="876"/>
    </row>
  </sheetData>
  <customSheetViews>
    <customSheetView guid="{8BA73436-2F9B-4210-BD10-5C9B0EE18A6F}" colorId="22" fitToPage="1">
      <selection activeCell="F18" sqref="F18"/>
      <pageMargins left="0.5" right="0.5" top="0" bottom="0" header="0.25" footer="0.25"/>
      <printOptions horizontalCentered="1" verticalCentered="1"/>
      <pageSetup scale="73" orientation="portrait" horizontalDpi="300" verticalDpi="300" r:id="rId1"/>
      <headerFooter alignWithMargins="0"/>
    </customSheetView>
    <customSheetView guid="{7923C648-7509-4E75-B568-BE9D1A032E56}" colorId="22" fitToPage="1">
      <selection activeCell="E24" sqref="E24"/>
      <pageMargins left="0.5" right="0.5" top="0" bottom="0" header="0.25" footer="0.25"/>
      <printOptions horizontalCentered="1" verticalCentered="1"/>
      <pageSetup scale="73" orientation="portrait" horizontalDpi="300" verticalDpi="300" r:id="rId2"/>
      <headerFooter alignWithMargins="0"/>
    </customSheetView>
    <customSheetView guid="{393B765C-BB60-4CEF-9B1B-1517D80E77BC}" colorId="22" fitToPage="1">
      <selection activeCell="E24" sqref="E24"/>
      <pageMargins left="0.5" right="0.5" top="0" bottom="0" header="0.25" footer="0.25"/>
      <printOptions horizontalCentered="1" verticalCentered="1"/>
      <pageSetup scale="73" orientation="portrait" horizontalDpi="300" verticalDpi="300" r:id="rId3"/>
      <headerFooter alignWithMargins="0"/>
    </customSheetView>
    <customSheetView guid="{63051384-6030-4837-BDE8-8D47319E9310}" colorId="22" fitToPage="1">
      <selection activeCell="F18" sqref="F18"/>
      <pageMargins left="0.5" right="0.5" top="0" bottom="0" header="0.25" footer="0.25"/>
      <printOptions horizontalCentered="1" verticalCentered="1"/>
      <pageSetup scale="73" orientation="portrait" horizontalDpi="300" verticalDpi="300" r:id="rId4"/>
      <headerFooter alignWithMargins="0"/>
    </customSheetView>
    <customSheetView guid="{4E7170B9-0E13-4551-BA0F-F43020F5D14F}" colorId="22" fitToPage="1">
      <selection activeCell="F18" sqref="F18"/>
      <pageMargins left="0.5" right="0.5" top="0" bottom="0" header="0.25" footer="0.25"/>
      <printOptions horizontalCentered="1" verticalCentered="1"/>
      <pageSetup scale="73" orientation="portrait" horizontalDpi="300" verticalDpi="300" r:id="rId5"/>
      <headerFooter alignWithMargins="0"/>
    </customSheetView>
    <customSheetView guid="{438078D9-73AC-4065-AD12-33C545097290}" colorId="22" fitToPage="1">
      <selection activeCell="F18" sqref="F18"/>
      <pageMargins left="0.5" right="0.5" top="0" bottom="0" header="0.25" footer="0.25"/>
      <printOptions horizontalCentered="1" verticalCentered="1"/>
      <pageSetup scale="73" orientation="portrait" horizontalDpi="300" verticalDpi="300" r:id="rId6"/>
      <headerFooter alignWithMargins="0"/>
    </customSheetView>
    <customSheetView guid="{5CF51FF9-A1DC-465C-8702-577480B671DB}" colorId="22" fitToPage="1">
      <selection activeCell="F18" sqref="F18"/>
      <pageMargins left="0.5" right="0.5" top="0" bottom="0" header="0.25" footer="0.25"/>
      <printOptions horizontalCentered="1" verticalCentered="1"/>
      <pageSetup scale="73" orientation="portrait" horizontalDpi="300" verticalDpi="300" r:id="rId7"/>
      <headerFooter alignWithMargins="0"/>
    </customSheetView>
    <customSheetView guid="{B94A4E40-0E04-4C7F-92F0-F173BDD19C5E}" colorId="22" fitToPage="1">
      <selection activeCell="F18" sqref="F18"/>
      <pageMargins left="0.5" right="0.5" top="0" bottom="0" header="0.25" footer="0.25"/>
      <printOptions horizontalCentered="1" verticalCentered="1"/>
      <pageSetup scale="10" orientation="portrait" horizontalDpi="300" verticalDpi="300" r:id="rId8"/>
      <headerFooter alignWithMargins="0"/>
    </customSheetView>
    <customSheetView guid="{8C259C24-A4E4-4974-8C90-A0F5B4CE3394}" colorId="22" fitToPage="1">
      <selection activeCell="F18" sqref="F18"/>
      <pageMargins left="0.5" right="0.5" top="0" bottom="0" header="0.25" footer="0.25"/>
      <printOptions horizontalCentered="1" verticalCentered="1"/>
      <pageSetup scale="73" orientation="portrait" horizontalDpi="300" verticalDpi="300" r:id="rId9"/>
      <headerFooter alignWithMargins="0"/>
    </customSheetView>
    <customSheetView guid="{FA103E5D-8B2E-472D-A37D-606A91A24206}" colorId="22" fitToPage="1">
      <selection activeCell="F18" sqref="F18"/>
      <pageMargins left="0.5" right="0.5" top="0" bottom="0" header="0.25" footer="0.25"/>
      <printOptions horizontalCentered="1" verticalCentered="1"/>
      <pageSetup scale="73" orientation="portrait" horizontalDpi="300" verticalDpi="300" r:id="rId10"/>
      <headerFooter alignWithMargins="0"/>
    </customSheetView>
    <customSheetView guid="{FD677025-12D2-4A8C-898E-C8C7B61A1761}" colorId="22" fitToPage="1">
      <selection activeCell="F18" sqref="F18"/>
      <pageMargins left="0.5" right="0.5" top="0" bottom="0" header="0.25" footer="0.25"/>
      <printOptions horizontalCentered="1" verticalCentered="1"/>
      <pageSetup scale="10" orientation="portrait" horizontalDpi="300" verticalDpi="300" r:id="rId11"/>
      <headerFooter alignWithMargins="0"/>
    </customSheetView>
    <customSheetView guid="{8A94D2EC-B2C5-4234-9443-0DC03802E12D}" colorId="22" fitToPage="1">
      <selection activeCell="F18" sqref="F18"/>
      <pageMargins left="0.5" right="0.5" top="0" bottom="0" header="0.25" footer="0.25"/>
      <printOptions horizontalCentered="1" verticalCentered="1"/>
      <pageSetup scale="10" orientation="portrait" horizontalDpi="300" verticalDpi="300" r:id="rId12"/>
      <headerFooter alignWithMargins="0"/>
    </customSheetView>
    <customSheetView guid="{C7AF6775-1D27-4B5E-A593-2A35D0B4D89B}" colorId="22" fitToPage="1">
      <selection activeCell="F18" sqref="F18"/>
      <pageMargins left="0.5" right="0.5" top="0" bottom="0" header="0.25" footer="0.25"/>
      <printOptions horizontalCentered="1" verticalCentered="1"/>
      <pageSetup scale="73" orientation="portrait" horizontalDpi="300" verticalDpi="300" r:id="rId13"/>
      <headerFooter alignWithMargins="0"/>
    </customSheetView>
    <customSheetView guid="{96E61F17-B7D0-43DF-A042-AB82DEADF71D}" colorId="22" showPageBreaks="1" fitToPage="1">
      <selection activeCell="F42" sqref="F42"/>
      <pageMargins left="0.5" right="0.5" top="0" bottom="0" header="0.25" footer="0.25"/>
      <printOptions horizontalCentered="1" verticalCentered="1"/>
      <pageSetup scale="10" orientation="portrait" horizontalDpi="300" verticalDpi="300" r:id="rId14"/>
      <headerFooter alignWithMargins="0"/>
    </customSheetView>
    <customSheetView guid="{0F6F7749-E5E2-402C-A332-F358E9F52431}" colorId="22" fitToPage="1">
      <selection activeCell="F18" sqref="F18"/>
      <pageMargins left="0.5" right="0.5" top="0" bottom="0" header="0.25" footer="0.25"/>
      <printOptions horizontalCentered="1" verticalCentered="1"/>
      <pageSetup scale="73" orientation="portrait" horizontalDpi="300" verticalDpi="300" r:id="rId15"/>
      <headerFooter alignWithMargins="0"/>
    </customSheetView>
    <customSheetView guid="{665C0630-746D-4A38-99D5-558A3A80C435}" colorId="22" fitToPage="1">
      <selection activeCell="F18" sqref="F18"/>
      <pageMargins left="0.5" right="0.5" top="0" bottom="0" header="0.25" footer="0.25"/>
      <printOptions horizontalCentered="1" verticalCentered="1"/>
      <pageSetup scale="73" orientation="portrait" horizontalDpi="300" verticalDpi="300" r:id="rId16"/>
      <headerFooter alignWithMargins="0"/>
    </customSheetView>
    <customSheetView guid="{7BB49942-3332-4916-8C9A-7E0718D9BD15}" colorId="22" fitToPage="1">
      <selection activeCell="F18" sqref="F18"/>
      <pageMargins left="0.5" right="0.5" top="0" bottom="0" header="0.25" footer="0.25"/>
      <printOptions horizontalCentered="1" verticalCentered="1"/>
      <pageSetup scale="73" orientation="portrait" horizontalDpi="300" verticalDpi="300" r:id="rId17"/>
      <headerFooter alignWithMargins="0"/>
    </customSheetView>
    <customSheetView guid="{84131046-9492-4BD4-95BF-1101D54B6750}" colorId="22" fitToPage="1">
      <selection activeCell="F18" sqref="F18"/>
      <pageMargins left="0.5" right="0.5" top="0" bottom="0" header="0.25" footer="0.25"/>
      <printOptions horizontalCentered="1" verticalCentered="1"/>
      <pageSetup scale="73" orientation="portrait" horizontalDpi="300" verticalDpi="300" r:id="rId18"/>
      <headerFooter alignWithMargins="0"/>
    </customSheetView>
    <customSheetView guid="{CDDD69AD-D96A-45A7-95A3-6DE883419332}" colorId="22" fitToPage="1">
      <selection activeCell="F18" sqref="F18"/>
      <pageMargins left="0.5" right="0.5" top="0" bottom="0" header="0.25" footer="0.25"/>
      <printOptions horizontalCentered="1" verticalCentered="1"/>
      <pageSetup scale="73" orientation="portrait" horizontalDpi="300" verticalDpi="300" r:id="rId19"/>
      <headerFooter alignWithMargins="0"/>
    </customSheetView>
    <customSheetView guid="{4AA2BC72-2A29-463C-9964-91A7BC9A705D}" colorId="22" fitToPage="1">
      <selection activeCell="F18" sqref="F18"/>
      <pageMargins left="0.5" right="0.5" top="0" bottom="0" header="0.25" footer="0.25"/>
      <printOptions horizontalCentered="1" verticalCentered="1"/>
      <pageSetup scale="73" orientation="portrait" horizontalDpi="300" verticalDpi="300" r:id="rId20"/>
      <headerFooter alignWithMargins="0"/>
    </customSheetView>
  </customSheetViews>
  <printOptions horizontalCentered="1" verticalCentered="1"/>
  <pageMargins left="0.5" right="0.5" top="0" bottom="0" header="0.25" footer="0.25"/>
  <pageSetup scale="73" orientation="portrait" horizontalDpi="300" verticalDpi="300" r:id="rId2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zoomScaleNormal="100" zoomScaleSheetLayoutView="40" workbookViewId="0">
      <selection activeCell="C3" sqref="C3"/>
    </sheetView>
  </sheetViews>
  <sheetFormatPr defaultRowHeight="15"/>
  <cols>
    <col min="1" max="1" width="4" customWidth="1"/>
    <col min="2" max="2" width="46.33203125" bestFit="1" customWidth="1"/>
    <col min="3" max="3" width="39.88671875" customWidth="1"/>
    <col min="4" max="4" width="14.6640625" bestFit="1" customWidth="1"/>
    <col min="5" max="5" width="14.33203125" bestFit="1" customWidth="1"/>
  </cols>
  <sheetData>
    <row r="1" spans="1:5" ht="15.75" thickBot="1"/>
    <row r="2" spans="1:5" ht="15.75" thickTop="1">
      <c r="A2" s="1299" t="s">
        <v>3289</v>
      </c>
      <c r="B2" s="1300"/>
      <c r="C2" s="1301" t="s">
        <v>3290</v>
      </c>
      <c r="D2" s="1302" t="s">
        <v>1802</v>
      </c>
      <c r="E2" s="1465" t="s">
        <v>1803</v>
      </c>
    </row>
    <row r="3" spans="1:5">
      <c r="A3" s="1305" t="str">
        <f>'Data Sheet'!$C$25</f>
        <v>CENTRAL HUDSON GAS &amp; ELECTRIC CORPORATION</v>
      </c>
      <c r="B3" s="81"/>
      <c r="C3" s="72" t="s">
        <v>5046</v>
      </c>
      <c r="D3" s="78" t="s">
        <v>3308</v>
      </c>
      <c r="E3" s="1466"/>
    </row>
    <row r="4" spans="1:5">
      <c r="A4" s="1307" t="s">
        <v>3291</v>
      </c>
      <c r="B4" s="81"/>
      <c r="C4" s="785" t="s">
        <v>3292</v>
      </c>
      <c r="D4" s="673" t="s">
        <v>1789</v>
      </c>
      <c r="E4" s="1467" t="str">
        <f>'Data Sheet'!$C$38</f>
        <v>12/31/2017</v>
      </c>
    </row>
    <row r="5" spans="1:5">
      <c r="A5" s="1309" t="s">
        <v>4196</v>
      </c>
      <c r="B5" s="207"/>
      <c r="C5" s="207"/>
      <c r="D5" s="207"/>
      <c r="E5" s="1310"/>
    </row>
    <row r="6" spans="1:5">
      <c r="A6" s="1305" t="s">
        <v>4197</v>
      </c>
      <c r="B6" s="785"/>
      <c r="C6" s="785"/>
      <c r="D6" s="785"/>
      <c r="E6" s="1468"/>
    </row>
    <row r="7" spans="1:5">
      <c r="A7" s="1305" t="s">
        <v>4198</v>
      </c>
      <c r="B7" s="785"/>
      <c r="C7" s="785"/>
      <c r="D7" s="785"/>
      <c r="E7" s="1306"/>
    </row>
    <row r="8" spans="1:5">
      <c r="A8" s="1314" t="s">
        <v>4199</v>
      </c>
      <c r="B8" s="1315"/>
      <c r="C8" s="1315"/>
      <c r="D8" s="1315"/>
      <c r="E8" s="1316"/>
    </row>
    <row r="9" spans="1:5">
      <c r="A9" s="1314" t="s">
        <v>4200</v>
      </c>
      <c r="B9" s="1315"/>
      <c r="C9" s="1315"/>
      <c r="D9" s="1315"/>
      <c r="E9" s="1316"/>
    </row>
    <row r="10" spans="1:5">
      <c r="A10" s="1314" t="s">
        <v>4201</v>
      </c>
      <c r="B10" s="1315"/>
      <c r="C10" s="1315"/>
      <c r="D10" s="1315"/>
      <c r="E10" s="1316"/>
    </row>
    <row r="11" spans="1:5">
      <c r="A11" s="1317"/>
      <c r="B11" s="1318"/>
      <c r="C11" s="1356" t="s">
        <v>4202</v>
      </c>
      <c r="D11" s="1356" t="s">
        <v>175</v>
      </c>
      <c r="E11" s="1469" t="s">
        <v>1839</v>
      </c>
    </row>
    <row r="12" spans="1:5">
      <c r="A12" s="1321" t="s">
        <v>1729</v>
      </c>
      <c r="B12" s="1400"/>
      <c r="C12" s="1332" t="s">
        <v>4203</v>
      </c>
      <c r="D12" s="1332" t="s">
        <v>4204</v>
      </c>
      <c r="E12" s="1358" t="s">
        <v>4204</v>
      </c>
    </row>
    <row r="13" spans="1:5">
      <c r="A13" s="1321" t="s">
        <v>1732</v>
      </c>
      <c r="B13" s="1401" t="s">
        <v>4205</v>
      </c>
      <c r="C13" s="1332" t="s">
        <v>4206</v>
      </c>
      <c r="D13" s="1332" t="s">
        <v>2230</v>
      </c>
      <c r="E13" s="1358" t="s">
        <v>2230</v>
      </c>
    </row>
    <row r="14" spans="1:5">
      <c r="A14" s="1323"/>
      <c r="B14" s="1320" t="s">
        <v>3020</v>
      </c>
      <c r="C14" s="1332" t="s">
        <v>3021</v>
      </c>
      <c r="D14" s="1332" t="s">
        <v>3022</v>
      </c>
      <c r="E14" s="1358" t="s">
        <v>3023</v>
      </c>
    </row>
    <row r="15" spans="1:5" ht="15.75">
      <c r="A15" s="1324">
        <v>1</v>
      </c>
      <c r="B15" s="1402" t="s">
        <v>4207</v>
      </c>
      <c r="C15" s="1403"/>
      <c r="D15" s="1403"/>
      <c r="E15" s="1470"/>
    </row>
    <row r="16" spans="1:5">
      <c r="A16" s="1324">
        <v>2</v>
      </c>
      <c r="B16" s="1325" t="s">
        <v>5605</v>
      </c>
      <c r="C16" s="1326" t="s">
        <v>5613</v>
      </c>
      <c r="D16" s="3284">
        <v>165.2</v>
      </c>
      <c r="E16" s="1471">
        <v>113141</v>
      </c>
    </row>
    <row r="17" spans="1:5">
      <c r="A17" s="1324">
        <v>3</v>
      </c>
      <c r="B17" s="1325" t="s">
        <v>5606</v>
      </c>
      <c r="C17" s="1326" t="s">
        <v>5613</v>
      </c>
      <c r="D17" s="3284">
        <v>253.73</v>
      </c>
      <c r="E17" s="1472">
        <v>550441</v>
      </c>
    </row>
    <row r="18" spans="1:5">
      <c r="A18" s="1324">
        <v>4</v>
      </c>
      <c r="B18" s="1325" t="s">
        <v>5607</v>
      </c>
      <c r="C18" s="1326" t="s">
        <v>5613</v>
      </c>
      <c r="D18" s="3284">
        <v>930.2</v>
      </c>
      <c r="E18" s="1472">
        <v>441737</v>
      </c>
    </row>
    <row r="19" spans="1:5">
      <c r="A19" s="1324">
        <v>5</v>
      </c>
      <c r="B19" s="1325" t="s">
        <v>5608</v>
      </c>
      <c r="C19" s="1326" t="s">
        <v>5613</v>
      </c>
      <c r="D19" s="3284">
        <v>923</v>
      </c>
      <c r="E19" s="1472">
        <v>51216</v>
      </c>
    </row>
    <row r="20" spans="1:5">
      <c r="A20" s="1324">
        <v>6</v>
      </c>
      <c r="B20" s="1325" t="s">
        <v>5609</v>
      </c>
      <c r="C20" s="1326" t="s">
        <v>5613</v>
      </c>
      <c r="D20" s="3285">
        <v>926.3</v>
      </c>
      <c r="E20" s="1473">
        <v>144</v>
      </c>
    </row>
    <row r="21" spans="1:5">
      <c r="A21" s="1324">
        <v>7</v>
      </c>
      <c r="B21" s="1325" t="s">
        <v>5612</v>
      </c>
      <c r="C21" s="1326" t="s">
        <v>5613</v>
      </c>
      <c r="D21" s="3284">
        <v>186.08</v>
      </c>
      <c r="E21" s="1472">
        <v>1392</v>
      </c>
    </row>
    <row r="22" spans="1:5">
      <c r="A22" s="1324">
        <v>8</v>
      </c>
      <c r="B22" s="1325" t="s">
        <v>5610</v>
      </c>
      <c r="C22" s="1326" t="s">
        <v>5613</v>
      </c>
      <c r="D22" s="3284">
        <v>930.2</v>
      </c>
      <c r="E22" s="1472">
        <v>2029500</v>
      </c>
    </row>
    <row r="23" spans="1:5">
      <c r="A23" s="1324">
        <v>9</v>
      </c>
      <c r="B23" s="1325" t="s">
        <v>5611</v>
      </c>
      <c r="C23" s="1326" t="s">
        <v>5613</v>
      </c>
      <c r="D23" s="3284">
        <v>921</v>
      </c>
      <c r="E23" s="1472">
        <v>1300</v>
      </c>
    </row>
    <row r="24" spans="1:5">
      <c r="A24" s="1324">
        <v>10</v>
      </c>
      <c r="B24" s="1325" t="s">
        <v>5771</v>
      </c>
      <c r="C24" s="1326" t="s">
        <v>5613</v>
      </c>
      <c r="D24" s="3284">
        <v>903</v>
      </c>
      <c r="E24" s="1472">
        <v>64960</v>
      </c>
    </row>
    <row r="25" spans="1:5">
      <c r="A25" s="1324">
        <v>11</v>
      </c>
      <c r="B25" s="1325"/>
      <c r="C25" s="1326"/>
      <c r="D25" s="3284"/>
      <c r="E25" s="1472"/>
    </row>
    <row r="26" spans="1:5">
      <c r="A26" s="1324">
        <v>12</v>
      </c>
      <c r="B26" s="1325"/>
      <c r="C26" s="1326"/>
      <c r="D26" s="3284"/>
      <c r="E26" s="1472"/>
    </row>
    <row r="27" spans="1:5">
      <c r="A27" s="1324">
        <v>13</v>
      </c>
      <c r="B27" s="1325"/>
      <c r="C27" s="1326"/>
      <c r="D27" s="1330"/>
      <c r="E27" s="1472"/>
    </row>
    <row r="28" spans="1:5">
      <c r="A28" s="1324">
        <v>14</v>
      </c>
      <c r="B28" s="3286" t="s">
        <v>2331</v>
      </c>
      <c r="C28" s="1326"/>
      <c r="D28" s="1330"/>
      <c r="E28" s="1471">
        <v>3253831</v>
      </c>
    </row>
    <row r="29" spans="1:5">
      <c r="A29" s="1324">
        <v>15</v>
      </c>
      <c r="B29" s="1325"/>
      <c r="C29" s="1326"/>
      <c r="D29" s="1330"/>
      <c r="E29" s="1472"/>
    </row>
    <row r="30" spans="1:5">
      <c r="A30" s="1324">
        <v>16</v>
      </c>
      <c r="B30" s="1325"/>
      <c r="C30" s="1326"/>
      <c r="D30" s="1340"/>
      <c r="E30" s="1474"/>
    </row>
    <row r="31" spans="1:5">
      <c r="A31" s="1324">
        <v>17</v>
      </c>
      <c r="B31" s="1325"/>
      <c r="C31" s="1326"/>
      <c r="D31" s="1340"/>
      <c r="E31" s="1474"/>
    </row>
    <row r="32" spans="1:5">
      <c r="A32" s="1324">
        <v>18</v>
      </c>
      <c r="B32" s="1325"/>
      <c r="C32" s="1326"/>
      <c r="D32" s="1330"/>
      <c r="E32" s="1472"/>
    </row>
    <row r="33" spans="1:5">
      <c r="A33" s="1324">
        <v>19</v>
      </c>
      <c r="B33" s="1325"/>
      <c r="C33" s="1326"/>
      <c r="D33" s="1330"/>
      <c r="E33" s="1472"/>
    </row>
    <row r="34" spans="1:5">
      <c r="A34" s="1324">
        <v>20</v>
      </c>
      <c r="B34" s="1325"/>
      <c r="C34" s="1326"/>
      <c r="D34" s="1330"/>
      <c r="E34" s="1472"/>
    </row>
    <row r="35" spans="1:5" ht="15.75">
      <c r="A35" s="1324">
        <v>21</v>
      </c>
      <c r="B35" s="1402" t="s">
        <v>4208</v>
      </c>
      <c r="C35" s="1403"/>
      <c r="D35" s="1404"/>
      <c r="E35" s="1475"/>
    </row>
    <row r="36" spans="1:5">
      <c r="A36" s="1324">
        <v>22</v>
      </c>
      <c r="B36" s="1325" t="s">
        <v>5616</v>
      </c>
      <c r="C36" s="1326" t="s">
        <v>5614</v>
      </c>
      <c r="D36" s="3377">
        <v>186.65</v>
      </c>
      <c r="E36" s="1471">
        <v>7168</v>
      </c>
    </row>
    <row r="37" spans="1:5">
      <c r="A37" s="1324">
        <v>23</v>
      </c>
      <c r="B37" s="1325" t="s">
        <v>5615</v>
      </c>
      <c r="C37" s="1326" t="s">
        <v>5614</v>
      </c>
      <c r="D37" s="3377">
        <v>186.65</v>
      </c>
      <c r="E37" s="1472">
        <v>13550</v>
      </c>
    </row>
    <row r="38" spans="1:5">
      <c r="A38" s="1324">
        <v>24</v>
      </c>
      <c r="B38" s="1325" t="s">
        <v>5617</v>
      </c>
      <c r="C38" s="1326" t="s">
        <v>5618</v>
      </c>
      <c r="D38" s="3377">
        <v>186.65</v>
      </c>
      <c r="E38" s="1474">
        <v>8014</v>
      </c>
    </row>
    <row r="39" spans="1:5">
      <c r="A39" s="1324">
        <v>25</v>
      </c>
      <c r="B39" s="1325" t="s">
        <v>5619</v>
      </c>
      <c r="C39" s="1326" t="s">
        <v>5620</v>
      </c>
      <c r="D39" s="3377">
        <v>186.65</v>
      </c>
      <c r="E39" s="1472">
        <v>8254</v>
      </c>
    </row>
    <row r="40" spans="1:5">
      <c r="A40" s="1324">
        <v>26</v>
      </c>
      <c r="B40" s="1325" t="s">
        <v>5621</v>
      </c>
      <c r="C40" s="1326" t="s">
        <v>5622</v>
      </c>
      <c r="D40" s="3377">
        <v>186.65</v>
      </c>
      <c r="E40" s="1472">
        <v>379</v>
      </c>
    </row>
    <row r="41" spans="1:5">
      <c r="A41" s="1324">
        <v>27</v>
      </c>
      <c r="B41" s="1325" t="s">
        <v>5616</v>
      </c>
      <c r="C41" s="1326" t="s">
        <v>5622</v>
      </c>
      <c r="D41" s="3377">
        <v>186.65</v>
      </c>
      <c r="E41" s="1472">
        <v>20990</v>
      </c>
    </row>
    <row r="42" spans="1:5">
      <c r="A42" s="1324">
        <v>28</v>
      </c>
      <c r="B42" s="1325" t="s">
        <v>5616</v>
      </c>
      <c r="C42" s="1326" t="s">
        <v>5622</v>
      </c>
      <c r="D42" s="3377">
        <v>186.65</v>
      </c>
      <c r="E42" s="1472">
        <v>6979</v>
      </c>
    </row>
    <row r="43" spans="1:5">
      <c r="A43" s="1324">
        <v>29</v>
      </c>
      <c r="B43" s="1325" t="s">
        <v>5617</v>
      </c>
      <c r="C43" s="1326" t="s">
        <v>5622</v>
      </c>
      <c r="D43" s="3377">
        <v>186.65</v>
      </c>
      <c r="E43" s="1472">
        <v>1282</v>
      </c>
    </row>
    <row r="44" spans="1:5">
      <c r="A44" s="1324">
        <v>30</v>
      </c>
      <c r="B44" s="1325" t="s">
        <v>5615</v>
      </c>
      <c r="C44" s="1326" t="s">
        <v>5683</v>
      </c>
      <c r="D44" s="3377">
        <v>186.65</v>
      </c>
      <c r="E44" s="1472">
        <v>4420861</v>
      </c>
    </row>
    <row r="45" spans="1:5">
      <c r="A45" s="1324">
        <v>31</v>
      </c>
      <c r="B45" s="1325" t="s">
        <v>5616</v>
      </c>
      <c r="C45" s="1326" t="s">
        <v>5613</v>
      </c>
      <c r="D45" s="3377">
        <v>186.62</v>
      </c>
      <c r="E45" s="1472">
        <f>36777.02+192599.47+34899.99+126440+11120.64-1.48+5308.07+1153526-102597.02+1169874.12+1585.8-49541.43-337.29-229.49</f>
        <v>2579424.3999999994</v>
      </c>
    </row>
    <row r="46" spans="1:5">
      <c r="A46" s="1324">
        <v>32</v>
      </c>
      <c r="B46" s="1325" t="s">
        <v>5772</v>
      </c>
      <c r="C46" s="1326" t="s">
        <v>5613</v>
      </c>
      <c r="D46" s="3377">
        <v>186.62</v>
      </c>
      <c r="E46" s="1472">
        <v>6992.43</v>
      </c>
    </row>
    <row r="47" spans="1:5">
      <c r="A47" s="1324">
        <v>33</v>
      </c>
      <c r="B47" s="1325" t="s">
        <v>5511</v>
      </c>
      <c r="C47" s="1326" t="s">
        <v>5613</v>
      </c>
      <c r="D47" s="3377">
        <v>186.62</v>
      </c>
      <c r="E47" s="1472">
        <f>789+617.13+16.22</f>
        <v>1422.3500000000001</v>
      </c>
    </row>
    <row r="48" spans="1:5">
      <c r="A48" s="1324">
        <v>34</v>
      </c>
      <c r="B48" s="1325" t="s">
        <v>5623</v>
      </c>
      <c r="C48" s="1326" t="s">
        <v>5613</v>
      </c>
      <c r="D48" s="3377">
        <v>186.62</v>
      </c>
      <c r="E48" s="1474">
        <f>2000+2513</f>
        <v>4513</v>
      </c>
    </row>
    <row r="49" spans="1:5">
      <c r="A49" s="1324">
        <v>35</v>
      </c>
      <c r="B49" s="1325"/>
      <c r="C49" s="1326"/>
      <c r="D49" s="1330"/>
      <c r="E49" s="1472"/>
    </row>
    <row r="50" spans="1:5">
      <c r="A50" s="1324">
        <v>36</v>
      </c>
      <c r="B50" s="1325"/>
      <c r="C50" s="1326"/>
      <c r="D50" s="1330"/>
      <c r="E50" s="1472"/>
    </row>
    <row r="51" spans="1:5">
      <c r="A51" s="1324">
        <v>37</v>
      </c>
      <c r="B51" s="1325"/>
      <c r="C51" s="1326"/>
      <c r="D51" s="1330"/>
      <c r="E51" s="1472"/>
    </row>
    <row r="52" spans="1:5">
      <c r="A52" s="1324">
        <v>38</v>
      </c>
      <c r="B52" s="1325"/>
      <c r="C52" s="1326"/>
      <c r="D52" s="1340"/>
      <c r="E52" s="1472"/>
    </row>
    <row r="53" spans="1:5">
      <c r="A53" s="1324">
        <v>39</v>
      </c>
      <c r="B53" s="1325"/>
      <c r="C53" s="1326"/>
      <c r="D53" s="1330"/>
      <c r="E53" s="1474"/>
    </row>
    <row r="54" spans="1:5">
      <c r="A54" s="1342">
        <v>40</v>
      </c>
      <c r="B54" s="1325"/>
      <c r="C54" s="1326"/>
      <c r="D54" s="1330"/>
      <c r="E54" s="1472"/>
    </row>
    <row r="55" spans="1:5">
      <c r="A55" s="1342">
        <v>41</v>
      </c>
      <c r="B55" s="1325"/>
      <c r="C55" s="1326"/>
      <c r="D55" s="1330"/>
      <c r="E55" s="1472"/>
    </row>
    <row r="56" spans="1:5" ht="15.75" thickBot="1">
      <c r="A56" s="1346">
        <v>42</v>
      </c>
      <c r="B56" s="3373" t="s">
        <v>2331</v>
      </c>
      <c r="C56" s="3374"/>
      <c r="D56" s="3375"/>
      <c r="E56" s="3376">
        <f>2659533+4420861-566</f>
        <v>7079828</v>
      </c>
    </row>
    <row r="57" spans="1:5" ht="15.75" thickTop="1">
      <c r="A57" s="785"/>
      <c r="B57" s="785"/>
      <c r="C57" s="785"/>
      <c r="D57" s="946"/>
      <c r="E57" s="946"/>
    </row>
    <row r="58" spans="1:5">
      <c r="A58" s="17" t="s">
        <v>4665</v>
      </c>
      <c r="B58" s="17"/>
      <c r="C58" s="17"/>
      <c r="D58" s="17"/>
      <c r="E58" s="17"/>
    </row>
    <row r="59" spans="1:5">
      <c r="A59" s="17" t="s">
        <v>4209</v>
      </c>
      <c r="B59" s="17"/>
      <c r="C59" s="17"/>
      <c r="D59" s="17"/>
      <c r="E59" s="17"/>
    </row>
    <row r="60" spans="1:5">
      <c r="A60" s="69" t="s">
        <v>2708</v>
      </c>
      <c r="B60" s="69"/>
      <c r="C60" s="69"/>
      <c r="D60" s="69"/>
      <c r="E60" s="69"/>
    </row>
  </sheetData>
  <customSheetViews>
    <customSheetView guid="{8BA73436-2F9B-4210-BD10-5C9B0EE18A6F}" topLeftCell="A26">
      <selection activeCell="C37" sqref="C37"/>
      <pageMargins left="0.7" right="0.7" top="0.75" bottom="0.75" header="0.3" footer="0.3"/>
      <pageSetup scale="63" orientation="portrait" r:id="rId1"/>
    </customSheetView>
    <customSheetView guid="{7923C648-7509-4E75-B568-BE9D1A032E56}">
      <selection activeCell="C3" sqref="C3"/>
      <pageMargins left="0.7" right="0.7" top="0.75" bottom="0.75" header="0.3" footer="0.3"/>
      <pageSetup scale="63" orientation="portrait" r:id="rId2"/>
    </customSheetView>
    <customSheetView guid="{393B765C-BB60-4CEF-9B1B-1517D80E77BC}">
      <selection activeCell="C3" sqref="C3"/>
      <pageMargins left="0.7" right="0.7" top="0.75" bottom="0.75" header="0.3" footer="0.3"/>
      <pageSetup scale="63" orientation="portrait" r:id="rId3"/>
    </customSheetView>
    <customSheetView guid="{63051384-6030-4837-BDE8-8D47319E9310}" topLeftCell="A26">
      <selection activeCell="C3" sqref="C3"/>
      <pageMargins left="0.7" right="0.7" top="0.75" bottom="0.75" header="0.3" footer="0.3"/>
      <pageSetup scale="63" orientation="portrait" r:id="rId4"/>
    </customSheetView>
    <customSheetView guid="{4E7170B9-0E13-4551-BA0F-F43020F5D14F}" topLeftCell="A26">
      <pageMargins left="0.7" right="0.7" top="0.75" bottom="0.75" header="0.3" footer="0.3"/>
      <pageSetup scale="63" orientation="portrait" r:id="rId5"/>
    </customSheetView>
    <customSheetView guid="{438078D9-73AC-4065-AD12-33C545097290}" topLeftCell="A26">
      <pageMargins left="0.7" right="0.7" top="0.75" bottom="0.75" header="0.3" footer="0.3"/>
      <pageSetup scale="63" orientation="portrait" r:id="rId6"/>
    </customSheetView>
    <customSheetView guid="{5CF51FF9-A1DC-465C-8702-577480B671DB}" topLeftCell="A26">
      <pageMargins left="0.7" right="0.7" top="0.75" bottom="0.75" header="0.3" footer="0.3"/>
      <pageSetup scale="63" orientation="portrait" r:id="rId7"/>
    </customSheetView>
    <customSheetView guid="{B94A4E40-0E04-4C7F-92F0-F173BDD19C5E}" topLeftCell="A26">
      <pageMargins left="0.7" right="0.7" top="0.75" bottom="0.75" header="0.3" footer="0.3"/>
      <pageSetup scale="63" orientation="portrait" r:id="rId8"/>
    </customSheetView>
    <customSheetView guid="{8C259C24-A4E4-4974-8C90-A0F5B4CE3394}" topLeftCell="A26">
      <pageMargins left="0.7" right="0.7" top="0.75" bottom="0.75" header="0.3" footer="0.3"/>
      <pageSetup scale="63" orientation="portrait" r:id="rId9"/>
    </customSheetView>
    <customSheetView guid="{FA103E5D-8B2E-472D-A37D-606A91A24206}" topLeftCell="A26">
      <pageMargins left="0.7" right="0.7" top="0.75" bottom="0.75" header="0.3" footer="0.3"/>
      <pageSetup scale="63" orientation="portrait" r:id="rId10"/>
    </customSheetView>
    <customSheetView guid="{FD677025-12D2-4A8C-898E-C8C7B61A1761}" topLeftCell="A26">
      <pageMargins left="0.7" right="0.7" top="0.75" bottom="0.75" header="0.3" footer="0.3"/>
      <pageSetup scale="63" orientation="portrait" r:id="rId11"/>
    </customSheetView>
    <customSheetView guid="{8A94D2EC-B2C5-4234-9443-0DC03802E12D}" topLeftCell="A26">
      <pageMargins left="0.7" right="0.7" top="0.75" bottom="0.75" header="0.3" footer="0.3"/>
      <pageSetup scale="63" orientation="portrait" r:id="rId12"/>
    </customSheetView>
    <customSheetView guid="{C7AF6775-1D27-4B5E-A593-2A35D0B4D89B}" topLeftCell="A26">
      <pageMargins left="0.7" right="0.7" top="0.75" bottom="0.75" header="0.3" footer="0.3"/>
      <pageSetup scale="63" orientation="portrait" r:id="rId13"/>
    </customSheetView>
    <customSheetView guid="{96E61F17-B7D0-43DF-A042-AB82DEADF71D}" showPageBreaks="1" topLeftCell="A26">
      <pageMargins left="0.7" right="0.7" top="0.75" bottom="0.75" header="0.3" footer="0.3"/>
      <pageSetup scale="63" orientation="portrait" r:id="rId14"/>
    </customSheetView>
    <customSheetView guid="{0F6F7749-E5E2-402C-A332-F358E9F52431}" topLeftCell="A26">
      <pageMargins left="0.7" right="0.7" top="0.75" bottom="0.75" header="0.3" footer="0.3"/>
      <pageSetup scale="63" orientation="portrait" r:id="rId15"/>
    </customSheetView>
    <customSheetView guid="{665C0630-746D-4A38-99D5-558A3A80C435}" topLeftCell="A26">
      <pageMargins left="0.7" right="0.7" top="0.75" bottom="0.75" header="0.3" footer="0.3"/>
      <pageSetup scale="63" orientation="portrait" r:id="rId16"/>
    </customSheetView>
    <customSheetView guid="{7BB49942-3332-4916-8C9A-7E0718D9BD15}" topLeftCell="A26">
      <pageMargins left="0.7" right="0.7" top="0.75" bottom="0.75" header="0.3" footer="0.3"/>
      <pageSetup scale="63" orientation="portrait" r:id="rId17"/>
    </customSheetView>
    <customSheetView guid="{84131046-9492-4BD4-95BF-1101D54B6750}" topLeftCell="A26">
      <pageMargins left="0.7" right="0.7" top="0.75" bottom="0.75" header="0.3" footer="0.3"/>
      <pageSetup scale="63" orientation="portrait" r:id="rId18"/>
    </customSheetView>
    <customSheetView guid="{CDDD69AD-D96A-45A7-95A3-6DE883419332}" showPageBreaks="1" topLeftCell="A23">
      <selection activeCell="B50" sqref="B50"/>
      <pageMargins left="0.7" right="0.7" top="0.75" bottom="0.75" header="0.3" footer="0.3"/>
      <pageSetup scale="63" orientation="portrait" r:id="rId19"/>
    </customSheetView>
    <customSheetView guid="{4AA2BC72-2A29-463C-9964-91A7BC9A705D}" topLeftCell="A14">
      <selection activeCell="C37" sqref="C37"/>
      <pageMargins left="0.7" right="0.7" top="0.75" bottom="0.75" header="0.3" footer="0.3"/>
      <pageSetup scale="63" orientation="portrait" r:id="rId20"/>
    </customSheetView>
  </customSheetViews>
  <pageMargins left="0.7" right="0.7" top="0.75" bottom="0.75" header="0.3" footer="0.3"/>
  <pageSetup scale="63" orientation="portrait" r:id="rId21"/>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G135"/>
  <sheetViews>
    <sheetView defaultGridColor="0" colorId="22" zoomScaleNormal="100" zoomScaleSheetLayoutView="80" workbookViewId="0">
      <selection activeCell="E17" sqref="E17"/>
    </sheetView>
  </sheetViews>
  <sheetFormatPr defaultColWidth="9.6640625" defaultRowHeight="15"/>
  <cols>
    <col min="1" max="3" width="7.6640625" customWidth="1"/>
    <col min="4" max="4" width="16.6640625" customWidth="1"/>
    <col min="5" max="5" width="25.6640625" customWidth="1"/>
    <col min="6" max="7" width="18.6640625" customWidth="1"/>
  </cols>
  <sheetData>
    <row r="1" spans="1:7">
      <c r="A1" s="792" t="s">
        <v>1800</v>
      </c>
      <c r="B1" s="795"/>
      <c r="C1" s="795"/>
      <c r="D1" s="795"/>
      <c r="E1" s="1215" t="s">
        <v>1345</v>
      </c>
      <c r="F1" s="1216" t="s">
        <v>1802</v>
      </c>
      <c r="G1" s="1217" t="s">
        <v>1803</v>
      </c>
    </row>
    <row r="2" spans="1:7">
      <c r="A2" s="72" t="str">
        <f>'Data Sheet'!$C$25</f>
        <v>CENTRAL HUDSON GAS &amp; ELECTRIC CORPORATION</v>
      </c>
      <c r="B2" s="9"/>
      <c r="C2" s="9"/>
      <c r="D2" s="9"/>
      <c r="E2" s="72" t="s">
        <v>5046</v>
      </c>
      <c r="F2" s="1141" t="s">
        <v>1805</v>
      </c>
      <c r="G2" s="1132"/>
    </row>
    <row r="3" spans="1:7" ht="15" customHeight="1" thickBot="1">
      <c r="A3" s="813"/>
      <c r="B3" s="814"/>
      <c r="C3" s="814"/>
      <c r="D3" s="814"/>
      <c r="E3" s="813" t="s">
        <v>1138</v>
      </c>
      <c r="F3" s="1218" t="str">
        <f>'Data Sheet'!$C$40</f>
        <v>4/18/2018</v>
      </c>
      <c r="G3" s="1253" t="str">
        <f>'Data Sheet'!$C$38</f>
        <v>12/31/2017</v>
      </c>
    </row>
    <row r="4" spans="1:7" ht="15" customHeight="1" thickBot="1">
      <c r="A4" s="1219" t="s">
        <v>2277</v>
      </c>
      <c r="B4" s="1220"/>
      <c r="C4" s="1220"/>
      <c r="D4" s="1220"/>
      <c r="E4" s="815"/>
      <c r="F4" s="815"/>
      <c r="G4" s="1221"/>
    </row>
    <row r="5" spans="1:7">
      <c r="A5" s="1141" t="s">
        <v>1786</v>
      </c>
      <c r="B5" s="1108" t="s">
        <v>1783</v>
      </c>
      <c r="C5" s="1108" t="s">
        <v>2278</v>
      </c>
      <c r="D5" s="12"/>
      <c r="E5" s="12"/>
      <c r="F5" s="12"/>
      <c r="G5" s="1172"/>
    </row>
    <row r="6" spans="1:7">
      <c r="A6" s="1141" t="s">
        <v>1787</v>
      </c>
      <c r="B6" s="1108" t="s">
        <v>1787</v>
      </c>
      <c r="C6" s="1108" t="s">
        <v>1787</v>
      </c>
      <c r="D6" s="1158" t="s">
        <v>1788</v>
      </c>
      <c r="E6" s="12"/>
      <c r="F6" s="12"/>
      <c r="G6" s="809"/>
    </row>
    <row r="7" spans="1:7" ht="15.75" thickBot="1">
      <c r="A7" s="1222" t="s">
        <v>3020</v>
      </c>
      <c r="B7" s="1223" t="s">
        <v>3021</v>
      </c>
      <c r="C7" s="1223" t="s">
        <v>3022</v>
      </c>
      <c r="D7" s="1224" t="s">
        <v>3023</v>
      </c>
      <c r="E7" s="815"/>
      <c r="F7" s="815"/>
      <c r="G7" s="816"/>
    </row>
    <row r="8" spans="1:7">
      <c r="A8" s="1132"/>
      <c r="B8" s="1094"/>
      <c r="C8" s="1094"/>
      <c r="D8" s="9"/>
      <c r="E8" s="9"/>
      <c r="F8" s="9"/>
      <c r="G8" s="1094"/>
    </row>
    <row r="9" spans="1:7">
      <c r="A9" s="1132"/>
      <c r="B9" s="1094"/>
      <c r="C9" s="1094"/>
      <c r="D9" s="9"/>
      <c r="E9" s="9"/>
      <c r="F9" s="9"/>
      <c r="G9" s="1094"/>
    </row>
    <row r="10" spans="1:7">
      <c r="A10" s="1132"/>
      <c r="B10" s="1094"/>
      <c r="C10" s="1094"/>
      <c r="D10" s="9"/>
      <c r="E10" s="9"/>
      <c r="F10" s="9"/>
      <c r="G10" s="1094"/>
    </row>
    <row r="11" spans="1:7">
      <c r="A11" s="1132"/>
      <c r="B11" s="1094"/>
      <c r="C11" s="1094"/>
      <c r="D11" s="9"/>
      <c r="E11" s="9"/>
      <c r="F11" s="9"/>
      <c r="G11" s="1094"/>
    </row>
    <row r="12" spans="1:7">
      <c r="A12" s="1132"/>
      <c r="B12" s="1094"/>
      <c r="C12" s="1094"/>
      <c r="D12" s="9"/>
      <c r="E12" s="9"/>
      <c r="F12" s="9"/>
      <c r="G12" s="1094"/>
    </row>
    <row r="13" spans="1:7">
      <c r="A13" s="1132"/>
      <c r="B13" s="1094"/>
      <c r="C13" s="1094"/>
      <c r="D13" s="9"/>
      <c r="E13" s="9"/>
      <c r="F13" s="9"/>
      <c r="G13" s="1094"/>
    </row>
    <row r="14" spans="1:7">
      <c r="A14" s="1132"/>
      <c r="B14" s="1094"/>
      <c r="C14" s="1094"/>
      <c r="D14" s="9"/>
      <c r="E14" s="9"/>
      <c r="F14" s="9"/>
      <c r="G14" s="1094"/>
    </row>
    <row r="15" spans="1:7">
      <c r="A15" s="1132"/>
      <c r="B15" s="1094"/>
      <c r="C15" s="1094"/>
      <c r="D15" s="9"/>
      <c r="E15" s="9"/>
      <c r="F15" s="9"/>
      <c r="G15" s="1094"/>
    </row>
    <row r="16" spans="1:7">
      <c r="A16" s="1132"/>
      <c r="B16" s="1094"/>
      <c r="C16" s="1094"/>
      <c r="D16" s="9"/>
      <c r="E16" s="9"/>
      <c r="F16" s="9"/>
      <c r="G16" s="1094"/>
    </row>
    <row r="17" spans="1:7">
      <c r="A17" s="1132"/>
      <c r="B17" s="1094"/>
      <c r="C17" s="1094"/>
      <c r="D17" s="9"/>
      <c r="E17" s="9"/>
      <c r="F17" s="9"/>
      <c r="G17" s="1094"/>
    </row>
    <row r="18" spans="1:7">
      <c r="A18" s="1132"/>
      <c r="B18" s="1094"/>
      <c r="C18" s="1094"/>
      <c r="D18" s="9"/>
      <c r="E18" s="9"/>
      <c r="F18" s="9"/>
      <c r="G18" s="1094"/>
    </row>
    <row r="19" spans="1:7">
      <c r="A19" s="1141"/>
      <c r="B19" s="1225"/>
      <c r="C19" s="1225"/>
      <c r="D19" s="1226"/>
      <c r="E19" s="1105"/>
      <c r="F19" s="1105"/>
      <c r="G19" s="1108"/>
    </row>
    <row r="20" spans="1:7">
      <c r="A20" s="1227"/>
      <c r="B20" s="1094"/>
      <c r="C20" s="1094"/>
      <c r="D20" s="9"/>
      <c r="E20" s="9"/>
      <c r="F20" s="9"/>
      <c r="G20" s="1094"/>
    </row>
    <row r="21" spans="1:7">
      <c r="A21" s="1227"/>
      <c r="B21" s="1094"/>
      <c r="C21" s="1094"/>
      <c r="D21" s="9"/>
      <c r="E21" s="9"/>
      <c r="F21" s="9"/>
      <c r="G21" s="1094"/>
    </row>
    <row r="22" spans="1:7">
      <c r="A22" s="1227"/>
      <c r="B22" s="1094"/>
      <c r="C22" s="1094"/>
      <c r="D22" s="9"/>
      <c r="E22" s="9"/>
      <c r="F22" s="9"/>
      <c r="G22" s="1094"/>
    </row>
    <row r="23" spans="1:7">
      <c r="A23" s="1227"/>
      <c r="B23" s="1094"/>
      <c r="C23" s="1094"/>
      <c r="D23" s="9"/>
      <c r="E23" s="9"/>
      <c r="F23" s="9"/>
      <c r="G23" s="1094"/>
    </row>
    <row r="24" spans="1:7">
      <c r="A24" s="1227"/>
      <c r="B24" s="1094"/>
      <c r="C24" s="1094"/>
      <c r="D24" s="9"/>
      <c r="E24" s="9"/>
      <c r="F24" s="9"/>
      <c r="G24" s="1094"/>
    </row>
    <row r="25" spans="1:7">
      <c r="A25" s="1227"/>
      <c r="B25" s="1094"/>
      <c r="C25" s="1094"/>
      <c r="D25" s="9"/>
      <c r="E25" s="9"/>
      <c r="F25" s="9"/>
      <c r="G25" s="1094"/>
    </row>
    <row r="26" spans="1:7">
      <c r="A26" s="1227"/>
      <c r="B26" s="1094"/>
      <c r="C26" s="1094"/>
      <c r="D26" s="9"/>
      <c r="E26" s="9"/>
      <c r="F26" s="9"/>
      <c r="G26" s="1094"/>
    </row>
    <row r="27" spans="1:7">
      <c r="A27" s="1227"/>
      <c r="B27" s="1094"/>
      <c r="C27" s="1094"/>
      <c r="D27" s="9"/>
      <c r="E27" s="9"/>
      <c r="F27" s="9"/>
      <c r="G27" s="1094"/>
    </row>
    <row r="28" spans="1:7">
      <c r="A28" s="1227"/>
      <c r="B28" s="1094"/>
      <c r="C28" s="1094"/>
      <c r="D28" s="9"/>
      <c r="E28" s="9"/>
      <c r="F28" s="9"/>
      <c r="G28" s="1094"/>
    </row>
    <row r="29" spans="1:7">
      <c r="A29" s="1227"/>
      <c r="B29" s="1094"/>
      <c r="C29" s="1094"/>
      <c r="D29" s="9"/>
      <c r="E29" s="9"/>
      <c r="F29" s="9"/>
      <c r="G29" s="1094"/>
    </row>
    <row r="30" spans="1:7">
      <c r="A30" s="1227"/>
      <c r="B30" s="1094"/>
      <c r="C30" s="1094"/>
      <c r="D30" s="9"/>
      <c r="E30" s="9"/>
      <c r="F30" s="9"/>
      <c r="G30" s="1094"/>
    </row>
    <row r="31" spans="1:7">
      <c r="A31" s="1132"/>
      <c r="B31" s="1094"/>
      <c r="C31" s="1094"/>
      <c r="D31" s="9"/>
      <c r="E31" s="9"/>
      <c r="F31" s="9"/>
      <c r="G31" s="1094"/>
    </row>
    <row r="32" spans="1:7">
      <c r="A32" s="1132"/>
      <c r="B32" s="1094"/>
      <c r="C32" s="1094"/>
      <c r="D32" s="9"/>
      <c r="E32" s="9"/>
      <c r="F32" s="9"/>
      <c r="G32" s="1094"/>
    </row>
    <row r="33" spans="1:7">
      <c r="A33" s="1132"/>
      <c r="B33" s="1094"/>
      <c r="C33" s="1094"/>
      <c r="D33" s="9"/>
      <c r="E33" s="9"/>
      <c r="F33" s="9"/>
      <c r="G33" s="1094"/>
    </row>
    <row r="34" spans="1:7">
      <c r="A34" s="1132"/>
      <c r="B34" s="1094"/>
      <c r="C34" s="1094"/>
      <c r="D34" s="9"/>
      <c r="E34" s="9"/>
      <c r="F34" s="9"/>
      <c r="G34" s="1094"/>
    </row>
    <row r="35" spans="1:7">
      <c r="A35" s="1132"/>
      <c r="B35" s="1094"/>
      <c r="C35" s="1094"/>
      <c r="D35" s="9"/>
      <c r="E35" s="9"/>
      <c r="F35" s="9"/>
      <c r="G35" s="1094"/>
    </row>
    <row r="36" spans="1:7">
      <c r="A36" s="1132"/>
      <c r="B36" s="1094"/>
      <c r="C36" s="1094"/>
      <c r="D36" s="9"/>
      <c r="E36" s="9"/>
      <c r="F36" s="9"/>
      <c r="G36" s="1094"/>
    </row>
    <row r="37" spans="1:7">
      <c r="A37" s="1132"/>
      <c r="B37" s="1094"/>
      <c r="C37" s="1094"/>
      <c r="D37" s="9"/>
      <c r="E37" s="9"/>
      <c r="F37" s="9"/>
      <c r="G37" s="1094"/>
    </row>
    <row r="38" spans="1:7">
      <c r="A38" s="1132"/>
      <c r="B38" s="1094"/>
      <c r="C38" s="1094"/>
      <c r="D38" s="9"/>
      <c r="E38" s="9"/>
      <c r="F38" s="9"/>
      <c r="G38" s="1094"/>
    </row>
    <row r="39" spans="1:7">
      <c r="A39" s="1132"/>
      <c r="B39" s="1094"/>
      <c r="C39" s="1094"/>
      <c r="D39" s="9"/>
      <c r="E39" s="9"/>
      <c r="F39" s="9"/>
      <c r="G39" s="1094"/>
    </row>
    <row r="40" spans="1:7">
      <c r="A40" s="1132"/>
      <c r="B40" s="1094"/>
      <c r="C40" s="1094"/>
      <c r="D40" s="9"/>
      <c r="E40" s="9"/>
      <c r="F40" s="9"/>
      <c r="G40" s="1094"/>
    </row>
    <row r="41" spans="1:7">
      <c r="A41" s="1132"/>
      <c r="B41" s="1094"/>
      <c r="C41" s="1094"/>
      <c r="D41" s="9"/>
      <c r="E41" s="9"/>
      <c r="F41" s="9"/>
      <c r="G41" s="1094"/>
    </row>
    <row r="42" spans="1:7">
      <c r="A42" s="1132"/>
      <c r="B42" s="1094"/>
      <c r="C42" s="1094"/>
      <c r="D42" s="9"/>
      <c r="E42" s="9"/>
      <c r="F42" s="9"/>
      <c r="G42" s="1094"/>
    </row>
    <row r="43" spans="1:7">
      <c r="A43" s="1132"/>
      <c r="B43" s="1094"/>
      <c r="C43" s="1094"/>
      <c r="D43" s="9"/>
      <c r="E43" s="9"/>
      <c r="F43" s="9"/>
      <c r="G43" s="1094"/>
    </row>
    <row r="44" spans="1:7">
      <c r="A44" s="1132"/>
      <c r="B44" s="1094"/>
      <c r="C44" s="1094"/>
      <c r="D44" s="9"/>
      <c r="E44" s="9"/>
      <c r="F44" s="9"/>
      <c r="G44" s="1094"/>
    </row>
    <row r="45" spans="1:7">
      <c r="A45" s="1132"/>
      <c r="B45" s="1094"/>
      <c r="C45" s="1094"/>
      <c r="D45" s="9"/>
      <c r="E45" s="9"/>
      <c r="F45" s="9"/>
      <c r="G45" s="1094"/>
    </row>
    <row r="46" spans="1:7">
      <c r="A46" s="1132"/>
      <c r="B46" s="1094"/>
      <c r="C46" s="1094"/>
      <c r="D46" s="9"/>
      <c r="E46" s="9"/>
      <c r="F46" s="9"/>
      <c r="G46" s="1094"/>
    </row>
    <row r="47" spans="1:7">
      <c r="A47" s="1132"/>
      <c r="B47" s="1094"/>
      <c r="C47" s="1094"/>
      <c r="D47" s="9"/>
      <c r="E47" s="9"/>
      <c r="F47" s="9"/>
      <c r="G47" s="1094"/>
    </row>
    <row r="48" spans="1:7">
      <c r="A48" s="1132"/>
      <c r="B48" s="1094"/>
      <c r="C48" s="1094"/>
      <c r="D48" s="9"/>
      <c r="E48" s="9"/>
      <c r="F48" s="9"/>
      <c r="G48" s="1094"/>
    </row>
    <row r="49" spans="1:7">
      <c r="A49" s="1132"/>
      <c r="B49" s="1094"/>
      <c r="C49" s="1094"/>
      <c r="D49" s="9"/>
      <c r="E49" s="9"/>
      <c r="F49" s="9"/>
      <c r="G49" s="1094"/>
    </row>
    <row r="50" spans="1:7">
      <c r="A50" s="1132"/>
      <c r="B50" s="1094"/>
      <c r="C50" s="1094"/>
      <c r="D50" s="9"/>
      <c r="E50" s="9"/>
      <c r="F50" s="9"/>
      <c r="G50" s="1094"/>
    </row>
    <row r="51" spans="1:7">
      <c r="A51" s="1132"/>
      <c r="B51" s="1094"/>
      <c r="C51" s="1094"/>
      <c r="D51" s="9"/>
      <c r="E51" s="9"/>
      <c r="F51" s="9"/>
      <c r="G51" s="1094"/>
    </row>
    <row r="52" spans="1:7">
      <c r="A52" s="1132"/>
      <c r="B52" s="1094"/>
      <c r="C52" s="1094"/>
      <c r="D52" s="9"/>
      <c r="E52" s="9"/>
      <c r="F52" s="9"/>
      <c r="G52" s="1094"/>
    </row>
    <row r="53" spans="1:7">
      <c r="A53" s="1132"/>
      <c r="B53" s="1094"/>
      <c r="C53" s="1094"/>
      <c r="D53" s="9"/>
      <c r="E53" s="9"/>
      <c r="F53" s="9"/>
      <c r="G53" s="1094"/>
    </row>
    <row r="54" spans="1:7">
      <c r="A54" s="1132"/>
      <c r="B54" s="1094"/>
      <c r="C54" s="1094"/>
      <c r="D54" s="9"/>
      <c r="E54" s="9"/>
      <c r="F54" s="9"/>
      <c r="G54" s="1094"/>
    </row>
    <row r="55" spans="1:7">
      <c r="A55" s="1132"/>
      <c r="B55" s="1094"/>
      <c r="C55" s="1094"/>
      <c r="D55" s="9"/>
      <c r="E55" s="9"/>
      <c r="F55" s="9"/>
      <c r="G55" s="1094"/>
    </row>
    <row r="56" spans="1:7">
      <c r="A56" s="1132"/>
      <c r="B56" s="1094"/>
      <c r="C56" s="1094"/>
      <c r="D56" s="9"/>
      <c r="E56" s="9"/>
      <c r="F56" s="9"/>
      <c r="G56" s="1094"/>
    </row>
    <row r="57" spans="1:7">
      <c r="A57" s="1132"/>
      <c r="B57" s="1094"/>
      <c r="C57" s="1094"/>
      <c r="D57" s="9"/>
      <c r="E57" s="9"/>
      <c r="F57" s="9"/>
      <c r="G57" s="1094"/>
    </row>
    <row r="58" spans="1:7">
      <c r="A58" s="1132"/>
      <c r="B58" s="1094"/>
      <c r="C58" s="1094"/>
      <c r="D58" s="9"/>
      <c r="E58" s="9"/>
      <c r="F58" s="9"/>
      <c r="G58" s="1094"/>
    </row>
    <row r="59" spans="1:7">
      <c r="A59" s="1132"/>
      <c r="B59" s="1094"/>
      <c r="C59" s="1094"/>
      <c r="D59" s="9"/>
      <c r="E59" s="9"/>
      <c r="F59" s="9"/>
      <c r="G59" s="1094"/>
    </row>
    <row r="60" spans="1:7">
      <c r="A60" s="1132"/>
      <c r="B60" s="1094"/>
      <c r="C60" s="1094"/>
      <c r="D60" s="9"/>
      <c r="E60" s="9"/>
      <c r="F60" s="9"/>
      <c r="G60" s="1094"/>
    </row>
    <row r="61" spans="1:7">
      <c r="A61" s="1132"/>
      <c r="B61" s="1094"/>
      <c r="C61" s="1094"/>
      <c r="D61" s="9"/>
      <c r="E61" s="9"/>
      <c r="F61" s="9"/>
      <c r="G61" s="1094"/>
    </row>
    <row r="62" spans="1:7">
      <c r="A62" s="1132"/>
      <c r="B62" s="1094"/>
      <c r="C62" s="1094"/>
      <c r="D62" s="9"/>
      <c r="E62" s="9"/>
      <c r="F62" s="9"/>
      <c r="G62" s="1094"/>
    </row>
    <row r="63" spans="1:7">
      <c r="A63" s="1132"/>
      <c r="B63" s="1094"/>
      <c r="C63" s="1094"/>
      <c r="D63" s="9"/>
      <c r="E63" s="9"/>
      <c r="F63" s="9"/>
      <c r="G63" s="1094"/>
    </row>
    <row r="64" spans="1:7" ht="15.75" thickBot="1">
      <c r="A64" s="1228"/>
      <c r="B64" s="1115"/>
      <c r="C64" s="1115"/>
      <c r="D64" s="814"/>
      <c r="E64" s="814"/>
      <c r="F64" s="814"/>
      <c r="G64" s="1115"/>
    </row>
    <row r="65" spans="1:7" ht="15.75">
      <c r="A65" s="1116" t="s">
        <v>3820</v>
      </c>
      <c r="B65" s="9"/>
      <c r="C65" s="9"/>
      <c r="D65" s="9"/>
      <c r="E65" s="9"/>
      <c r="F65" s="9"/>
      <c r="G65" s="9"/>
    </row>
    <row r="66" spans="1:7">
      <c r="A66" s="12" t="s">
        <v>2279</v>
      </c>
      <c r="B66" s="12"/>
      <c r="C66" s="12"/>
      <c r="D66" s="12"/>
      <c r="E66" s="12"/>
      <c r="F66" s="12"/>
      <c r="G66" s="12"/>
    </row>
    <row r="67" spans="1:7">
      <c r="A67" s="9"/>
      <c r="B67" s="9"/>
      <c r="C67" s="9"/>
      <c r="D67" s="9"/>
      <c r="E67" s="9"/>
      <c r="F67" s="9"/>
      <c r="G67" s="9"/>
    </row>
    <row r="68" spans="1:7" ht="15.75">
      <c r="A68" s="1116" t="s">
        <v>1193</v>
      </c>
      <c r="B68" s="9"/>
      <c r="C68" s="9"/>
      <c r="D68" s="9"/>
      <c r="E68" s="9"/>
      <c r="F68" s="9"/>
      <c r="G68" s="9"/>
    </row>
    <row r="69" spans="1:7">
      <c r="A69" s="9"/>
      <c r="B69" s="9"/>
      <c r="C69" s="9"/>
      <c r="D69" s="9"/>
      <c r="E69" s="9"/>
      <c r="F69" s="9"/>
      <c r="G69" s="9"/>
    </row>
    <row r="70" spans="1:7">
      <c r="A70" s="9"/>
      <c r="B70" s="9"/>
      <c r="C70" s="9"/>
      <c r="D70" s="9"/>
      <c r="E70" s="9"/>
      <c r="F70" s="9"/>
      <c r="G70" s="9"/>
    </row>
    <row r="71" spans="1:7" ht="15.75" thickBot="1">
      <c r="A71" s="9" t="str">
        <f>'Data Sheet'!$C$25</f>
        <v>CENTRAL HUDSON GAS &amp; ELECTRIC CORPORATION</v>
      </c>
      <c r="B71" s="9"/>
      <c r="C71" s="9"/>
      <c r="D71" s="9"/>
      <c r="E71" s="9"/>
      <c r="F71" s="1089" t="s">
        <v>1789</v>
      </c>
      <c r="G71" s="1294" t="str">
        <f>'Data Sheet'!$C$38</f>
        <v>12/31/2017</v>
      </c>
    </row>
    <row r="72" spans="1:7" ht="16.5" thickBot="1">
      <c r="A72" s="1229" t="s">
        <v>2277</v>
      </c>
      <c r="B72" s="1230"/>
      <c r="C72" s="1230"/>
      <c r="D72" s="1230"/>
      <c r="E72" s="1231"/>
      <c r="F72" s="1231"/>
      <c r="G72" s="1221"/>
    </row>
    <row r="73" spans="1:7">
      <c r="A73" s="1141" t="s">
        <v>1786</v>
      </c>
      <c r="B73" s="1108" t="s">
        <v>1783</v>
      </c>
      <c r="C73" s="1108" t="s">
        <v>2278</v>
      </c>
      <c r="D73" s="12"/>
      <c r="E73" s="12"/>
      <c r="F73" s="12"/>
      <c r="G73" s="1172"/>
    </row>
    <row r="74" spans="1:7">
      <c r="A74" s="1141" t="s">
        <v>1787</v>
      </c>
      <c r="B74" s="1108" t="s">
        <v>1787</v>
      </c>
      <c r="C74" s="1108" t="s">
        <v>1787</v>
      </c>
      <c r="D74" s="1158" t="s">
        <v>1788</v>
      </c>
      <c r="E74" s="12"/>
      <c r="F74" s="12"/>
      <c r="G74" s="809"/>
    </row>
    <row r="75" spans="1:7" ht="15.75" thickBot="1">
      <c r="A75" s="1222" t="s">
        <v>3020</v>
      </c>
      <c r="B75" s="1223" t="s">
        <v>3021</v>
      </c>
      <c r="C75" s="1223" t="s">
        <v>3022</v>
      </c>
      <c r="D75" s="1224" t="s">
        <v>3023</v>
      </c>
      <c r="E75" s="815"/>
      <c r="F75" s="815"/>
      <c r="G75" s="816"/>
    </row>
    <row r="76" spans="1:7">
      <c r="A76" s="1132"/>
      <c r="B76" s="1094"/>
      <c r="C76" s="1094"/>
      <c r="D76" s="9"/>
      <c r="E76" s="9"/>
      <c r="F76" s="9"/>
      <c r="G76" s="1094"/>
    </row>
    <row r="77" spans="1:7">
      <c r="A77" s="1132"/>
      <c r="B77" s="1094"/>
      <c r="C77" s="1094"/>
      <c r="D77" s="9"/>
      <c r="E77" s="9"/>
      <c r="F77" s="9"/>
      <c r="G77" s="1094"/>
    </row>
    <row r="78" spans="1:7">
      <c r="A78" s="1132"/>
      <c r="B78" s="1094"/>
      <c r="C78" s="1094"/>
      <c r="D78" s="9"/>
      <c r="E78" s="9"/>
      <c r="F78" s="9"/>
      <c r="G78" s="1094"/>
    </row>
    <row r="79" spans="1:7">
      <c r="A79" s="1132"/>
      <c r="B79" s="1094"/>
      <c r="C79" s="1094"/>
      <c r="D79" s="9"/>
      <c r="E79" s="9"/>
      <c r="F79" s="9"/>
      <c r="G79" s="1094"/>
    </row>
    <row r="80" spans="1:7">
      <c r="A80" s="1132"/>
      <c r="B80" s="1094"/>
      <c r="C80" s="1094"/>
      <c r="D80" s="9"/>
      <c r="E80" s="9"/>
      <c r="F80" s="9"/>
      <c r="G80" s="1094"/>
    </row>
    <row r="81" spans="1:7">
      <c r="A81" s="1132"/>
      <c r="B81" s="1094"/>
      <c r="C81" s="1094"/>
      <c r="D81" s="9"/>
      <c r="E81" s="9"/>
      <c r="F81" s="9"/>
      <c r="G81" s="1094"/>
    </row>
    <row r="82" spans="1:7">
      <c r="A82" s="1132"/>
      <c r="B82" s="1094"/>
      <c r="C82" s="1094"/>
      <c r="D82" s="9"/>
      <c r="E82" s="9"/>
      <c r="F82" s="9"/>
      <c r="G82" s="1094"/>
    </row>
    <row r="83" spans="1:7">
      <c r="A83" s="1132"/>
      <c r="B83" s="1094"/>
      <c r="C83" s="1094"/>
      <c r="D83" s="9"/>
      <c r="E83" s="9"/>
      <c r="F83" s="9"/>
      <c r="G83" s="1094"/>
    </row>
    <row r="84" spans="1:7">
      <c r="A84" s="1132"/>
      <c r="B84" s="1094"/>
      <c r="C84" s="1094"/>
      <c r="D84" s="9"/>
      <c r="E84" s="9"/>
      <c r="F84" s="9"/>
      <c r="G84" s="1094"/>
    </row>
    <row r="85" spans="1:7">
      <c r="A85" s="1132"/>
      <c r="B85" s="1094"/>
      <c r="C85" s="1094"/>
      <c r="D85" s="9"/>
      <c r="E85" s="9"/>
      <c r="F85" s="9"/>
      <c r="G85" s="1094"/>
    </row>
    <row r="86" spans="1:7">
      <c r="A86" s="1132"/>
      <c r="B86" s="1094"/>
      <c r="C86" s="1094"/>
      <c r="D86" s="9"/>
      <c r="E86" s="9"/>
      <c r="F86" s="9"/>
      <c r="G86" s="1094"/>
    </row>
    <row r="87" spans="1:7">
      <c r="A87" s="1141"/>
      <c r="B87" s="1225"/>
      <c r="C87" s="1225"/>
      <c r="D87" s="1226"/>
      <c r="E87" s="1105"/>
      <c r="F87" s="1105"/>
      <c r="G87" s="1108"/>
    </row>
    <row r="88" spans="1:7">
      <c r="A88" s="1227"/>
      <c r="B88" s="1094"/>
      <c r="C88" s="1094"/>
      <c r="D88" s="9"/>
      <c r="E88" s="9"/>
      <c r="F88" s="9"/>
      <c r="G88" s="1094"/>
    </row>
    <row r="89" spans="1:7">
      <c r="A89" s="1227"/>
      <c r="B89" s="1094"/>
      <c r="C89" s="1094"/>
      <c r="D89" s="9"/>
      <c r="E89" s="9"/>
      <c r="F89" s="9"/>
      <c r="G89" s="1094"/>
    </row>
    <row r="90" spans="1:7">
      <c r="A90" s="1227"/>
      <c r="B90" s="1094"/>
      <c r="C90" s="1094"/>
      <c r="D90" s="9"/>
      <c r="E90" s="9"/>
      <c r="F90" s="9"/>
      <c r="G90" s="1094"/>
    </row>
    <row r="91" spans="1:7">
      <c r="A91" s="1227"/>
      <c r="B91" s="1094"/>
      <c r="C91" s="1094"/>
      <c r="D91" s="9"/>
      <c r="E91" s="9"/>
      <c r="F91" s="9"/>
      <c r="G91" s="1094"/>
    </row>
    <row r="92" spans="1:7">
      <c r="A92" s="1227"/>
      <c r="B92" s="1094"/>
      <c r="C92" s="1094"/>
      <c r="D92" s="9"/>
      <c r="E92" s="9"/>
      <c r="F92" s="9"/>
      <c r="G92" s="1094"/>
    </row>
    <row r="93" spans="1:7">
      <c r="A93" s="1227"/>
      <c r="B93" s="1094"/>
      <c r="C93" s="1094"/>
      <c r="D93" s="9"/>
      <c r="E93" s="9"/>
      <c r="F93" s="9"/>
      <c r="G93" s="1094"/>
    </row>
    <row r="94" spans="1:7">
      <c r="A94" s="1227"/>
      <c r="B94" s="1094"/>
      <c r="C94" s="1094"/>
      <c r="D94" s="9"/>
      <c r="E94" s="9"/>
      <c r="F94" s="9"/>
      <c r="G94" s="1094"/>
    </row>
    <row r="95" spans="1:7">
      <c r="A95" s="1227"/>
      <c r="B95" s="1094"/>
      <c r="C95" s="1094"/>
      <c r="D95" s="9"/>
      <c r="E95" s="9"/>
      <c r="F95" s="9"/>
      <c r="G95" s="1094"/>
    </row>
    <row r="96" spans="1:7">
      <c r="A96" s="1227"/>
      <c r="B96" s="1094"/>
      <c r="C96" s="1094"/>
      <c r="D96" s="9"/>
      <c r="E96" s="9"/>
      <c r="F96" s="9"/>
      <c r="G96" s="1094"/>
    </row>
    <row r="97" spans="1:7">
      <c r="A97" s="1227"/>
      <c r="B97" s="1094"/>
      <c r="C97" s="1094"/>
      <c r="D97" s="9"/>
      <c r="E97" s="9"/>
      <c r="F97" s="9"/>
      <c r="G97" s="1094"/>
    </row>
    <row r="98" spans="1:7">
      <c r="A98" s="1227"/>
      <c r="B98" s="1094"/>
      <c r="C98" s="1094"/>
      <c r="D98" s="9"/>
      <c r="E98" s="9"/>
      <c r="F98" s="9"/>
      <c r="G98" s="1094"/>
    </row>
    <row r="99" spans="1:7">
      <c r="A99" s="1132"/>
      <c r="B99" s="1094"/>
      <c r="C99" s="1094"/>
      <c r="D99" s="9"/>
      <c r="E99" s="9"/>
      <c r="F99" s="9"/>
      <c r="G99" s="1094"/>
    </row>
    <row r="100" spans="1:7">
      <c r="A100" s="1132"/>
      <c r="B100" s="1094"/>
      <c r="C100" s="1094"/>
      <c r="D100" s="9"/>
      <c r="E100" s="9"/>
      <c r="F100" s="9"/>
      <c r="G100" s="1094"/>
    </row>
    <row r="101" spans="1:7">
      <c r="A101" s="1132"/>
      <c r="B101" s="1094"/>
      <c r="C101" s="1094"/>
      <c r="D101" s="9"/>
      <c r="E101" s="9"/>
      <c r="F101" s="9"/>
      <c r="G101" s="1094"/>
    </row>
    <row r="102" spans="1:7">
      <c r="A102" s="1132"/>
      <c r="B102" s="1094"/>
      <c r="C102" s="1094"/>
      <c r="D102" s="9"/>
      <c r="E102" s="9"/>
      <c r="F102" s="9"/>
      <c r="G102" s="1094"/>
    </row>
    <row r="103" spans="1:7">
      <c r="A103" s="1132"/>
      <c r="B103" s="1094"/>
      <c r="C103" s="1094"/>
      <c r="D103" s="9"/>
      <c r="E103" s="9"/>
      <c r="F103" s="9"/>
      <c r="G103" s="1094"/>
    </row>
    <row r="104" spans="1:7">
      <c r="A104" s="1132"/>
      <c r="B104" s="1094"/>
      <c r="C104" s="1094"/>
      <c r="D104" s="9"/>
      <c r="E104" s="9"/>
      <c r="F104" s="9"/>
      <c r="G104" s="1094"/>
    </row>
    <row r="105" spans="1:7">
      <c r="A105" s="1132"/>
      <c r="B105" s="1094"/>
      <c r="C105" s="1094"/>
      <c r="D105" s="9"/>
      <c r="E105" s="9"/>
      <c r="F105" s="9"/>
      <c r="G105" s="1094"/>
    </row>
    <row r="106" spans="1:7">
      <c r="A106" s="1132"/>
      <c r="B106" s="1094"/>
      <c r="C106" s="1094"/>
      <c r="D106" s="9"/>
      <c r="E106" s="9"/>
      <c r="F106" s="9"/>
      <c r="G106" s="1094"/>
    </row>
    <row r="107" spans="1:7">
      <c r="A107" s="1132"/>
      <c r="B107" s="1094"/>
      <c r="C107" s="1094"/>
      <c r="D107" s="9"/>
      <c r="E107" s="9"/>
      <c r="F107" s="9"/>
      <c r="G107" s="1094"/>
    </row>
    <row r="108" spans="1:7">
      <c r="A108" s="1132"/>
      <c r="B108" s="1094"/>
      <c r="C108" s="1094"/>
      <c r="D108" s="9"/>
      <c r="E108" s="9"/>
      <c r="F108" s="9"/>
      <c r="G108" s="1094"/>
    </row>
    <row r="109" spans="1:7">
      <c r="A109" s="1132"/>
      <c r="B109" s="1094"/>
      <c r="C109" s="1094"/>
      <c r="D109" s="9"/>
      <c r="E109" s="9"/>
      <c r="F109" s="9"/>
      <c r="G109" s="1094"/>
    </row>
    <row r="110" spans="1:7">
      <c r="A110" s="1132"/>
      <c r="B110" s="1094"/>
      <c r="C110" s="1094"/>
      <c r="D110" s="9"/>
      <c r="E110" s="9"/>
      <c r="F110" s="9"/>
      <c r="G110" s="1094"/>
    </row>
    <row r="111" spans="1:7">
      <c r="A111" s="1132"/>
      <c r="B111" s="1094"/>
      <c r="C111" s="1094"/>
      <c r="D111" s="9"/>
      <c r="E111" s="9"/>
      <c r="F111" s="9"/>
      <c r="G111" s="1094"/>
    </row>
    <row r="112" spans="1:7">
      <c r="A112" s="1132"/>
      <c r="B112" s="1094"/>
      <c r="C112" s="1094"/>
      <c r="D112" s="9"/>
      <c r="E112" s="9"/>
      <c r="F112" s="9"/>
      <c r="G112" s="1094"/>
    </row>
    <row r="113" spans="1:7">
      <c r="A113" s="1132"/>
      <c r="B113" s="1094"/>
      <c r="C113" s="1094"/>
      <c r="D113" s="9"/>
      <c r="E113" s="9"/>
      <c r="F113" s="9"/>
      <c r="G113" s="1094"/>
    </row>
    <row r="114" spans="1:7">
      <c r="A114" s="1132"/>
      <c r="B114" s="1094"/>
      <c r="C114" s="1094"/>
      <c r="D114" s="9"/>
      <c r="E114" s="9"/>
      <c r="F114" s="9"/>
      <c r="G114" s="1094"/>
    </row>
    <row r="115" spans="1:7">
      <c r="A115" s="1132"/>
      <c r="B115" s="1094"/>
      <c r="C115" s="1094"/>
      <c r="D115" s="9"/>
      <c r="E115" s="9"/>
      <c r="F115" s="9"/>
      <c r="G115" s="1094"/>
    </row>
    <row r="116" spans="1:7">
      <c r="A116" s="1132"/>
      <c r="B116" s="1094"/>
      <c r="C116" s="1094"/>
      <c r="D116" s="9"/>
      <c r="E116" s="9"/>
      <c r="F116" s="9"/>
      <c r="G116" s="1094"/>
    </row>
    <row r="117" spans="1:7">
      <c r="A117" s="1132"/>
      <c r="B117" s="1094"/>
      <c r="C117" s="1094"/>
      <c r="D117" s="9"/>
      <c r="E117" s="9"/>
      <c r="F117" s="9"/>
      <c r="G117" s="1094"/>
    </row>
    <row r="118" spans="1:7">
      <c r="A118" s="1132"/>
      <c r="B118" s="1094"/>
      <c r="C118" s="1094"/>
      <c r="D118" s="9"/>
      <c r="E118" s="9"/>
      <c r="F118" s="9"/>
      <c r="G118" s="1094"/>
    </row>
    <row r="119" spans="1:7">
      <c r="A119" s="1132"/>
      <c r="B119" s="1094"/>
      <c r="C119" s="1094"/>
      <c r="D119" s="9"/>
      <c r="E119" s="9"/>
      <c r="F119" s="9"/>
      <c r="G119" s="1094"/>
    </row>
    <row r="120" spans="1:7">
      <c r="A120" s="1132"/>
      <c r="B120" s="1094"/>
      <c r="C120" s="1094"/>
      <c r="D120" s="9"/>
      <c r="E120" s="9"/>
      <c r="F120" s="9"/>
      <c r="G120" s="1094"/>
    </row>
    <row r="121" spans="1:7">
      <c r="A121" s="1132"/>
      <c r="B121" s="1094"/>
      <c r="C121" s="1094"/>
      <c r="D121" s="9"/>
      <c r="E121" s="9"/>
      <c r="F121" s="9"/>
      <c r="G121" s="1094"/>
    </row>
    <row r="122" spans="1:7">
      <c r="A122" s="1132"/>
      <c r="B122" s="1094"/>
      <c r="C122" s="1094"/>
      <c r="D122" s="9"/>
      <c r="E122" s="9"/>
      <c r="F122" s="9"/>
      <c r="G122" s="1094"/>
    </row>
    <row r="123" spans="1:7">
      <c r="A123" s="1132"/>
      <c r="B123" s="1094"/>
      <c r="C123" s="1094"/>
      <c r="D123" s="9"/>
      <c r="E123" s="9"/>
      <c r="F123" s="9"/>
      <c r="G123" s="1094"/>
    </row>
    <row r="124" spans="1:7">
      <c r="A124" s="1132"/>
      <c r="B124" s="1094"/>
      <c r="C124" s="1094"/>
      <c r="D124" s="9"/>
      <c r="E124" s="9"/>
      <c r="F124" s="9"/>
      <c r="G124" s="1094"/>
    </row>
    <row r="125" spans="1:7">
      <c r="A125" s="1132"/>
      <c r="B125" s="1094"/>
      <c r="C125" s="1094"/>
      <c r="D125" s="9"/>
      <c r="E125" s="9"/>
      <c r="F125" s="9"/>
      <c r="G125" s="1094"/>
    </row>
    <row r="126" spans="1:7">
      <c r="A126" s="1132"/>
      <c r="B126" s="1094"/>
      <c r="C126" s="1094"/>
      <c r="D126" s="9"/>
      <c r="E126" s="9"/>
      <c r="F126" s="9"/>
      <c r="G126" s="1094"/>
    </row>
    <row r="127" spans="1:7">
      <c r="A127" s="1132"/>
      <c r="B127" s="1094"/>
      <c r="C127" s="1094"/>
      <c r="D127" s="9"/>
      <c r="E127" s="9"/>
      <c r="F127" s="9"/>
      <c r="G127" s="1094"/>
    </row>
    <row r="128" spans="1:7">
      <c r="A128" s="1132"/>
      <c r="B128" s="1094"/>
      <c r="C128" s="1094"/>
      <c r="D128" s="9"/>
      <c r="E128" s="9"/>
      <c r="F128" s="9"/>
      <c r="G128" s="1094"/>
    </row>
    <row r="129" spans="1:7">
      <c r="A129" s="1132"/>
      <c r="B129" s="1094"/>
      <c r="C129" s="1094"/>
      <c r="D129" s="9"/>
      <c r="E129" s="9"/>
      <c r="F129" s="9"/>
      <c r="G129" s="1094"/>
    </row>
    <row r="130" spans="1:7">
      <c r="A130" s="1132"/>
      <c r="B130" s="1094"/>
      <c r="C130" s="1094"/>
      <c r="D130" s="9"/>
      <c r="E130" s="9"/>
      <c r="F130" s="9"/>
      <c r="G130" s="1094"/>
    </row>
    <row r="131" spans="1:7">
      <c r="A131" s="1132"/>
      <c r="B131" s="1094"/>
      <c r="C131" s="1094"/>
      <c r="D131" s="9"/>
      <c r="E131" s="9"/>
      <c r="F131" s="9"/>
      <c r="G131" s="1094"/>
    </row>
    <row r="132" spans="1:7" ht="15.75" thickBot="1">
      <c r="A132" s="1228"/>
      <c r="B132" s="1115"/>
      <c r="C132" s="1115"/>
      <c r="D132" s="814"/>
      <c r="E132" s="814"/>
      <c r="F132" s="814"/>
      <c r="G132" s="1115"/>
    </row>
    <row r="133" spans="1:7" ht="15.75">
      <c r="A133" s="1116" t="s">
        <v>3820</v>
      </c>
      <c r="B133" s="9"/>
      <c r="C133" s="9"/>
      <c r="D133" s="9"/>
      <c r="E133" s="9"/>
      <c r="F133" s="9"/>
      <c r="G133" s="9"/>
    </row>
    <row r="134" spans="1:7">
      <c r="A134" s="12" t="s">
        <v>2566</v>
      </c>
      <c r="B134" s="12"/>
      <c r="C134" s="12"/>
      <c r="D134" s="12"/>
      <c r="E134" s="12"/>
      <c r="F134" s="12"/>
      <c r="G134" s="12"/>
    </row>
    <row r="135" spans="1:7">
      <c r="A135" s="9"/>
      <c r="B135" s="9"/>
      <c r="C135" s="9"/>
      <c r="D135" s="9"/>
      <c r="E135" s="9"/>
      <c r="F135" s="9"/>
      <c r="G135" s="9"/>
    </row>
  </sheetData>
  <customSheetViews>
    <customSheetView guid="{8BA73436-2F9B-4210-BD10-5C9B0EE18A6F}"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
      <headerFooter alignWithMargins="0"/>
    </customSheetView>
    <customSheetView guid="{7923C648-7509-4E75-B568-BE9D1A032E56}" colorId="22">
      <selection activeCell="E21" sqref="E21"/>
      <rowBreaks count="1" manualBreakCount="1">
        <brk id="67" max="16383" man="1"/>
      </rowBreaks>
      <pageMargins left="0.5" right="0.5" top="0" bottom="0" header="0.25" footer="0.25"/>
      <printOptions horizontalCentered="1" verticalCentered="1"/>
      <pageSetup scale="76" fitToHeight="2" orientation="portrait" horizontalDpi="300" verticalDpi="300" r:id="rId2"/>
      <headerFooter alignWithMargins="0"/>
    </customSheetView>
    <customSheetView guid="{393B765C-BB60-4CEF-9B1B-1517D80E77BC}" colorId="22">
      <selection activeCell="E21" sqref="E21"/>
      <rowBreaks count="1" manualBreakCount="1">
        <brk id="67" max="16383" man="1"/>
      </rowBreaks>
      <pageMargins left="0.5" right="0.5" top="0" bottom="0" header="0.25" footer="0.25"/>
      <printOptions horizontalCentered="1" verticalCentered="1"/>
      <pageSetup scale="76" fitToHeight="2" orientation="portrait" horizontalDpi="300" verticalDpi="300" r:id="rId3"/>
      <headerFooter alignWithMargins="0"/>
    </customSheetView>
    <customSheetView guid="{63051384-6030-4837-BDE8-8D47319E9310}"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4"/>
      <headerFooter alignWithMargins="0"/>
    </customSheetView>
    <customSheetView guid="{4E7170B9-0E13-4551-BA0F-F43020F5D14F}"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5"/>
      <headerFooter alignWithMargins="0"/>
    </customSheetView>
    <customSheetView guid="{438078D9-73AC-4065-AD12-33C545097290}"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6"/>
      <headerFooter alignWithMargins="0"/>
    </customSheetView>
    <customSheetView guid="{5CF51FF9-A1DC-465C-8702-577480B671DB}"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7"/>
      <headerFooter alignWithMargins="0"/>
    </customSheetView>
    <customSheetView guid="{B94A4E40-0E04-4C7F-92F0-F173BDD19C5E}"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8"/>
      <headerFooter alignWithMargins="0"/>
    </customSheetView>
    <customSheetView guid="{8C259C24-A4E4-4974-8C90-A0F5B4CE3394}"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9"/>
      <headerFooter alignWithMargins="0"/>
    </customSheetView>
    <customSheetView guid="{FA103E5D-8B2E-472D-A37D-606A91A24206}"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0"/>
      <headerFooter alignWithMargins="0"/>
    </customSheetView>
    <customSheetView guid="{FD677025-12D2-4A8C-898E-C8C7B61A1761}"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1"/>
      <headerFooter alignWithMargins="0"/>
    </customSheetView>
    <customSheetView guid="{8A94D2EC-B2C5-4234-9443-0DC03802E12D}"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2"/>
      <headerFooter alignWithMargins="0"/>
    </customSheetView>
    <customSheetView guid="{C7AF6775-1D27-4B5E-A593-2A35D0B4D89B}"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3"/>
      <headerFooter alignWithMargins="0"/>
    </customSheetView>
    <customSheetView guid="{96E61F17-B7D0-43DF-A042-AB82DEADF71D}" colorId="22" showPageBreaks="1">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4"/>
      <headerFooter alignWithMargins="0"/>
    </customSheetView>
    <customSheetView guid="{0F6F7749-E5E2-402C-A332-F358E9F52431}"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5"/>
      <headerFooter alignWithMargins="0"/>
    </customSheetView>
    <customSheetView guid="{665C0630-746D-4A38-99D5-558A3A80C435}"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6"/>
      <headerFooter alignWithMargins="0"/>
    </customSheetView>
    <customSheetView guid="{7BB49942-3332-4916-8C9A-7E0718D9BD15}"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7"/>
      <headerFooter alignWithMargins="0"/>
    </customSheetView>
    <customSheetView guid="{84131046-9492-4BD4-95BF-1101D54B6750}"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8"/>
      <headerFooter alignWithMargins="0"/>
    </customSheetView>
    <customSheetView guid="{CDDD69AD-D96A-45A7-95A3-6DE883419332}"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19"/>
      <headerFooter alignWithMargins="0"/>
    </customSheetView>
    <customSheetView guid="{4AA2BC72-2A29-463C-9964-91A7BC9A705D}" colorId="22">
      <selection activeCell="F2" sqref="F2"/>
      <rowBreaks count="1" manualBreakCount="1">
        <brk id="67" max="16383" man="1"/>
      </rowBreaks>
      <pageMargins left="0.5" right="0.5" top="0" bottom="0" header="0.25" footer="0.25"/>
      <printOptions horizontalCentered="1" verticalCentered="1"/>
      <pageSetup scale="76" fitToHeight="2" orientation="portrait" horizontalDpi="300" verticalDpi="300" r:id="rId20"/>
      <headerFooter alignWithMargins="0"/>
    </customSheetView>
  </customSheetViews>
  <printOptions horizontalCentered="1" verticalCentered="1"/>
  <pageMargins left="0.5" right="0.5" top="0" bottom="0" header="0.25" footer="0.25"/>
  <pageSetup scale="76" fitToHeight="2" orientation="portrait" horizontalDpi="300" verticalDpi="300" r:id="rId21"/>
  <headerFooter alignWithMargins="0"/>
  <rowBreaks count="1" manualBreakCount="1">
    <brk id="67" max="16383" man="1"/>
  </rowBreaks>
  <drawing r:id="rId22"/>
  <legacyDrawing r:id="rId23"/>
  <mc:AlternateContent xmlns:mc="http://schemas.openxmlformats.org/markup-compatibility/2006">
    <mc:Choice Requires="x14">
      <controls>
        <mc:AlternateContent xmlns:mc="http://schemas.openxmlformats.org/markup-compatibility/2006">
          <mc:Choice Requires="x14">
            <control shapeId="75857" r:id="rId24" name="Button 81">
              <controlPr locked="0" defaultSize="0" autoFill="0" autoLine="0" autoPict="0">
                <anchor moveWithCells="1" sizeWithCells="1">
                  <from>
                    <xdr:col>3</xdr:col>
                    <xdr:colOff>923925</xdr:colOff>
                    <xdr:row>50</xdr:row>
                    <xdr:rowOff>66675</xdr:rowOff>
                  </from>
                  <to>
                    <xdr:col>4</xdr:col>
                    <xdr:colOff>371475</xdr:colOff>
                    <xdr:row>50</xdr:row>
                    <xdr:rowOff>66675</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645"/>
  <sheetViews>
    <sheetView defaultGridColor="0" view="pageBreakPreview" topLeftCell="A343" colorId="22" zoomScale="80" zoomScaleNormal="70" zoomScaleSheetLayoutView="80" workbookViewId="0">
      <selection activeCell="B354" sqref="B354"/>
    </sheetView>
  </sheetViews>
  <sheetFormatPr defaultColWidth="9.6640625" defaultRowHeight="15"/>
  <cols>
    <col min="1" max="1" width="64.109375" style="9" bestFit="1" customWidth="1"/>
    <col min="2" max="2" width="41.109375" style="9" bestFit="1" customWidth="1"/>
    <col min="3" max="3" width="15.6640625" style="9" customWidth="1"/>
    <col min="4" max="4" width="9.6640625" style="9"/>
    <col min="5" max="5" width="16.33203125" style="9" customWidth="1"/>
    <col min="6" max="16384" width="9.6640625" style="9"/>
  </cols>
  <sheetData>
    <row r="1" spans="1:8" ht="15.75">
      <c r="A1" s="71" t="s">
        <v>2280</v>
      </c>
      <c r="B1" s="71"/>
      <c r="C1" s="71"/>
      <c r="D1" s="110"/>
      <c r="E1" s="110"/>
      <c r="F1" s="69"/>
    </row>
    <row r="2" spans="1:8" ht="15.75">
      <c r="A2" s="71"/>
      <c r="B2" s="71"/>
      <c r="C2" s="71"/>
      <c r="D2" s="110"/>
      <c r="E2" s="110"/>
    </row>
    <row r="3" spans="1:8" ht="15" customHeight="1">
      <c r="A3" s="71" t="s">
        <v>1649</v>
      </c>
      <c r="B3" s="69"/>
      <c r="C3" s="71"/>
      <c r="D3" s="110"/>
      <c r="E3" s="110"/>
    </row>
    <row r="4" spans="1:8" ht="15" customHeight="1">
      <c r="A4" s="71" t="s">
        <v>2281</v>
      </c>
      <c r="B4" s="69"/>
      <c r="C4" s="71"/>
      <c r="D4" s="110"/>
      <c r="E4" s="110"/>
    </row>
    <row r="5" spans="1:8" ht="15.75">
      <c r="A5" s="71" t="s">
        <v>2282</v>
      </c>
      <c r="B5" s="69"/>
      <c r="C5" s="71"/>
      <c r="D5" s="110"/>
      <c r="E5" s="110"/>
    </row>
    <row r="6" spans="1:8" ht="15.75">
      <c r="A6" s="110"/>
      <c r="B6" s="17"/>
      <c r="C6" s="110"/>
      <c r="D6" s="110"/>
      <c r="E6" s="110"/>
    </row>
    <row r="7" spans="1:8" ht="20.25">
      <c r="A7" s="652" t="str">
        <f>'Data Sheet'!$C$25</f>
        <v>CENTRAL HUDSON GAS &amp; ELECTRIC CORPORATION</v>
      </c>
      <c r="B7" s="69"/>
      <c r="C7" s="71"/>
      <c r="D7" s="110"/>
      <c r="E7" s="110"/>
    </row>
    <row r="8" spans="1:8" ht="18">
      <c r="A8" s="382" t="str">
        <f>'Data Sheet'!$C$38</f>
        <v>12/31/2017</v>
      </c>
      <c r="B8" s="69"/>
      <c r="C8" s="69"/>
    </row>
    <row r="9" spans="1:8">
      <c r="A9" s="17"/>
      <c r="B9" s="18"/>
      <c r="C9" s="18"/>
      <c r="D9" s="19"/>
      <c r="E9" s="18"/>
      <c r="F9" s="69"/>
      <c r="G9" s="69"/>
      <c r="H9" s="18"/>
    </row>
    <row r="10" spans="1:8" ht="15.75">
      <c r="A10" s="71" t="s">
        <v>2283</v>
      </c>
      <c r="B10" s="18"/>
      <c r="C10" s="18"/>
      <c r="D10" s="19"/>
      <c r="E10" s="18"/>
      <c r="F10" s="69"/>
      <c r="G10" s="69"/>
      <c r="H10" s="18"/>
    </row>
    <row r="11" spans="1:8" ht="15.75">
      <c r="A11" s="71" t="s">
        <v>2284</v>
      </c>
      <c r="B11" s="18"/>
      <c r="C11" s="18"/>
      <c r="D11" s="19"/>
      <c r="E11" s="18"/>
      <c r="F11" s="69"/>
      <c r="G11" s="69"/>
      <c r="H11" s="18"/>
    </row>
    <row r="12" spans="1:8" ht="15.75">
      <c r="A12" s="71"/>
      <c r="B12" s="18"/>
      <c r="C12" s="18"/>
      <c r="D12" s="19"/>
      <c r="E12" s="18"/>
      <c r="F12" s="69"/>
      <c r="G12" s="69"/>
      <c r="H12" s="18"/>
    </row>
    <row r="14" spans="1:8" ht="15.75">
      <c r="A14" s="110"/>
      <c r="B14" s="2503" t="s">
        <v>2285</v>
      </c>
    </row>
    <row r="15" spans="1:8" ht="15.75">
      <c r="A15" s="17"/>
      <c r="B15" s="2503" t="s">
        <v>2286</v>
      </c>
      <c r="C15" s="110"/>
    </row>
    <row r="16" spans="1:8" ht="15.75">
      <c r="A16" s="617" t="s">
        <v>2519</v>
      </c>
      <c r="B16" s="110"/>
      <c r="C16" s="1235" t="str">
        <f>'Data Sheet'!C38</f>
        <v>12/31/2017</v>
      </c>
    </row>
    <row r="17" spans="1:3">
      <c r="A17" s="17" t="s">
        <v>2287</v>
      </c>
      <c r="B17" s="17" t="s">
        <v>2288</v>
      </c>
      <c r="C17" s="384">
        <f>'200201'!E21+'110113'!H14</f>
        <v>1411901911.26</v>
      </c>
    </row>
    <row r="18" spans="1:3">
      <c r="A18" s="17" t="s">
        <v>2289</v>
      </c>
      <c r="B18" s="17" t="s">
        <v>2290</v>
      </c>
      <c r="C18" s="283">
        <f>'200201'!E22+'110113'!H15</f>
        <v>349292848</v>
      </c>
    </row>
    <row r="19" spans="1:3">
      <c r="A19" s="17" t="s">
        <v>2291</v>
      </c>
      <c r="B19" s="17" t="s">
        <v>2292</v>
      </c>
      <c r="C19" s="283">
        <f>C17-C18</f>
        <v>1062609063.26</v>
      </c>
    </row>
    <row r="20" spans="1:3">
      <c r="A20" s="17"/>
      <c r="B20" s="17"/>
      <c r="C20" s="283"/>
    </row>
    <row r="21" spans="1:3">
      <c r="A21" s="17" t="s">
        <v>2293</v>
      </c>
      <c r="B21" s="17" t="s">
        <v>2294</v>
      </c>
      <c r="C21" s="283">
        <f>'200201'!F21+'110113'!H19</f>
        <v>520307383</v>
      </c>
    </row>
    <row r="22" spans="1:3">
      <c r="A22" s="17" t="s">
        <v>2289</v>
      </c>
      <c r="B22" s="17" t="s">
        <v>2295</v>
      </c>
      <c r="C22" s="283">
        <f>'200201'!F22</f>
        <v>122743433</v>
      </c>
    </row>
    <row r="23" spans="1:3">
      <c r="A23" s="17" t="s">
        <v>2296</v>
      </c>
      <c r="B23" s="17" t="s">
        <v>2292</v>
      </c>
      <c r="C23" s="283">
        <f>C21-C22</f>
        <v>397563950</v>
      </c>
    </row>
    <row r="24" spans="1:3">
      <c r="A24" s="17"/>
      <c r="B24" s="17"/>
      <c r="C24" s="283"/>
    </row>
    <row r="25" spans="1:3">
      <c r="A25" s="17" t="s">
        <v>2297</v>
      </c>
      <c r="B25" s="17" t="s">
        <v>2292</v>
      </c>
      <c r="C25" s="283">
        <f>C29-C17-C21</f>
        <v>256933511.74000001</v>
      </c>
    </row>
    <row r="26" spans="1:3">
      <c r="A26" s="17" t="s">
        <v>2289</v>
      </c>
      <c r="B26" s="17" t="s">
        <v>2292</v>
      </c>
      <c r="C26" s="283">
        <f>C30-C18-C22</f>
        <v>97078566</v>
      </c>
    </row>
    <row r="27" spans="1:3">
      <c r="A27" s="17" t="s">
        <v>2298</v>
      </c>
      <c r="B27" s="17" t="s">
        <v>2292</v>
      </c>
      <c r="C27" s="283">
        <f>C25-C26</f>
        <v>159854945.74000001</v>
      </c>
    </row>
    <row r="28" spans="1:3">
      <c r="A28" s="17"/>
      <c r="B28" s="17"/>
      <c r="C28" s="283"/>
    </row>
    <row r="29" spans="1:3">
      <c r="A29" s="17" t="s">
        <v>2299</v>
      </c>
      <c r="B29" s="17" t="s">
        <v>2300</v>
      </c>
      <c r="C29" s="283">
        <f>SUM('110113'!H11,'110113'!H14,'110113'!H18,'110113'!H19)</f>
        <v>2189142806</v>
      </c>
    </row>
    <row r="30" spans="1:3">
      <c r="A30" s="17" t="s">
        <v>2289</v>
      </c>
      <c r="B30" s="17" t="s">
        <v>2301</v>
      </c>
      <c r="C30" s="283">
        <f>SUM('110113'!H12,'110113'!H15)</f>
        <v>569114847</v>
      </c>
    </row>
    <row r="31" spans="1:3" ht="15.75">
      <c r="A31" s="110" t="s">
        <v>2302</v>
      </c>
      <c r="B31" s="17" t="s">
        <v>2292</v>
      </c>
      <c r="C31" s="283">
        <f>C29-C30</f>
        <v>1620027959</v>
      </c>
    </row>
    <row r="32" spans="1:3">
      <c r="A32" s="17"/>
      <c r="B32" s="17"/>
      <c r="C32" s="283"/>
    </row>
    <row r="33" spans="1:3" ht="15.75">
      <c r="A33" s="617" t="s">
        <v>1865</v>
      </c>
      <c r="B33" s="110"/>
      <c r="C33" s="283"/>
    </row>
    <row r="34" spans="1:3">
      <c r="A34" s="17" t="s">
        <v>2303</v>
      </c>
      <c r="B34" s="17" t="s">
        <v>2304</v>
      </c>
      <c r="C34" s="283">
        <f>'110113'!H21</f>
        <v>524237</v>
      </c>
    </row>
    <row r="35" spans="1:3">
      <c r="A35" s="17" t="s">
        <v>3493</v>
      </c>
      <c r="B35" s="17" t="s">
        <v>3494</v>
      </c>
      <c r="C35" s="283">
        <f>-'110113'!H22</f>
        <v>0</v>
      </c>
    </row>
    <row r="36" spans="1:3">
      <c r="A36" s="17" t="s">
        <v>3495</v>
      </c>
      <c r="B36" s="17" t="s">
        <v>3496</v>
      </c>
      <c r="C36" s="283">
        <f>'110113'!H23</f>
        <v>0</v>
      </c>
    </row>
    <row r="37" spans="1:3">
      <c r="A37" s="17" t="s">
        <v>1302</v>
      </c>
      <c r="B37" s="17" t="s">
        <v>3497</v>
      </c>
      <c r="C37" s="283">
        <f>'110113'!H24</f>
        <v>0</v>
      </c>
    </row>
    <row r="38" spans="1:3">
      <c r="A38" s="17" t="s">
        <v>3498</v>
      </c>
      <c r="B38" s="17" t="s">
        <v>3499</v>
      </c>
      <c r="C38" s="283">
        <f>'110113'!H27</f>
        <v>23451318</v>
      </c>
    </row>
    <row r="39" spans="1:3">
      <c r="A39" s="17" t="s">
        <v>3500</v>
      </c>
      <c r="B39" s="17" t="s">
        <v>2292</v>
      </c>
      <c r="C39" s="283">
        <f>C42-SUM(C34:C38)</f>
        <v>28962586</v>
      </c>
    </row>
    <row r="40" spans="1:3">
      <c r="A40" s="2504" t="s">
        <v>3869</v>
      </c>
      <c r="B40" s="1477" t="s">
        <v>3502</v>
      </c>
      <c r="C40" s="2505">
        <f>'110113'!H29</f>
        <v>0</v>
      </c>
    </row>
    <row r="41" spans="1:3">
      <c r="A41" s="2504" t="s">
        <v>3870</v>
      </c>
      <c r="B41" s="1477" t="s">
        <v>4428</v>
      </c>
      <c r="C41" s="2505">
        <f>'110113'!H30</f>
        <v>0</v>
      </c>
    </row>
    <row r="42" spans="1:3" ht="15.75">
      <c r="A42" s="110" t="s">
        <v>3501</v>
      </c>
      <c r="B42" s="1477" t="s">
        <v>4441</v>
      </c>
      <c r="C42" s="283">
        <f>'110113'!H31</f>
        <v>52938141</v>
      </c>
    </row>
    <row r="43" spans="1:3">
      <c r="B43" s="1397"/>
    </row>
    <row r="44" spans="1:3" ht="15.75">
      <c r="A44" s="617" t="s">
        <v>1884</v>
      </c>
      <c r="B44" s="1477"/>
    </row>
    <row r="45" spans="1:3">
      <c r="A45" s="17" t="s">
        <v>3503</v>
      </c>
      <c r="B45" s="1477" t="s">
        <v>4442</v>
      </c>
      <c r="C45" s="283">
        <f>'110113'!H33</f>
        <v>4510171</v>
      </c>
    </row>
    <row r="46" spans="1:3">
      <c r="A46" s="17" t="s">
        <v>3504</v>
      </c>
      <c r="B46" s="1477" t="s">
        <v>4443</v>
      </c>
      <c r="C46" s="283">
        <f>'110113'!H34</f>
        <v>1288757</v>
      </c>
    </row>
    <row r="47" spans="1:3">
      <c r="A47" s="17" t="s">
        <v>3505</v>
      </c>
      <c r="B47" s="1477" t="s">
        <v>4444</v>
      </c>
      <c r="C47" s="283">
        <f>'110113'!H35</f>
        <v>15009</v>
      </c>
    </row>
    <row r="48" spans="1:3">
      <c r="A48" s="17" t="s">
        <v>3506</v>
      </c>
      <c r="B48" s="1477" t="s">
        <v>4445</v>
      </c>
      <c r="C48" s="283">
        <f>'110113'!H36</f>
        <v>9014331</v>
      </c>
    </row>
    <row r="49" spans="1:3">
      <c r="A49" s="17" t="s">
        <v>3507</v>
      </c>
      <c r="B49" s="1477" t="s">
        <v>4446</v>
      </c>
      <c r="C49" s="283">
        <f>'110113'!H37</f>
        <v>0</v>
      </c>
    </row>
    <row r="50" spans="1:3">
      <c r="A50" s="17" t="s">
        <v>3508</v>
      </c>
      <c r="B50" s="1477" t="s">
        <v>4447</v>
      </c>
      <c r="C50" s="283">
        <f>SUM('110113'!H38,'110113'!H39)</f>
        <v>64200433</v>
      </c>
    </row>
    <row r="51" spans="1:3">
      <c r="A51" s="17" t="s">
        <v>2610</v>
      </c>
      <c r="B51" s="1477" t="s">
        <v>4448</v>
      </c>
      <c r="C51" s="283">
        <f>-'110113'!H40</f>
        <v>-3000000</v>
      </c>
    </row>
    <row r="52" spans="1:3">
      <c r="A52" s="17" t="s">
        <v>2611</v>
      </c>
      <c r="B52" s="1477" t="s">
        <v>4449</v>
      </c>
      <c r="C52" s="283">
        <f>'110113'!H41</f>
        <v>0</v>
      </c>
    </row>
    <row r="53" spans="1:3">
      <c r="A53" s="17" t="s">
        <v>3752</v>
      </c>
      <c r="B53" s="1477" t="s">
        <v>4450</v>
      </c>
      <c r="C53" s="283">
        <f>'110113'!H42</f>
        <v>70593</v>
      </c>
    </row>
    <row r="54" spans="1:3">
      <c r="A54" s="17" t="s">
        <v>3753</v>
      </c>
      <c r="B54" s="1477" t="s">
        <v>4451</v>
      </c>
      <c r="C54" s="283">
        <f>SUM('110113'!H43:H50)-'110113'!H51+'110113'!H52</f>
        <v>18666895</v>
      </c>
    </row>
    <row r="55" spans="1:3">
      <c r="A55" s="17" t="s">
        <v>3754</v>
      </c>
      <c r="B55" s="1477" t="s">
        <v>4452</v>
      </c>
      <c r="C55" s="283">
        <f>'110113'!H53</f>
        <v>5074920</v>
      </c>
    </row>
    <row r="56" spans="1:3">
      <c r="A56" s="17" t="s">
        <v>3755</v>
      </c>
      <c r="B56" s="1477" t="s">
        <v>4453</v>
      </c>
      <c r="C56" s="283">
        <f>'110113'!H54</f>
        <v>0</v>
      </c>
    </row>
    <row r="57" spans="1:3">
      <c r="A57" s="17" t="s">
        <v>3756</v>
      </c>
      <c r="B57" s="1477" t="s">
        <v>4454</v>
      </c>
      <c r="C57" s="283">
        <f>SUM('110113'!H55,'110113'!H56)</f>
        <v>24544666</v>
      </c>
    </row>
    <row r="58" spans="1:3">
      <c r="A58" s="17" t="s">
        <v>3757</v>
      </c>
      <c r="B58" s="1477" t="s">
        <v>4455</v>
      </c>
      <c r="C58" s="283">
        <f>'110113'!H57</f>
        <v>0</v>
      </c>
    </row>
    <row r="59" spans="1:3">
      <c r="A59" s="17" t="s">
        <v>3758</v>
      </c>
      <c r="B59" s="1477" t="s">
        <v>4456</v>
      </c>
      <c r="C59" s="283">
        <f>'110113'!H58</f>
        <v>52787</v>
      </c>
    </row>
    <row r="60" spans="1:3">
      <c r="A60" s="17" t="s">
        <v>3759</v>
      </c>
      <c r="B60" s="1477" t="s">
        <v>4457</v>
      </c>
      <c r="C60" s="283">
        <f>'110113'!H59</f>
        <v>22514995</v>
      </c>
    </row>
    <row r="61" spans="1:3">
      <c r="A61" s="17" t="s">
        <v>3760</v>
      </c>
      <c r="B61" s="1477" t="s">
        <v>4458</v>
      </c>
      <c r="C61" s="283">
        <f>'110113'!H60</f>
        <v>75749</v>
      </c>
    </row>
    <row r="62" spans="1:3">
      <c r="A62" s="2504" t="s">
        <v>4685</v>
      </c>
      <c r="B62" s="1477" t="s">
        <v>4686</v>
      </c>
      <c r="C62" s="283">
        <f>'110113'!H61-'110113'!H62</f>
        <v>0</v>
      </c>
    </row>
    <row r="63" spans="1:3">
      <c r="A63" s="2504" t="s">
        <v>4687</v>
      </c>
      <c r="B63" s="1477" t="s">
        <v>4689</v>
      </c>
      <c r="C63" s="283">
        <f>'110113'!H63-'110113'!H64</f>
        <v>0</v>
      </c>
    </row>
    <row r="64" spans="1:3" ht="15.75">
      <c r="A64" s="110" t="s">
        <v>3761</v>
      </c>
      <c r="B64" s="17" t="s">
        <v>2292</v>
      </c>
      <c r="C64" s="283">
        <f>SUM(C45:C63)</f>
        <v>147029306</v>
      </c>
    </row>
    <row r="67" spans="1:3" ht="15.75">
      <c r="A67" s="617" t="s">
        <v>997</v>
      </c>
      <c r="B67" s="110"/>
    </row>
    <row r="68" spans="1:3">
      <c r="A68" s="17" t="s">
        <v>3762</v>
      </c>
      <c r="B68" s="1477" t="s">
        <v>4463</v>
      </c>
      <c r="C68" s="283">
        <f>'110113'!H79</f>
        <v>3925559</v>
      </c>
    </row>
    <row r="69" spans="1:3">
      <c r="A69" s="17" t="s">
        <v>1307</v>
      </c>
      <c r="B69" s="1477" t="s">
        <v>4464</v>
      </c>
      <c r="C69" s="283">
        <f>SUM('110113'!H80:H81)</f>
        <v>0</v>
      </c>
    </row>
    <row r="70" spans="1:3">
      <c r="A70" s="17" t="s">
        <v>3763</v>
      </c>
      <c r="B70" s="1477" t="s">
        <v>4465</v>
      </c>
      <c r="C70" s="283">
        <f>SUM('110113'!H83:H84)</f>
        <v>25977</v>
      </c>
    </row>
    <row r="71" spans="1:3">
      <c r="A71" s="17" t="s">
        <v>2768</v>
      </c>
      <c r="B71" s="1477" t="s">
        <v>4466</v>
      </c>
      <c r="C71" s="283">
        <f>'110113'!H85</f>
        <v>861630</v>
      </c>
    </row>
    <row r="72" spans="1:3">
      <c r="A72" s="17" t="s">
        <v>3764</v>
      </c>
      <c r="B72" s="1477" t="s">
        <v>4467</v>
      </c>
      <c r="C72" s="283">
        <f>'110113'!H86</f>
        <v>0</v>
      </c>
    </row>
    <row r="73" spans="1:3">
      <c r="A73" s="17" t="s">
        <v>1311</v>
      </c>
      <c r="B73" s="1477" t="s">
        <v>4468</v>
      </c>
      <c r="C73" s="283">
        <f>SUM('110113'!H82,'110113'!H87,'110113'!H90,'110113'!H92)</f>
        <v>204811398</v>
      </c>
    </row>
    <row r="74" spans="1:3">
      <c r="A74" s="17" t="s">
        <v>3765</v>
      </c>
      <c r="B74" s="1477" t="s">
        <v>4469</v>
      </c>
      <c r="C74" s="283">
        <f>'110113'!H88</f>
        <v>0</v>
      </c>
    </row>
    <row r="75" spans="1:3">
      <c r="A75" s="17" t="s">
        <v>3766</v>
      </c>
      <c r="B75" s="1477" t="s">
        <v>4470</v>
      </c>
      <c r="C75" s="283">
        <f>'110113'!H89</f>
        <v>665242</v>
      </c>
    </row>
    <row r="76" spans="1:3">
      <c r="A76" s="17" t="s">
        <v>3767</v>
      </c>
      <c r="B76" s="1477" t="s">
        <v>4471</v>
      </c>
      <c r="C76" s="283">
        <f>'110113'!H91</f>
        <v>140537850</v>
      </c>
    </row>
    <row r="77" spans="1:3" ht="15.75">
      <c r="A77" s="110" t="s">
        <v>3768</v>
      </c>
      <c r="B77" s="17" t="s">
        <v>2292</v>
      </c>
      <c r="C77" s="283">
        <f>SUM(C68:C76)</f>
        <v>350827656</v>
      </c>
    </row>
    <row r="79" spans="1:3" ht="15.75">
      <c r="A79" s="110" t="s">
        <v>3769</v>
      </c>
      <c r="B79" s="17" t="s">
        <v>4688</v>
      </c>
      <c r="C79" s="653">
        <f>C31+C42+C64+C77</f>
        <v>2170823062</v>
      </c>
    </row>
    <row r="80" spans="1:3" ht="15.75">
      <c r="A80" s="17"/>
      <c r="B80" s="110"/>
      <c r="C80" s="110"/>
    </row>
    <row r="82" spans="1:3" ht="18">
      <c r="A82" s="382" t="s">
        <v>2283</v>
      </c>
      <c r="B82" s="382"/>
      <c r="C82" s="382"/>
    </row>
    <row r="83" spans="1:3" ht="18">
      <c r="A83" s="382" t="s">
        <v>3770</v>
      </c>
      <c r="B83" s="382"/>
      <c r="C83" s="382"/>
    </row>
    <row r="84" spans="1:3" ht="18">
      <c r="A84" s="382"/>
      <c r="B84" s="382"/>
      <c r="C84" s="382"/>
    </row>
    <row r="85" spans="1:3" ht="15.75">
      <c r="A85" s="71"/>
      <c r="B85" s="71"/>
      <c r="C85" s="71"/>
    </row>
    <row r="86" spans="1:3" ht="15.75">
      <c r="A86" s="110"/>
      <c r="B86" s="110"/>
      <c r="C86" s="110"/>
    </row>
    <row r="87" spans="1:3" ht="15.75">
      <c r="A87" s="110"/>
      <c r="B87" s="2503" t="s">
        <v>2285</v>
      </c>
    </row>
    <row r="88" spans="1:3" ht="15.75">
      <c r="A88" s="17"/>
      <c r="B88" s="2503" t="s">
        <v>2286</v>
      </c>
      <c r="C88" s="2503" t="str">
        <f>$C$16</f>
        <v>12/31/2017</v>
      </c>
    </row>
    <row r="89" spans="1:3" ht="15.75">
      <c r="A89" s="617" t="s">
        <v>1031</v>
      </c>
      <c r="B89" s="110"/>
      <c r="C89" s="283" t="s">
        <v>1789</v>
      </c>
    </row>
    <row r="90" spans="1:3">
      <c r="A90" s="17" t="s">
        <v>3771</v>
      </c>
      <c r="B90" s="17" t="s">
        <v>3772</v>
      </c>
      <c r="C90" s="283">
        <f>'110113'!H139</f>
        <v>84310435</v>
      </c>
    </row>
    <row r="91" spans="1:3">
      <c r="A91" s="17" t="s">
        <v>3773</v>
      </c>
      <c r="B91" s="17" t="s">
        <v>3774</v>
      </c>
      <c r="C91" s="283">
        <f>'110113'!H140</f>
        <v>100</v>
      </c>
    </row>
    <row r="92" spans="1:3">
      <c r="A92" s="17" t="s">
        <v>3775</v>
      </c>
      <c r="B92" s="17" t="s">
        <v>3776</v>
      </c>
      <c r="C92" s="283">
        <f>'110113'!H141</f>
        <v>0</v>
      </c>
    </row>
    <row r="93" spans="1:3">
      <c r="A93" s="17" t="s">
        <v>3777</v>
      </c>
      <c r="B93" s="17" t="s">
        <v>3778</v>
      </c>
      <c r="C93" s="283">
        <f>'110113'!H142</f>
        <v>0</v>
      </c>
    </row>
    <row r="94" spans="1:3">
      <c r="A94" s="17" t="s">
        <v>3779</v>
      </c>
      <c r="B94" s="17" t="s">
        <v>3780</v>
      </c>
      <c r="C94" s="283">
        <f>'110113'!H143</f>
        <v>63840146</v>
      </c>
    </row>
    <row r="95" spans="1:3">
      <c r="A95" s="17" t="s">
        <v>3781</v>
      </c>
      <c r="B95" s="17" t="s">
        <v>3782</v>
      </c>
      <c r="C95" s="283">
        <f>'110113'!H144</f>
        <v>176111522</v>
      </c>
    </row>
    <row r="96" spans="1:3">
      <c r="A96" s="17" t="s">
        <v>3783</v>
      </c>
      <c r="B96" s="17" t="s">
        <v>3784</v>
      </c>
      <c r="C96" s="283">
        <f>'110113'!H145</f>
        <v>0</v>
      </c>
    </row>
    <row r="97" spans="1:3">
      <c r="A97" s="17" t="s">
        <v>1662</v>
      </c>
      <c r="B97" s="17" t="s">
        <v>3123</v>
      </c>
      <c r="C97" s="283">
        <f>-'110113'!H146-'110113'!H147</f>
        <v>-4632842</v>
      </c>
    </row>
    <row r="98" spans="1:3">
      <c r="A98" s="17" t="s">
        <v>3124</v>
      </c>
      <c r="B98" s="17" t="s">
        <v>3125</v>
      </c>
      <c r="C98" s="283">
        <f>'110113'!H148</f>
        <v>307413880</v>
      </c>
    </row>
    <row r="99" spans="1:3">
      <c r="A99" s="17" t="s">
        <v>3126</v>
      </c>
      <c r="B99" s="17" t="s">
        <v>3127</v>
      </c>
      <c r="C99" s="283">
        <f>'110113'!H149</f>
        <v>0</v>
      </c>
    </row>
    <row r="100" spans="1:3">
      <c r="A100" s="17" t="s">
        <v>3128</v>
      </c>
      <c r="B100" s="17" t="s">
        <v>3129</v>
      </c>
      <c r="C100" s="283">
        <f>-'110113'!H150</f>
        <v>0</v>
      </c>
    </row>
    <row r="101" spans="1:3">
      <c r="A101" s="2504" t="s">
        <v>4429</v>
      </c>
      <c r="B101" s="1477" t="s">
        <v>4430</v>
      </c>
      <c r="C101" s="283">
        <f>'110113'!H151</f>
        <v>0</v>
      </c>
    </row>
    <row r="102" spans="1:3" ht="15.75">
      <c r="A102" s="110" t="s">
        <v>3130</v>
      </c>
      <c r="B102" s="17" t="s">
        <v>2292</v>
      </c>
      <c r="C102" s="283">
        <f>SUM(C90:C101)</f>
        <v>627043241</v>
      </c>
    </row>
    <row r="104" spans="1:3" ht="15.75">
      <c r="A104" s="617" t="s">
        <v>2405</v>
      </c>
      <c r="B104" s="110"/>
    </row>
    <row r="105" spans="1:3">
      <c r="A105" s="17" t="s">
        <v>3131</v>
      </c>
      <c r="B105" s="1477" t="s">
        <v>4484</v>
      </c>
      <c r="C105" s="283">
        <f>'110113'!H154</f>
        <v>0</v>
      </c>
    </row>
    <row r="106" spans="1:3">
      <c r="A106" s="17" t="s">
        <v>4702</v>
      </c>
      <c r="B106" s="1477" t="s">
        <v>4485</v>
      </c>
      <c r="C106" s="283">
        <f>-'110113'!H155</f>
        <v>0</v>
      </c>
    </row>
    <row r="107" spans="1:3">
      <c r="A107" s="17" t="s">
        <v>3132</v>
      </c>
      <c r="B107" s="1477" t="s">
        <v>4486</v>
      </c>
      <c r="C107" s="283">
        <f>'110113'!H156</f>
        <v>0</v>
      </c>
    </row>
    <row r="108" spans="1:3">
      <c r="A108" s="17" t="s">
        <v>3133</v>
      </c>
      <c r="B108" s="1477" t="s">
        <v>4487</v>
      </c>
      <c r="C108" s="283">
        <f>'110113'!H157</f>
        <v>598950000</v>
      </c>
    </row>
    <row r="109" spans="1:3">
      <c r="A109" s="17" t="s">
        <v>3134</v>
      </c>
      <c r="B109" s="1477" t="s">
        <v>4488</v>
      </c>
      <c r="C109" s="283">
        <f>'110113'!H158</f>
        <v>0</v>
      </c>
    </row>
    <row r="110" spans="1:3">
      <c r="A110" s="17" t="s">
        <v>3135</v>
      </c>
      <c r="B110" s="1477" t="s">
        <v>4489</v>
      </c>
      <c r="C110" s="283">
        <f>-'110113'!H159</f>
        <v>0</v>
      </c>
    </row>
    <row r="111" spans="1:3" ht="15.75">
      <c r="A111" s="110" t="s">
        <v>3136</v>
      </c>
      <c r="B111" s="17" t="s">
        <v>2292</v>
      </c>
      <c r="C111" s="283">
        <f>SUM(C105:C110)</f>
        <v>598950000</v>
      </c>
    </row>
    <row r="112" spans="1:3">
      <c r="A112" s="17"/>
      <c r="B112" s="17"/>
      <c r="C112" s="283"/>
    </row>
    <row r="113" spans="1:3" ht="15.75">
      <c r="A113" s="617" t="s">
        <v>2419</v>
      </c>
      <c r="B113" s="110"/>
      <c r="C113" s="283"/>
    </row>
    <row r="114" spans="1:3">
      <c r="A114" s="17" t="s">
        <v>3137</v>
      </c>
      <c r="B114" s="1477" t="s">
        <v>4490</v>
      </c>
      <c r="C114" s="283">
        <f>'110113'!H173</f>
        <v>0</v>
      </c>
    </row>
    <row r="115" spans="1:3">
      <c r="A115" s="17" t="s">
        <v>3139</v>
      </c>
      <c r="B115" s="1477" t="s">
        <v>4491</v>
      </c>
      <c r="C115" s="283">
        <f>'110113'!H174</f>
        <v>49714992</v>
      </c>
    </row>
    <row r="116" spans="1:3">
      <c r="A116" s="17" t="s">
        <v>3141</v>
      </c>
      <c r="B116" s="1477" t="s">
        <v>4492</v>
      </c>
      <c r="C116" s="283">
        <f>'110113'!H175</f>
        <v>0</v>
      </c>
    </row>
    <row r="117" spans="1:3">
      <c r="A117" s="17" t="s">
        <v>3142</v>
      </c>
      <c r="B117" s="1477" t="s">
        <v>4493</v>
      </c>
      <c r="C117" s="283">
        <f>'110113'!H176</f>
        <v>709714</v>
      </c>
    </row>
    <row r="118" spans="1:3">
      <c r="A118" s="17" t="s">
        <v>3143</v>
      </c>
      <c r="B118" s="1477" t="s">
        <v>4494</v>
      </c>
      <c r="C118" s="283">
        <f>'110113'!H177</f>
        <v>8414303</v>
      </c>
    </row>
    <row r="119" spans="1:3">
      <c r="A119" s="17" t="s">
        <v>449</v>
      </c>
      <c r="B119" s="1477" t="s">
        <v>4495</v>
      </c>
      <c r="C119" s="283">
        <f>'110113'!H178</f>
        <v>-869477</v>
      </c>
    </row>
    <row r="120" spans="1:3">
      <c r="A120" s="17" t="s">
        <v>3144</v>
      </c>
      <c r="B120" s="1477" t="s">
        <v>4496</v>
      </c>
      <c r="C120" s="283">
        <f>'110113'!H179</f>
        <v>6410505</v>
      </c>
    </row>
    <row r="121" spans="1:3">
      <c r="A121" s="17" t="s">
        <v>3145</v>
      </c>
      <c r="B121" s="1477" t="s">
        <v>4497</v>
      </c>
      <c r="C121" s="283">
        <f>'110113'!H180</f>
        <v>0</v>
      </c>
    </row>
    <row r="122" spans="1:3">
      <c r="A122" s="17" t="s">
        <v>3146</v>
      </c>
      <c r="B122" s="1477" t="s">
        <v>4498</v>
      </c>
      <c r="C122" s="283">
        <f>'110113'!H181</f>
        <v>0</v>
      </c>
    </row>
    <row r="123" spans="1:3">
      <c r="A123" s="17" t="s">
        <v>3147</v>
      </c>
      <c r="B123" s="1477" t="s">
        <v>4499</v>
      </c>
      <c r="C123" s="283">
        <f>'110113'!H182</f>
        <v>0</v>
      </c>
    </row>
    <row r="124" spans="1:3">
      <c r="A124" s="17" t="s">
        <v>3148</v>
      </c>
      <c r="B124" s="1477" t="s">
        <v>4500</v>
      </c>
      <c r="C124" s="283">
        <f>'110113'!H183</f>
        <v>291670</v>
      </c>
    </row>
    <row r="125" spans="1:3">
      <c r="A125" s="17" t="s">
        <v>3149</v>
      </c>
      <c r="B125" s="1477" t="s">
        <v>4501</v>
      </c>
      <c r="C125" s="283">
        <f>SUM('110113'!H184:H185)</f>
        <v>15198777</v>
      </c>
    </row>
    <row r="126" spans="1:3" s="1397" customFormat="1">
      <c r="A126" s="2504" t="s">
        <v>4685</v>
      </c>
      <c r="B126" s="1477" t="s">
        <v>4690</v>
      </c>
      <c r="C126" s="2505">
        <f>'110113'!H186-'110113'!H187</f>
        <v>2235370</v>
      </c>
    </row>
    <row r="127" spans="1:3" s="1397" customFormat="1">
      <c r="A127" s="2504" t="s">
        <v>4687</v>
      </c>
      <c r="B127" s="1477" t="s">
        <v>4691</v>
      </c>
      <c r="C127" s="2505">
        <f>'110113'!H188-'110113'!H189</f>
        <v>0</v>
      </c>
    </row>
    <row r="128" spans="1:3" ht="15.75">
      <c r="A128" s="617" t="s">
        <v>3150</v>
      </c>
      <c r="B128" s="17" t="s">
        <v>2292</v>
      </c>
      <c r="C128" s="283">
        <f>SUM(C114:C127)</f>
        <v>82105854</v>
      </c>
    </row>
    <row r="129" spans="1:3">
      <c r="A129" s="17"/>
      <c r="B129" s="17"/>
      <c r="C129" s="283"/>
    </row>
    <row r="130" spans="1:3" ht="15.75">
      <c r="A130" s="617" t="s">
        <v>2436</v>
      </c>
      <c r="B130" s="110"/>
      <c r="C130" s="283"/>
    </row>
    <row r="131" spans="1:3">
      <c r="A131" s="17" t="s">
        <v>3151</v>
      </c>
      <c r="B131" s="1477" t="s">
        <v>4502</v>
      </c>
      <c r="C131" s="283">
        <f>'110113'!H202</f>
        <v>1993231</v>
      </c>
    </row>
    <row r="132" spans="1:3">
      <c r="A132" s="17" t="s">
        <v>1674</v>
      </c>
      <c r="B132" s="1477" t="s">
        <v>4503</v>
      </c>
      <c r="C132" s="283">
        <f>SUM('110113'!H205:H207)</f>
        <v>482542016</v>
      </c>
    </row>
    <row r="133" spans="1:3">
      <c r="A133" s="17" t="s">
        <v>1672</v>
      </c>
      <c r="B133" s="1477" t="s">
        <v>4504</v>
      </c>
      <c r="C133" s="283">
        <f>'110113'!H203</f>
        <v>0</v>
      </c>
    </row>
    <row r="134" spans="1:3">
      <c r="A134" s="17" t="s">
        <v>4701</v>
      </c>
      <c r="B134" s="1477" t="s">
        <v>4505</v>
      </c>
      <c r="C134" s="283">
        <f>'110113'!H204</f>
        <v>0</v>
      </c>
    </row>
    <row r="135" spans="1:3">
      <c r="A135" s="17" t="s">
        <v>3767</v>
      </c>
      <c r="B135" s="1477" t="s">
        <v>4506</v>
      </c>
      <c r="C135" s="283">
        <f>'110113'!H208</f>
        <v>337188179</v>
      </c>
    </row>
    <row r="136" spans="1:3" ht="15.75">
      <c r="A136" s="110" t="s">
        <v>1913</v>
      </c>
      <c r="B136" s="17" t="s">
        <v>2292</v>
      </c>
      <c r="C136" s="283">
        <f>SUM(C131:C135)</f>
        <v>821723426</v>
      </c>
    </row>
    <row r="137" spans="1:3">
      <c r="A137" s="17"/>
      <c r="B137" s="17"/>
      <c r="C137" s="283"/>
    </row>
    <row r="138" spans="1:3" ht="15.75">
      <c r="A138" s="617" t="s">
        <v>1914</v>
      </c>
      <c r="B138" s="110"/>
      <c r="C138" s="283"/>
    </row>
    <row r="139" spans="1:3">
      <c r="A139" s="17" t="s">
        <v>1915</v>
      </c>
      <c r="B139" s="1477" t="s">
        <v>4459</v>
      </c>
      <c r="C139" s="283">
        <f>'110113'!H163</f>
        <v>0</v>
      </c>
    </row>
    <row r="140" spans="1:3">
      <c r="A140" s="17" t="s">
        <v>1916</v>
      </c>
      <c r="B140" s="1477" t="s">
        <v>4460</v>
      </c>
      <c r="C140" s="283">
        <f>'110113'!H164</f>
        <v>4697311</v>
      </c>
    </row>
    <row r="141" spans="1:3">
      <c r="A141" s="17" t="s">
        <v>1917</v>
      </c>
      <c r="B141" s="1477" t="s">
        <v>4461</v>
      </c>
      <c r="C141" s="283">
        <f>'110113'!H165</f>
        <v>35240256</v>
      </c>
    </row>
    <row r="142" spans="1:3">
      <c r="A142" s="17" t="s">
        <v>1918</v>
      </c>
      <c r="B142" s="1477" t="s">
        <v>4462</v>
      </c>
      <c r="C142" s="283">
        <f>SUM('110113'!H162,'110113'!H166,'110113'!H167)</f>
        <v>0</v>
      </c>
    </row>
    <row r="143" spans="1:3" ht="15.75">
      <c r="A143" s="110" t="s">
        <v>1919</v>
      </c>
      <c r="B143" s="17" t="s">
        <v>2292</v>
      </c>
      <c r="C143" s="283">
        <f>SUM(C139:C142)</f>
        <v>39937567</v>
      </c>
    </row>
    <row r="144" spans="1:3" ht="15.75">
      <c r="A144" s="110"/>
      <c r="B144" s="17"/>
      <c r="C144" s="283"/>
    </row>
    <row r="145" spans="1:4" ht="15.75">
      <c r="A145" s="2744" t="s">
        <v>2412</v>
      </c>
      <c r="B145" s="17"/>
      <c r="C145" s="283"/>
    </row>
    <row r="146" spans="1:4">
      <c r="A146" s="2504" t="s">
        <v>3882</v>
      </c>
      <c r="B146" s="1477" t="s">
        <v>4431</v>
      </c>
      <c r="C146" s="283">
        <f>'110113'!H168</f>
        <v>0</v>
      </c>
    </row>
    <row r="147" spans="1:4">
      <c r="A147" s="2504" t="s">
        <v>3883</v>
      </c>
      <c r="B147" s="1477" t="s">
        <v>3138</v>
      </c>
      <c r="C147" s="283">
        <f>'110113'!H169</f>
        <v>0</v>
      </c>
    </row>
    <row r="148" spans="1:4">
      <c r="A148" s="2504" t="s">
        <v>4432</v>
      </c>
      <c r="B148" s="1477" t="s">
        <v>3140</v>
      </c>
      <c r="C148" s="283">
        <f>'110113'!H170</f>
        <v>1062974</v>
      </c>
    </row>
    <row r="149" spans="1:4" ht="15.75">
      <c r="A149" s="110" t="s">
        <v>4693</v>
      </c>
      <c r="B149" s="1477"/>
      <c r="C149" s="283">
        <f>SUM(C146:C148)</f>
        <v>1062974</v>
      </c>
    </row>
    <row r="150" spans="1:4">
      <c r="A150" s="2504"/>
      <c r="B150" s="1477"/>
      <c r="C150" s="283"/>
    </row>
    <row r="151" spans="1:4">
      <c r="A151" s="2504"/>
      <c r="B151" s="1477"/>
      <c r="C151" s="283"/>
    </row>
    <row r="152" spans="1:4" ht="15.75">
      <c r="A152" s="617" t="s">
        <v>1920</v>
      </c>
      <c r="B152" s="17" t="s">
        <v>4692</v>
      </c>
      <c r="C152" s="653">
        <f>C143+C136+C128+C111+C102+C149</f>
        <v>2170823062</v>
      </c>
    </row>
    <row r="155" spans="1:4" ht="18">
      <c r="A155" s="382" t="s">
        <v>1921</v>
      </c>
      <c r="B155" s="382"/>
      <c r="C155" s="382"/>
      <c r="D155" s="69"/>
    </row>
    <row r="156" spans="1:4" ht="18">
      <c r="A156" s="382" t="s">
        <v>1922</v>
      </c>
      <c r="B156" s="382"/>
      <c r="C156" s="382"/>
      <c r="D156" s="69"/>
    </row>
    <row r="159" spans="1:4" ht="15.75">
      <c r="A159" s="17"/>
      <c r="B159" s="2503" t="s">
        <v>2285</v>
      </c>
    </row>
    <row r="160" spans="1:4" ht="15.75">
      <c r="A160" s="17"/>
      <c r="B160" s="2503" t="s">
        <v>2286</v>
      </c>
      <c r="C160" s="2503" t="str">
        <f>$C$16</f>
        <v>12/31/2017</v>
      </c>
    </row>
    <row r="161" spans="1:3" ht="15.75">
      <c r="A161" s="617" t="s">
        <v>1923</v>
      </c>
      <c r="B161" s="110"/>
      <c r="C161" s="110"/>
    </row>
    <row r="162" spans="1:3">
      <c r="A162" s="17" t="s">
        <v>1924</v>
      </c>
      <c r="B162" s="17" t="s">
        <v>1925</v>
      </c>
      <c r="C162" s="384">
        <f>'114117'!I23</f>
        <v>528305243</v>
      </c>
    </row>
    <row r="163" spans="1:3">
      <c r="A163" s="9" t="s">
        <v>1926</v>
      </c>
    </row>
    <row r="164" spans="1:3">
      <c r="A164" s="17" t="s">
        <v>1927</v>
      </c>
      <c r="B164" s="17" t="s">
        <v>1928</v>
      </c>
      <c r="C164" s="283">
        <f>'114117'!I25</f>
        <v>317712706</v>
      </c>
    </row>
    <row r="165" spans="1:3">
      <c r="A165" s="17" t="s">
        <v>1929</v>
      </c>
      <c r="B165" s="17" t="s">
        <v>1984</v>
      </c>
      <c r="C165" s="283">
        <f>'114117'!I26</f>
        <v>34799517</v>
      </c>
    </row>
    <row r="166" spans="1:3">
      <c r="A166" s="17" t="s">
        <v>1985</v>
      </c>
      <c r="B166" s="17" t="s">
        <v>1986</v>
      </c>
      <c r="C166" s="283">
        <f>'114117'!I27</f>
        <v>34321979</v>
      </c>
    </row>
    <row r="167" spans="1:3">
      <c r="A167" s="2507" t="s">
        <v>4472</v>
      </c>
      <c r="B167" s="1477" t="s">
        <v>1988</v>
      </c>
      <c r="C167" s="283">
        <f>'114117'!I28</f>
        <v>0</v>
      </c>
    </row>
    <row r="168" spans="1:3">
      <c r="A168" s="17" t="s">
        <v>1987</v>
      </c>
      <c r="B168" s="1477" t="s">
        <v>4507</v>
      </c>
      <c r="C168" s="283">
        <f>'114117'!I29</f>
        <v>4670356</v>
      </c>
    </row>
    <row r="169" spans="1:3">
      <c r="A169" s="17" t="s">
        <v>1989</v>
      </c>
      <c r="B169" s="1477" t="s">
        <v>4473</v>
      </c>
      <c r="C169" s="283">
        <f>'114117'!I33+'114117'!I34-'114117'!I35</f>
        <v>0</v>
      </c>
    </row>
    <row r="170" spans="1:3">
      <c r="A170" s="17" t="s">
        <v>1990</v>
      </c>
      <c r="B170" s="1477" t="s">
        <v>4474</v>
      </c>
      <c r="C170" s="283">
        <f>SUM('114117'!I31,'114117'!I32)</f>
        <v>0</v>
      </c>
    </row>
    <row r="171" spans="1:3">
      <c r="A171" s="17" t="s">
        <v>1991</v>
      </c>
      <c r="B171" s="1477" t="s">
        <v>4508</v>
      </c>
      <c r="C171" s="283">
        <f>'114117'!I30</f>
        <v>0</v>
      </c>
    </row>
    <row r="172" spans="1:3">
      <c r="A172" s="17" t="s">
        <v>1992</v>
      </c>
      <c r="B172" s="1477" t="s">
        <v>4509</v>
      </c>
      <c r="C172" s="283">
        <f>'114117'!I36</f>
        <v>50223824</v>
      </c>
    </row>
    <row r="173" spans="1:3">
      <c r="A173" s="17" t="s">
        <v>1993</v>
      </c>
      <c r="B173" s="1477" t="s">
        <v>4510</v>
      </c>
      <c r="C173" s="283">
        <f>SUM('114117'!I37:I39)-'114117'!I40+'114117'!I41</f>
        <v>34503625</v>
      </c>
    </row>
    <row r="174" spans="1:3">
      <c r="A174" s="17" t="s">
        <v>1994</v>
      </c>
      <c r="B174" s="1477" t="s">
        <v>4511</v>
      </c>
      <c r="C174" s="283">
        <f>SUM('114117'!I42,'114117'!I44)</f>
        <v>0</v>
      </c>
    </row>
    <row r="175" spans="1:3">
      <c r="A175" s="17" t="s">
        <v>1995</v>
      </c>
      <c r="B175" s="1477" t="s">
        <v>4512</v>
      </c>
      <c r="C175" s="283">
        <f>SUM('114117'!I43,'114117'!I45)</f>
        <v>0</v>
      </c>
    </row>
    <row r="176" spans="1:3">
      <c r="A176" s="2507" t="s">
        <v>4433</v>
      </c>
      <c r="B176" s="1477" t="s">
        <v>4434</v>
      </c>
      <c r="C176" s="283">
        <f>'114117'!I46</f>
        <v>0</v>
      </c>
    </row>
    <row r="177" spans="1:3" ht="15.75">
      <c r="A177" s="110" t="s">
        <v>1996</v>
      </c>
      <c r="B177" s="9" t="s">
        <v>2292</v>
      </c>
      <c r="C177" s="2499">
        <f>SUM(C164:C173)-C174+C175+C176</f>
        <v>476232007</v>
      </c>
    </row>
    <row r="178" spans="1:3" ht="15.75">
      <c r="A178" s="110" t="s">
        <v>1997</v>
      </c>
      <c r="B178" s="9" t="s">
        <v>2292</v>
      </c>
      <c r="C178" s="2500">
        <f>C162-C177</f>
        <v>52073236</v>
      </c>
    </row>
    <row r="179" spans="1:3">
      <c r="A179" s="17"/>
      <c r="B179" s="17"/>
      <c r="C179" s="283"/>
    </row>
    <row r="180" spans="1:3">
      <c r="A180" s="17" t="s">
        <v>1998</v>
      </c>
      <c r="B180" s="17" t="s">
        <v>1999</v>
      </c>
      <c r="C180" s="283"/>
    </row>
    <row r="181" spans="1:3">
      <c r="A181" s="17"/>
      <c r="B181" s="17"/>
      <c r="C181" s="283"/>
    </row>
    <row r="182" spans="1:3" ht="15.75">
      <c r="A182" s="110" t="s">
        <v>2000</v>
      </c>
      <c r="B182" s="9" t="s">
        <v>2292</v>
      </c>
      <c r="C182" s="2500">
        <f>C178+C179-C180+C181</f>
        <v>52073236</v>
      </c>
    </row>
    <row r="184" spans="1:3" ht="15.75">
      <c r="A184" s="617" t="s">
        <v>2001</v>
      </c>
      <c r="B184" s="110"/>
    </row>
    <row r="185" spans="1:3">
      <c r="A185" s="17" t="s">
        <v>1924</v>
      </c>
      <c r="B185" s="17" t="s">
        <v>2002</v>
      </c>
      <c r="C185" s="384">
        <f>'114117'!K23</f>
        <v>143428175</v>
      </c>
    </row>
    <row r="186" spans="1:3">
      <c r="A186" s="9" t="s">
        <v>1926</v>
      </c>
    </row>
    <row r="187" spans="1:3">
      <c r="A187" s="17" t="s">
        <v>1927</v>
      </c>
      <c r="B187" s="17" t="s">
        <v>2003</v>
      </c>
      <c r="C187" s="283">
        <f>'114117'!K25</f>
        <v>82531774</v>
      </c>
    </row>
    <row r="188" spans="1:3">
      <c r="A188" s="17" t="s">
        <v>1929</v>
      </c>
      <c r="B188" s="17" t="s">
        <v>2004</v>
      </c>
      <c r="C188" s="283">
        <f>'114117'!K26</f>
        <v>8367367</v>
      </c>
    </row>
    <row r="189" spans="1:3">
      <c r="A189" s="17" t="s">
        <v>1985</v>
      </c>
      <c r="B189" s="17" t="s">
        <v>2005</v>
      </c>
      <c r="C189" s="283">
        <f>'114117'!K27</f>
        <v>10372880</v>
      </c>
    </row>
    <row r="190" spans="1:3">
      <c r="A190" s="2507" t="s">
        <v>4472</v>
      </c>
      <c r="B190" s="1477" t="s">
        <v>2006</v>
      </c>
      <c r="C190" s="283">
        <f>'114117'!K28</f>
        <v>0</v>
      </c>
    </row>
    <row r="191" spans="1:3">
      <c r="A191" s="17" t="s">
        <v>1987</v>
      </c>
      <c r="B191" s="1477" t="s">
        <v>4507</v>
      </c>
      <c r="C191" s="283">
        <f>'114117'!K29</f>
        <v>1150331</v>
      </c>
    </row>
    <row r="192" spans="1:3">
      <c r="A192" s="17" t="s">
        <v>1989</v>
      </c>
      <c r="B192" s="1477" t="s">
        <v>4475</v>
      </c>
      <c r="C192" s="283">
        <f>'114117'!K33+'114117'!K34-'114117'!K35</f>
        <v>0</v>
      </c>
    </row>
    <row r="193" spans="1:3">
      <c r="A193" s="17" t="s">
        <v>1990</v>
      </c>
      <c r="B193" s="1477" t="s">
        <v>4513</v>
      </c>
      <c r="C193" s="283">
        <f>SUM('114117'!K31,'114117'!K32)</f>
        <v>0</v>
      </c>
    </row>
    <row r="194" spans="1:3">
      <c r="A194" s="17" t="s">
        <v>3226</v>
      </c>
      <c r="B194" s="1477" t="s">
        <v>4514</v>
      </c>
      <c r="C194" s="283">
        <f>'114117'!K30</f>
        <v>0</v>
      </c>
    </row>
    <row r="195" spans="1:3">
      <c r="A195" s="17" t="s">
        <v>1992</v>
      </c>
      <c r="B195" s="1477" t="s">
        <v>4515</v>
      </c>
      <c r="C195" s="283">
        <f>'114117'!K36</f>
        <v>15481309</v>
      </c>
    </row>
    <row r="196" spans="1:3">
      <c r="A196" s="17" t="s">
        <v>1993</v>
      </c>
      <c r="B196" s="1477" t="s">
        <v>4516</v>
      </c>
      <c r="C196" s="283">
        <f>SUM('114117'!K37:K39)-'114117'!K40+'114117'!K41</f>
        <v>-1533000</v>
      </c>
    </row>
    <row r="197" spans="1:3">
      <c r="A197" s="17" t="s">
        <v>1994</v>
      </c>
      <c r="B197" s="1477" t="s">
        <v>4517</v>
      </c>
      <c r="C197" s="283">
        <f>SUM('114117'!K42,'114117'!K44)</f>
        <v>0</v>
      </c>
    </row>
    <row r="198" spans="1:3">
      <c r="A198" s="17" t="s">
        <v>1995</v>
      </c>
      <c r="B198" s="1477" t="s">
        <v>4518</v>
      </c>
      <c r="C198" s="283">
        <f>SUM('114117'!K43,'114117'!K45)</f>
        <v>0</v>
      </c>
    </row>
    <row r="199" spans="1:3">
      <c r="A199" s="2507" t="s">
        <v>4433</v>
      </c>
      <c r="B199" s="1477" t="s">
        <v>4435</v>
      </c>
      <c r="C199" s="283">
        <f>'114117'!K46</f>
        <v>0</v>
      </c>
    </row>
    <row r="200" spans="1:3" ht="15.75">
      <c r="A200" s="110" t="s">
        <v>1996</v>
      </c>
      <c r="B200" s="9" t="s">
        <v>2292</v>
      </c>
      <c r="C200" s="2499">
        <f>SUM(C187:C196)-C197+C198+C199</f>
        <v>116370661</v>
      </c>
    </row>
    <row r="201" spans="1:3" ht="15.75">
      <c r="A201" s="110" t="s">
        <v>1997</v>
      </c>
      <c r="B201" s="9" t="s">
        <v>2292</v>
      </c>
      <c r="C201" s="9">
        <f>C185-C200</f>
        <v>27057514</v>
      </c>
    </row>
    <row r="202" spans="1:3">
      <c r="A202" s="17"/>
      <c r="B202" s="17"/>
      <c r="C202" s="283"/>
    </row>
    <row r="203" spans="1:3">
      <c r="A203" s="17" t="s">
        <v>3227</v>
      </c>
      <c r="B203" s="17" t="s">
        <v>1999</v>
      </c>
      <c r="C203" s="283"/>
    </row>
    <row r="204" spans="1:3">
      <c r="A204" s="17"/>
      <c r="B204" s="17"/>
      <c r="C204" s="283"/>
    </row>
    <row r="205" spans="1:3" ht="15.75">
      <c r="A205" s="110" t="s">
        <v>3228</v>
      </c>
      <c r="C205" s="2499">
        <f>C201+C202-C203+C204</f>
        <v>27057514</v>
      </c>
    </row>
    <row r="207" spans="1:3">
      <c r="A207" s="17" t="s">
        <v>3229</v>
      </c>
      <c r="B207" s="1477" t="s">
        <v>4519</v>
      </c>
      <c r="C207" s="283">
        <f>SUM('114117'!M49,'114117'!Q49,'114117'!S49,'114117'!U49)</f>
        <v>0</v>
      </c>
    </row>
    <row r="209" spans="1:3" ht="15.75">
      <c r="A209" s="110" t="s">
        <v>3230</v>
      </c>
      <c r="B209" s="17" t="s">
        <v>3231</v>
      </c>
      <c r="C209" s="653">
        <f>C182+C205+C207</f>
        <v>79130750</v>
      </c>
    </row>
    <row r="210" spans="1:3" ht="15.75">
      <c r="A210" s="17"/>
      <c r="B210" s="110"/>
      <c r="C210" s="110"/>
    </row>
    <row r="212" spans="1:3" ht="18">
      <c r="A212" s="382" t="s">
        <v>1921</v>
      </c>
      <c r="B212" s="382"/>
      <c r="C212" s="382"/>
    </row>
    <row r="213" spans="1:3" ht="18">
      <c r="A213" s="382" t="s">
        <v>3232</v>
      </c>
      <c r="B213" s="382"/>
      <c r="C213" s="382"/>
    </row>
    <row r="217" spans="1:3" ht="15.75">
      <c r="A217" s="17"/>
      <c r="B217" s="2503" t="s">
        <v>2285</v>
      </c>
    </row>
    <row r="218" spans="1:3" ht="15.75">
      <c r="A218" s="17"/>
      <c r="B218" s="2503" t="s">
        <v>2286</v>
      </c>
      <c r="C218" s="2503" t="str">
        <f>$C$16</f>
        <v>12/31/2017</v>
      </c>
    </row>
    <row r="219" spans="1:3" ht="15.75">
      <c r="A219" s="617" t="s">
        <v>3233</v>
      </c>
      <c r="B219" s="110"/>
      <c r="C219" s="110"/>
    </row>
    <row r="220" spans="1:3">
      <c r="A220" s="17" t="s">
        <v>3234</v>
      </c>
      <c r="B220" s="1477" t="s">
        <v>4476</v>
      </c>
      <c r="C220" s="283">
        <f>'114117'!AC12-'114117'!AC13</f>
        <v>0</v>
      </c>
    </row>
    <row r="221" spans="1:3">
      <c r="A221" s="17" t="s">
        <v>3235</v>
      </c>
      <c r="B221" s="1477" t="s">
        <v>4477</v>
      </c>
      <c r="C221" s="283">
        <f>'114117'!AC14-'114117'!AC15</f>
        <v>0</v>
      </c>
    </row>
    <row r="222" spans="1:3">
      <c r="A222" s="17" t="s">
        <v>3236</v>
      </c>
      <c r="B222" s="1477" t="s">
        <v>4478</v>
      </c>
      <c r="C222" s="283">
        <f>'114117'!AC16</f>
        <v>0</v>
      </c>
    </row>
    <row r="223" spans="1:3">
      <c r="A223" s="17" t="s">
        <v>3237</v>
      </c>
      <c r="B223" s="1477" t="s">
        <v>4479</v>
      </c>
      <c r="C223" s="283">
        <f>'114117'!AC17</f>
        <v>0</v>
      </c>
    </row>
    <row r="224" spans="1:3">
      <c r="A224" s="17" t="s">
        <v>3238</v>
      </c>
      <c r="B224" s="1477" t="s">
        <v>4480</v>
      </c>
      <c r="C224" s="283">
        <f>'114117'!AC18</f>
        <v>1644415</v>
      </c>
    </row>
    <row r="225" spans="1:3">
      <c r="A225" s="17" t="s">
        <v>3239</v>
      </c>
      <c r="B225" s="1477" t="s">
        <v>4481</v>
      </c>
      <c r="C225" s="283">
        <f>'114117'!AC19</f>
        <v>1618610</v>
      </c>
    </row>
    <row r="226" spans="1:3">
      <c r="A226" s="17" t="s">
        <v>722</v>
      </c>
      <c r="B226" s="1477" t="s">
        <v>4482</v>
      </c>
      <c r="C226" s="283">
        <f>'114117'!AC20</f>
        <v>1433707</v>
      </c>
    </row>
    <row r="227" spans="1:3">
      <c r="A227" s="17" t="s">
        <v>723</v>
      </c>
      <c r="B227" s="1477" t="s">
        <v>4483</v>
      </c>
      <c r="C227" s="283">
        <f>'114117'!AC21</f>
        <v>0</v>
      </c>
    </row>
    <row r="228" spans="1:3" ht="15.75">
      <c r="A228" s="110" t="s">
        <v>724</v>
      </c>
      <c r="B228" s="9" t="s">
        <v>2292</v>
      </c>
      <c r="C228" s="9">
        <f>SUM(C220:C227)</f>
        <v>4696732</v>
      </c>
    </row>
    <row r="230" spans="1:3" ht="15.75">
      <c r="A230" s="617" t="s">
        <v>725</v>
      </c>
      <c r="B230" s="110"/>
    </row>
    <row r="231" spans="1:3">
      <c r="A231" s="17" t="s">
        <v>726</v>
      </c>
      <c r="B231" s="1477" t="s">
        <v>4520</v>
      </c>
      <c r="C231" s="283">
        <f>'114117'!AC24</f>
        <v>0</v>
      </c>
    </row>
    <row r="232" spans="1:3">
      <c r="A232" s="17" t="s">
        <v>727</v>
      </c>
      <c r="B232" s="1477" t="s">
        <v>4521</v>
      </c>
      <c r="C232" s="283">
        <f>'114117'!AC25</f>
        <v>0</v>
      </c>
    </row>
    <row r="233" spans="1:3">
      <c r="A233" s="17" t="s">
        <v>728</v>
      </c>
      <c r="B233" s="1477" t="s">
        <v>4522</v>
      </c>
      <c r="C233" s="283">
        <f>'114117'!AC26</f>
        <v>-445460</v>
      </c>
    </row>
    <row r="234" spans="1:3" ht="15.75">
      <c r="A234" s="110" t="s">
        <v>729</v>
      </c>
      <c r="B234" s="9" t="s">
        <v>2292</v>
      </c>
      <c r="C234" s="9">
        <f>SUM(C231:C233)</f>
        <v>-445460</v>
      </c>
    </row>
    <row r="236" spans="1:3" ht="15.75">
      <c r="A236" s="617" t="s">
        <v>730</v>
      </c>
      <c r="B236" s="110"/>
    </row>
    <row r="237" spans="1:3">
      <c r="A237" s="17" t="s">
        <v>731</v>
      </c>
      <c r="B237" s="1477" t="s">
        <v>4523</v>
      </c>
      <c r="C237" s="283">
        <f>'114117'!AC29</f>
        <v>98176</v>
      </c>
    </row>
    <row r="238" spans="1:3">
      <c r="A238" s="17" t="s">
        <v>732</v>
      </c>
      <c r="B238" s="1477" t="s">
        <v>4524</v>
      </c>
      <c r="C238" s="283">
        <f>SUM('114117'!AC30:AC32)-'114117'!AC33+'114117'!AC34-'114117'!AC35</f>
        <v>-1361000</v>
      </c>
    </row>
    <row r="239" spans="1:3" ht="15.75">
      <c r="A239" s="110" t="s">
        <v>733</v>
      </c>
      <c r="B239" s="9" t="s">
        <v>2292</v>
      </c>
      <c r="C239" s="9">
        <f>C237+C238</f>
        <v>-1262824</v>
      </c>
    </row>
    <row r="240" spans="1:3" ht="15.75">
      <c r="A240" s="110" t="s">
        <v>734</v>
      </c>
      <c r="B240" s="9" t="s">
        <v>2292</v>
      </c>
      <c r="C240" s="9">
        <f>C228-C234-C239</f>
        <v>6405016</v>
      </c>
    </row>
    <row r="242" spans="1:3" ht="15.75">
      <c r="A242" s="617" t="s">
        <v>735</v>
      </c>
      <c r="B242" s="110"/>
    </row>
    <row r="243" spans="1:3">
      <c r="A243" s="17" t="s">
        <v>736</v>
      </c>
      <c r="B243" s="1477" t="s">
        <v>4525</v>
      </c>
      <c r="C243" s="283">
        <f>'114117'!AC39</f>
        <v>24575250</v>
      </c>
    </row>
    <row r="244" spans="1:3">
      <c r="A244" s="17" t="s">
        <v>737</v>
      </c>
      <c r="B244" s="1477" t="s">
        <v>4526</v>
      </c>
      <c r="C244" s="283">
        <f>'114117'!AC40+'114117'!AC41-'114117'!AC43</f>
        <v>916761</v>
      </c>
    </row>
    <row r="245" spans="1:3">
      <c r="A245" s="17" t="s">
        <v>738</v>
      </c>
      <c r="B245" s="1477" t="s">
        <v>4527</v>
      </c>
      <c r="C245" s="283">
        <f>'114117'!AC42</f>
        <v>0</v>
      </c>
    </row>
    <row r="246" spans="1:3">
      <c r="A246" s="17" t="s">
        <v>739</v>
      </c>
      <c r="B246" s="1477" t="s">
        <v>4528</v>
      </c>
      <c r="C246" s="283">
        <f>'114117'!AC44</f>
        <v>0</v>
      </c>
    </row>
    <row r="247" spans="1:3">
      <c r="A247" s="17" t="s">
        <v>740</v>
      </c>
      <c r="B247" s="1477" t="s">
        <v>4529</v>
      </c>
      <c r="C247" s="283">
        <f>'114117'!AC45-'114117'!AC46</f>
        <v>5007630</v>
      </c>
    </row>
    <row r="248" spans="1:3" ht="15.75">
      <c r="A248" s="110" t="s">
        <v>741</v>
      </c>
      <c r="B248" s="1397" t="s">
        <v>2292</v>
      </c>
      <c r="C248" s="2499">
        <f>SUM(C246:C247)-C245+C244+C243</f>
        <v>30499641</v>
      </c>
    </row>
    <row r="249" spans="1:3" ht="15.75">
      <c r="A249" s="110" t="s">
        <v>742</v>
      </c>
      <c r="B249" s="1397" t="s">
        <v>2292</v>
      </c>
      <c r="C249" s="2500">
        <f>C209+C240-C248</f>
        <v>55036125</v>
      </c>
    </row>
    <row r="250" spans="1:3">
      <c r="B250" s="1397"/>
    </row>
    <row r="251" spans="1:3" ht="15.75">
      <c r="A251" s="617" t="s">
        <v>743</v>
      </c>
      <c r="B251" s="2506"/>
    </row>
    <row r="252" spans="1:3">
      <c r="A252" s="17" t="s">
        <v>744</v>
      </c>
      <c r="B252" s="1477" t="s">
        <v>4530</v>
      </c>
      <c r="C252" s="283">
        <f>'114117'!AC50</f>
        <v>0</v>
      </c>
    </row>
    <row r="253" spans="1:3">
      <c r="A253" s="17" t="s">
        <v>2007</v>
      </c>
      <c r="B253" s="1477" t="s">
        <v>4531</v>
      </c>
      <c r="C253" s="283">
        <f>'114117'!AC51</f>
        <v>0</v>
      </c>
    </row>
    <row r="254" spans="1:3">
      <c r="A254" s="17" t="s">
        <v>2008</v>
      </c>
      <c r="B254" s="1477" t="s">
        <v>4532</v>
      </c>
      <c r="C254" s="283">
        <f>'114117'!AC53</f>
        <v>0</v>
      </c>
    </row>
    <row r="255" spans="1:3" ht="15.75">
      <c r="A255" s="110" t="s">
        <v>2009</v>
      </c>
      <c r="B255" s="9" t="s">
        <v>2292</v>
      </c>
      <c r="C255" s="2499">
        <f>C252-C253-C254</f>
        <v>0</v>
      </c>
    </row>
    <row r="257" spans="1:3" ht="15.75">
      <c r="A257" s="653" t="s">
        <v>2010</v>
      </c>
      <c r="B257" s="17" t="s">
        <v>2292</v>
      </c>
      <c r="C257" s="653">
        <f>C249+C255</f>
        <v>55036125</v>
      </c>
    </row>
    <row r="258" spans="1:3" ht="18">
      <c r="A258" s="654"/>
      <c r="B258" s="653"/>
      <c r="C258" s="654"/>
    </row>
    <row r="259" spans="1:3" ht="18.75" thickBot="1">
      <c r="A259" s="655"/>
      <c r="B259" s="655"/>
      <c r="C259" s="655"/>
    </row>
    <row r="260" spans="1:3" ht="18">
      <c r="A260" s="654"/>
      <c r="B260" s="654"/>
      <c r="C260" s="654"/>
    </row>
    <row r="261" spans="1:3" ht="15.75">
      <c r="A261" s="17"/>
      <c r="B261" s="110"/>
    </row>
    <row r="262" spans="1:3" ht="15.75">
      <c r="A262" s="617" t="s">
        <v>2011</v>
      </c>
      <c r="B262" s="2503"/>
    </row>
    <row r="263" spans="1:3" ht="15.75">
      <c r="A263" s="110"/>
      <c r="B263" s="110"/>
    </row>
    <row r="264" spans="1:3">
      <c r="A264" s="17" t="s">
        <v>2012</v>
      </c>
      <c r="B264" s="17" t="s">
        <v>2013</v>
      </c>
      <c r="C264" s="384">
        <f>'118119'!G23</f>
        <v>265639755</v>
      </c>
    </row>
    <row r="265" spans="1:3">
      <c r="A265" s="17" t="s">
        <v>2014</v>
      </c>
      <c r="B265" s="17" t="s">
        <v>2015</v>
      </c>
      <c r="C265" s="283">
        <f>'118119'!G38</f>
        <v>55036125</v>
      </c>
    </row>
    <row r="266" spans="1:3">
      <c r="A266" s="17" t="s">
        <v>2016</v>
      </c>
      <c r="B266" s="17" t="s">
        <v>2017</v>
      </c>
      <c r="C266" s="283">
        <f>'118119'!G44</f>
        <v>0</v>
      </c>
    </row>
    <row r="267" spans="1:3">
      <c r="A267" s="17" t="s">
        <v>2018</v>
      </c>
      <c r="B267" s="17" t="s">
        <v>2019</v>
      </c>
      <c r="C267" s="283">
        <f>-'118119'!G51</f>
        <v>0</v>
      </c>
    </row>
    <row r="268" spans="1:3">
      <c r="A268" s="17" t="s">
        <v>2020</v>
      </c>
      <c r="B268" s="17" t="s">
        <v>2021</v>
      </c>
      <c r="C268" s="283">
        <f>-'118119'!G58</f>
        <v>13262000</v>
      </c>
    </row>
    <row r="269" spans="1:3">
      <c r="A269" s="17" t="s">
        <v>2022</v>
      </c>
      <c r="B269" s="17" t="s">
        <v>2023</v>
      </c>
      <c r="C269" s="283">
        <f>-'118119'!G31+'118119'!G37-'118119'!G59</f>
        <v>0</v>
      </c>
    </row>
    <row r="270" spans="1:3">
      <c r="A270" s="9" t="s">
        <v>2024</v>
      </c>
      <c r="B270" s="9" t="s">
        <v>2292</v>
      </c>
      <c r="C270" s="2499">
        <f>C265+C269-SUM(C266:C268)</f>
        <v>41774125</v>
      </c>
    </row>
    <row r="272" spans="1:3">
      <c r="A272" s="9" t="s">
        <v>2025</v>
      </c>
      <c r="B272" s="9" t="s">
        <v>2292</v>
      </c>
      <c r="C272" s="2500">
        <f>C264+C270</f>
        <v>307413880</v>
      </c>
    </row>
    <row r="274" spans="1:3">
      <c r="A274" s="17" t="s">
        <v>2026</v>
      </c>
      <c r="B274" s="17" t="s">
        <v>2027</v>
      </c>
      <c r="C274" s="283">
        <f>'118119'!G92</f>
        <v>0</v>
      </c>
    </row>
    <row r="276" spans="1:3" ht="15.75">
      <c r="A276" s="110" t="s">
        <v>2028</v>
      </c>
      <c r="B276" s="17" t="s">
        <v>2029</v>
      </c>
      <c r="C276" s="653">
        <f>C272+C274</f>
        <v>307413880</v>
      </c>
    </row>
    <row r="279" spans="1:3" ht="18">
      <c r="A279" s="382" t="s">
        <v>2030</v>
      </c>
      <c r="B279" s="382"/>
      <c r="C279" s="382"/>
    </row>
    <row r="280" spans="1:3" ht="18">
      <c r="A280" s="382" t="s">
        <v>3232</v>
      </c>
      <c r="B280" s="382"/>
      <c r="C280" s="382"/>
    </row>
    <row r="281" spans="1:3" ht="18">
      <c r="A281" s="382"/>
      <c r="B281" s="382"/>
      <c r="C281" s="382"/>
    </row>
    <row r="282" spans="1:3" ht="18">
      <c r="A282" s="382"/>
      <c r="B282" s="382"/>
      <c r="C282" s="382"/>
    </row>
    <row r="283" spans="1:3" ht="18">
      <c r="A283" s="382"/>
      <c r="B283" s="382"/>
      <c r="C283" s="382"/>
    </row>
    <row r="284" spans="1:3" ht="15.75">
      <c r="A284" s="17"/>
      <c r="B284" s="2503" t="s">
        <v>2285</v>
      </c>
    </row>
    <row r="285" spans="1:3" ht="15.75">
      <c r="A285" s="17"/>
      <c r="B285" s="2503" t="s">
        <v>2286</v>
      </c>
      <c r="C285" s="2503" t="str">
        <f>$C$16</f>
        <v>12/31/2017</v>
      </c>
    </row>
    <row r="286" spans="1:3" ht="15.75">
      <c r="A286" s="110" t="s">
        <v>2031</v>
      </c>
      <c r="B286" s="110"/>
      <c r="C286" s="110"/>
    </row>
    <row r="287" spans="1:3">
      <c r="A287" s="17" t="s">
        <v>2010</v>
      </c>
      <c r="B287" s="17" t="s">
        <v>2032</v>
      </c>
      <c r="C287" s="384">
        <f>'120121'!E19</f>
        <v>55036125</v>
      </c>
    </row>
    <row r="288" spans="1:3">
      <c r="A288" s="17" t="s">
        <v>2033</v>
      </c>
      <c r="B288" s="17"/>
      <c r="C288" s="283"/>
    </row>
    <row r="289" spans="1:3">
      <c r="A289" s="17" t="s">
        <v>2034</v>
      </c>
      <c r="B289" s="17"/>
      <c r="C289" s="283"/>
    </row>
    <row r="290" spans="1:3">
      <c r="A290" s="17" t="s">
        <v>2035</v>
      </c>
      <c r="B290" s="17" t="s">
        <v>2036</v>
      </c>
      <c r="C290" s="283">
        <f>SUM('120121'!E21:E24)</f>
        <v>50515547</v>
      </c>
    </row>
    <row r="291" spans="1:3">
      <c r="A291" s="17" t="s">
        <v>41</v>
      </c>
      <c r="B291" s="17" t="s">
        <v>42</v>
      </c>
      <c r="C291" s="283">
        <f>SUM('120121'!E25:E26)</f>
        <v>31352770</v>
      </c>
    </row>
    <row r="292" spans="1:3">
      <c r="A292" s="17" t="s">
        <v>43</v>
      </c>
      <c r="B292" s="17" t="s">
        <v>44</v>
      </c>
      <c r="C292" s="283">
        <f>SUM('120121'!E27:E29)</f>
        <v>-18567725</v>
      </c>
    </row>
    <row r="293" spans="1:3">
      <c r="A293" s="17" t="s">
        <v>45</v>
      </c>
      <c r="B293" s="17" t="s">
        <v>46</v>
      </c>
      <c r="C293" s="283">
        <f>'120121'!E30</f>
        <v>3560484</v>
      </c>
    </row>
    <row r="294" spans="1:3">
      <c r="A294" s="17" t="s">
        <v>47</v>
      </c>
      <c r="B294" s="17" t="s">
        <v>4436</v>
      </c>
      <c r="C294" s="283">
        <f>SUM('120121'!E31:E32)</f>
        <v>8756113</v>
      </c>
    </row>
    <row r="295" spans="1:3">
      <c r="A295" s="17" t="s">
        <v>48</v>
      </c>
      <c r="B295" s="17" t="s">
        <v>49</v>
      </c>
      <c r="C295" s="283">
        <f>-'120121'!E33</f>
        <v>0</v>
      </c>
    </row>
    <row r="296" spans="1:3">
      <c r="A296" s="17" t="s">
        <v>50</v>
      </c>
      <c r="B296" s="17" t="s">
        <v>51</v>
      </c>
      <c r="C296" s="283">
        <f>-'120121'!E34</f>
        <v>0</v>
      </c>
    </row>
    <row r="297" spans="1:3">
      <c r="A297" s="17" t="s">
        <v>52</v>
      </c>
      <c r="B297" s="17" t="s">
        <v>53</v>
      </c>
      <c r="C297" s="283">
        <f>'120121'!E35</f>
        <v>24231544</v>
      </c>
    </row>
    <row r="298" spans="1:3">
      <c r="A298" s="17"/>
      <c r="B298" s="17" t="s">
        <v>54</v>
      </c>
      <c r="C298" s="283">
        <f>'120121'!E36</f>
        <v>0</v>
      </c>
    </row>
    <row r="299" spans="1:3">
      <c r="A299" s="17"/>
      <c r="B299" s="17" t="s">
        <v>55</v>
      </c>
      <c r="C299" s="283">
        <f>SUM('120121'!E37:E38)</f>
        <v>0</v>
      </c>
    </row>
    <row r="300" spans="1:3">
      <c r="A300" s="17" t="s">
        <v>56</v>
      </c>
      <c r="B300" s="17" t="s">
        <v>2292</v>
      </c>
      <c r="C300" s="244">
        <f>SUM(C287:C299)</f>
        <v>154884858</v>
      </c>
    </row>
    <row r="301" spans="1:3">
      <c r="A301" s="17"/>
      <c r="B301" s="17"/>
      <c r="C301" s="283"/>
    </row>
    <row r="302" spans="1:3" ht="15.75">
      <c r="A302" s="110" t="s">
        <v>57</v>
      </c>
      <c r="B302" s="110"/>
      <c r="C302" s="283"/>
    </row>
    <row r="303" spans="1:3">
      <c r="A303" s="17" t="s">
        <v>58</v>
      </c>
      <c r="B303" s="17" t="s">
        <v>59</v>
      </c>
      <c r="C303" s="283">
        <f>'120121'!E51</f>
        <v>-167521257</v>
      </c>
    </row>
    <row r="304" spans="1:3">
      <c r="A304" s="17" t="s">
        <v>60</v>
      </c>
      <c r="B304" s="17" t="s">
        <v>61</v>
      </c>
      <c r="C304" s="283">
        <f>SUM('120121'!E52:E55)</f>
        <v>0</v>
      </c>
    </row>
    <row r="305" spans="1:3">
      <c r="A305" s="17" t="s">
        <v>62</v>
      </c>
      <c r="B305" s="17" t="s">
        <v>63</v>
      </c>
      <c r="C305" s="283">
        <f>'120121'!E56</f>
        <v>0</v>
      </c>
    </row>
    <row r="306" spans="1:3">
      <c r="A306" s="17" t="s">
        <v>64</v>
      </c>
      <c r="B306" s="17" t="s">
        <v>65</v>
      </c>
      <c r="C306" s="283">
        <f>'120121'!E57</f>
        <v>0</v>
      </c>
    </row>
    <row r="307" spans="1:3">
      <c r="A307" s="17" t="s">
        <v>66</v>
      </c>
      <c r="B307" s="17"/>
      <c r="C307" s="283"/>
    </row>
    <row r="308" spans="1:3">
      <c r="A308" s="17" t="s">
        <v>67</v>
      </c>
      <c r="B308" s="17" t="s">
        <v>1999</v>
      </c>
      <c r="C308" s="283"/>
    </row>
    <row r="309" spans="1:3">
      <c r="A309" s="17" t="s">
        <v>68</v>
      </c>
      <c r="B309" s="17" t="s">
        <v>69</v>
      </c>
      <c r="C309" s="283">
        <f>SUM('120121'!E59:E60)</f>
        <v>0</v>
      </c>
    </row>
    <row r="310" spans="1:3">
      <c r="A310" s="17" t="s">
        <v>70</v>
      </c>
      <c r="B310" s="17" t="s">
        <v>71</v>
      </c>
      <c r="C310" s="283">
        <f>SUM('120121'!E61:E62)</f>
        <v>0</v>
      </c>
    </row>
    <row r="311" spans="1:3">
      <c r="A311" s="17" t="s">
        <v>72</v>
      </c>
      <c r="B311" s="17" t="s">
        <v>73</v>
      </c>
      <c r="C311" s="283">
        <f>SUM('120121'!E81:E83)</f>
        <v>0</v>
      </c>
    </row>
    <row r="312" spans="1:3">
      <c r="A312" s="17" t="s">
        <v>74</v>
      </c>
      <c r="B312" s="17" t="s">
        <v>75</v>
      </c>
      <c r="C312" s="283">
        <f>SUM('120121'!E84:E87)</f>
        <v>0</v>
      </c>
    </row>
    <row r="313" spans="1:3">
      <c r="A313" s="17"/>
      <c r="B313" s="17" t="s">
        <v>76</v>
      </c>
      <c r="C313" s="283">
        <f>SUM('120121'!E88:E90)</f>
        <v>0</v>
      </c>
    </row>
    <row r="314" spans="1:3">
      <c r="A314" s="17"/>
      <c r="B314" s="17"/>
      <c r="C314" s="283"/>
    </row>
    <row r="315" spans="1:3">
      <c r="A315" s="17" t="s">
        <v>77</v>
      </c>
      <c r="B315" s="17" t="s">
        <v>2292</v>
      </c>
      <c r="C315" s="244">
        <f>SUM(C303:C314)</f>
        <v>-167521257</v>
      </c>
    </row>
    <row r="316" spans="1:3">
      <c r="A316" s="17"/>
      <c r="B316" s="17"/>
      <c r="C316" s="283"/>
    </row>
    <row r="317" spans="1:3" ht="15.75">
      <c r="A317" s="110" t="s">
        <v>78</v>
      </c>
      <c r="B317" s="110"/>
      <c r="C317" s="283"/>
    </row>
    <row r="318" spans="1:3">
      <c r="A318" s="17" t="s">
        <v>79</v>
      </c>
      <c r="B318" s="17"/>
      <c r="C318" s="283"/>
    </row>
    <row r="319" spans="1:3">
      <c r="A319" s="17" t="s">
        <v>80</v>
      </c>
      <c r="B319" s="17" t="s">
        <v>81</v>
      </c>
      <c r="C319" s="283">
        <f>'120121'!E96+SUM('120121'!E99:E100)+'120121'!E108+SUM('120121'!E111:E112)</f>
        <v>26616409</v>
      </c>
    </row>
    <row r="320" spans="1:3">
      <c r="A320" s="17" t="s">
        <v>82</v>
      </c>
      <c r="B320" s="17" t="s">
        <v>83</v>
      </c>
      <c r="C320" s="283">
        <f>'120121'!E98+'120121'!E110</f>
        <v>0</v>
      </c>
    </row>
    <row r="321" spans="1:3">
      <c r="A321" s="17" t="s">
        <v>84</v>
      </c>
      <c r="B321" s="17" t="s">
        <v>85</v>
      </c>
      <c r="C321" s="283">
        <f>'120121'!E97+'120121'!E109</f>
        <v>0</v>
      </c>
    </row>
    <row r="322" spans="1:3">
      <c r="A322" s="17" t="s">
        <v>86</v>
      </c>
      <c r="B322" s="17" t="s">
        <v>788</v>
      </c>
      <c r="C322" s="283">
        <f>SUM('120121'!E101,'120121'!E113)</f>
        <v>0</v>
      </c>
    </row>
    <row r="323" spans="1:3">
      <c r="A323" s="17" t="s">
        <v>789</v>
      </c>
      <c r="B323" s="17" t="s">
        <v>790</v>
      </c>
      <c r="C323" s="283">
        <f>'120121'!E115+'120121'!E116</f>
        <v>-13262000</v>
      </c>
    </row>
    <row r="324" spans="1:3">
      <c r="A324" s="17" t="s">
        <v>791</v>
      </c>
      <c r="B324" s="17" t="s">
        <v>792</v>
      </c>
      <c r="C324" s="283">
        <f>SUM('120121'!E102:E104)+'120121'!E114</f>
        <v>0</v>
      </c>
    </row>
    <row r="325" spans="1:3">
      <c r="A325" s="17"/>
      <c r="B325" s="17"/>
      <c r="C325" s="283"/>
    </row>
    <row r="326" spans="1:3">
      <c r="A326" s="17"/>
      <c r="B326" s="17"/>
      <c r="C326" s="283"/>
    </row>
    <row r="327" spans="1:3">
      <c r="A327" s="17" t="s">
        <v>793</v>
      </c>
      <c r="B327" s="17" t="s">
        <v>2292</v>
      </c>
      <c r="C327" s="244">
        <f>SUM(C319:C326)</f>
        <v>13354409</v>
      </c>
    </row>
    <row r="328" spans="1:3">
      <c r="A328" s="17"/>
      <c r="B328" s="17"/>
      <c r="C328" s="283"/>
    </row>
    <row r="329" spans="1:3">
      <c r="A329" s="17" t="s">
        <v>794</v>
      </c>
      <c r="B329" s="17" t="s">
        <v>2292</v>
      </c>
      <c r="C329" s="283">
        <f>(C327+C315)+C300</f>
        <v>718010</v>
      </c>
    </row>
    <row r="330" spans="1:3">
      <c r="A330" s="17"/>
      <c r="B330" s="17"/>
      <c r="C330" s="283"/>
    </row>
    <row r="331" spans="1:3">
      <c r="A331" s="17" t="s">
        <v>795</v>
      </c>
      <c r="B331" s="17" t="s">
        <v>796</v>
      </c>
      <c r="C331" s="283">
        <f>'120121'!E123</f>
        <v>12821501</v>
      </c>
    </row>
    <row r="332" spans="1:3">
      <c r="A332" s="17"/>
      <c r="B332" s="17"/>
      <c r="C332" s="283"/>
    </row>
    <row r="333" spans="1:3" ht="15.75">
      <c r="A333" s="110" t="s">
        <v>797</v>
      </c>
      <c r="B333" s="17" t="s">
        <v>798</v>
      </c>
      <c r="C333" s="653">
        <f>C331+C329</f>
        <v>13539511</v>
      </c>
    </row>
    <row r="336" spans="1:3" ht="18">
      <c r="A336" s="382" t="s">
        <v>799</v>
      </c>
      <c r="B336" s="69"/>
      <c r="C336" s="69"/>
    </row>
    <row r="340" spans="1:3" ht="15.75">
      <c r="A340" s="17"/>
      <c r="B340" s="2503" t="s">
        <v>2285</v>
      </c>
    </row>
    <row r="341" spans="1:3" ht="15.75">
      <c r="A341" s="17"/>
      <c r="B341" s="2503" t="s">
        <v>2286</v>
      </c>
      <c r="C341" s="2503" t="str">
        <f>$C$16</f>
        <v>12/31/2017</v>
      </c>
    </row>
    <row r="342" spans="1:3" ht="15.75">
      <c r="A342" s="617" t="s">
        <v>800</v>
      </c>
      <c r="B342" s="110"/>
      <c r="C342" s="110"/>
    </row>
    <row r="343" spans="1:3" ht="15.75">
      <c r="A343" s="2737" t="s">
        <v>4357</v>
      </c>
      <c r="B343" s="110"/>
      <c r="C343" s="110"/>
    </row>
    <row r="344" spans="1:3">
      <c r="A344" s="17" t="s">
        <v>801</v>
      </c>
      <c r="B344" s="1477" t="s">
        <v>4533</v>
      </c>
      <c r="C344" s="384">
        <f>'300301'!D24</f>
        <v>289358486</v>
      </c>
    </row>
    <row r="345" spans="1:3">
      <c r="A345" s="17" t="s">
        <v>802</v>
      </c>
      <c r="B345" s="1477" t="s">
        <v>4534</v>
      </c>
      <c r="C345" s="283">
        <f>'300301'!D26</f>
        <v>81680548</v>
      </c>
    </row>
    <row r="346" spans="1:3">
      <c r="A346" s="17" t="s">
        <v>803</v>
      </c>
      <c r="B346" s="1477" t="s">
        <v>4535</v>
      </c>
      <c r="C346" s="283">
        <f>'300301'!D27</f>
        <v>7320460</v>
      </c>
    </row>
    <row r="347" spans="1:3">
      <c r="A347" s="17" t="s">
        <v>804</v>
      </c>
      <c r="B347" s="1477" t="s">
        <v>4536</v>
      </c>
      <c r="C347" s="283">
        <f>SUM('300301'!D28:D31)</f>
        <v>20384302</v>
      </c>
    </row>
    <row r="348" spans="1:3" ht="15.75">
      <c r="A348" s="110" t="s">
        <v>805</v>
      </c>
      <c r="B348" s="1477" t="s">
        <v>2292</v>
      </c>
      <c r="C348" s="283">
        <f>SUM(C344:C347)</f>
        <v>398743796</v>
      </c>
    </row>
    <row r="349" spans="1:3">
      <c r="A349" s="17" t="s">
        <v>806</v>
      </c>
      <c r="B349" s="1477" t="s">
        <v>4537</v>
      </c>
      <c r="C349" s="283">
        <f>'300301'!D33</f>
        <v>1366696</v>
      </c>
    </row>
    <row r="350" spans="1:3">
      <c r="A350" s="2735" t="s">
        <v>4642</v>
      </c>
      <c r="B350" s="1477"/>
      <c r="C350" s="2505"/>
    </row>
    <row r="351" spans="1:3">
      <c r="A351" s="1477" t="s">
        <v>4643</v>
      </c>
      <c r="B351" s="1477" t="s">
        <v>4647</v>
      </c>
      <c r="C351" s="2505">
        <f>'300301'!D46</f>
        <v>29158619</v>
      </c>
    </row>
    <row r="352" spans="1:3">
      <c r="A352" s="1477" t="s">
        <v>4644</v>
      </c>
      <c r="B352" s="1477" t="s">
        <v>4648</v>
      </c>
      <c r="C352" s="2505">
        <f>'300301'!D48</f>
        <v>36920245</v>
      </c>
    </row>
    <row r="353" spans="1:5">
      <c r="A353" s="2736" t="s">
        <v>4645</v>
      </c>
      <c r="B353" s="1477" t="s">
        <v>4649</v>
      </c>
      <c r="C353" s="2505">
        <f>'300301'!D49</f>
        <v>10880225</v>
      </c>
    </row>
    <row r="354" spans="1:5">
      <c r="A354" s="1477" t="s">
        <v>4694</v>
      </c>
      <c r="B354" s="1477" t="s">
        <v>4709</v>
      </c>
      <c r="C354" s="2505">
        <f>SUM('300301'!D50:D54)</f>
        <v>32847927</v>
      </c>
    </row>
    <row r="355" spans="1:5">
      <c r="A355" s="1477" t="s">
        <v>807</v>
      </c>
      <c r="B355" s="1477" t="s">
        <v>4710</v>
      </c>
      <c r="C355" s="2505">
        <f>'300301'!D59-SUM('300301'!D35,'300301'!D55)</f>
        <v>18387735</v>
      </c>
      <c r="E355" s="2769"/>
    </row>
    <row r="356" spans="1:5" ht="15.75">
      <c r="A356" s="110" t="s">
        <v>808</v>
      </c>
      <c r="B356" s="1477" t="s">
        <v>4711</v>
      </c>
      <c r="C356" s="384">
        <f>SUM(C348:C355)</f>
        <v>528305243</v>
      </c>
    </row>
    <row r="357" spans="1:5">
      <c r="A357" s="17"/>
      <c r="B357" s="1477"/>
      <c r="C357" s="283"/>
    </row>
    <row r="358" spans="1:5" ht="15.75">
      <c r="A358" s="617" t="s">
        <v>809</v>
      </c>
      <c r="B358" s="1477"/>
      <c r="C358" s="283"/>
    </row>
    <row r="359" spans="1:5">
      <c r="A359" s="2737" t="s">
        <v>4357</v>
      </c>
      <c r="B359" s="1477"/>
      <c r="C359" s="283"/>
    </row>
    <row r="360" spans="1:5">
      <c r="A360" s="17" t="s">
        <v>801</v>
      </c>
      <c r="B360" s="1477" t="s">
        <v>4658</v>
      </c>
      <c r="C360" s="283">
        <f>'300301'!F24</f>
        <v>1698369</v>
      </c>
    </row>
    <row r="361" spans="1:5">
      <c r="A361" s="17" t="s">
        <v>802</v>
      </c>
      <c r="B361" s="1477" t="s">
        <v>4659</v>
      </c>
      <c r="C361" s="283">
        <f>'300301'!F26</f>
        <v>639746</v>
      </c>
    </row>
    <row r="362" spans="1:5">
      <c r="A362" s="17" t="s">
        <v>803</v>
      </c>
      <c r="B362" s="1477" t="s">
        <v>4660</v>
      </c>
      <c r="C362" s="283">
        <f>'300301'!F27</f>
        <v>69556</v>
      </c>
    </row>
    <row r="363" spans="1:5">
      <c r="A363" s="17" t="s">
        <v>804</v>
      </c>
      <c r="B363" s="1477" t="s">
        <v>4538</v>
      </c>
      <c r="C363" s="283">
        <f>SUM('300301'!F28:F31)</f>
        <v>153162</v>
      </c>
    </row>
    <row r="364" spans="1:5" ht="15.75">
      <c r="A364" s="110" t="s">
        <v>810</v>
      </c>
      <c r="B364" s="1477" t="s">
        <v>2292</v>
      </c>
      <c r="C364" s="283">
        <f>SUM(C360:C363)</f>
        <v>2560833</v>
      </c>
    </row>
    <row r="365" spans="1:5">
      <c r="A365" s="17" t="s">
        <v>806</v>
      </c>
      <c r="B365" s="1477" t="s">
        <v>4539</v>
      </c>
      <c r="C365" s="283">
        <f>'300301'!F33</f>
        <v>42156</v>
      </c>
    </row>
    <row r="366" spans="1:5">
      <c r="A366" s="2735" t="s">
        <v>4642</v>
      </c>
      <c r="B366" s="1477"/>
      <c r="C366" s="283"/>
    </row>
    <row r="367" spans="1:5">
      <c r="A367" s="1477" t="s">
        <v>4643</v>
      </c>
      <c r="B367" s="1477" t="s">
        <v>4650</v>
      </c>
      <c r="C367" s="2505">
        <f>'300301'!F46</f>
        <v>282034</v>
      </c>
    </row>
    <row r="368" spans="1:5">
      <c r="A368" s="1477" t="s">
        <v>4644</v>
      </c>
      <c r="B368" s="1477" t="s">
        <v>4651</v>
      </c>
      <c r="C368" s="2505">
        <f>'300301'!F48</f>
        <v>910217</v>
      </c>
    </row>
    <row r="369" spans="1:3">
      <c r="A369" s="2736" t="s">
        <v>4645</v>
      </c>
      <c r="B369" s="1477" t="s">
        <v>4652</v>
      </c>
      <c r="C369" s="2505">
        <f>'300301'!F49</f>
        <v>863448</v>
      </c>
    </row>
    <row r="370" spans="1:3">
      <c r="A370" s="1477" t="s">
        <v>4646</v>
      </c>
      <c r="B370" s="1477" t="s">
        <v>4712</v>
      </c>
      <c r="C370" s="2505">
        <f>'300301'!F50+'300301'!F51+'300301'!F52+'300301'!F53+'300301'!F54</f>
        <v>232398</v>
      </c>
    </row>
    <row r="371" spans="1:3" ht="15.75">
      <c r="A371" s="110" t="s">
        <v>811</v>
      </c>
      <c r="B371" s="1477" t="s">
        <v>4716</v>
      </c>
      <c r="C371" s="283">
        <f>SUM(C364:C370)</f>
        <v>4891086</v>
      </c>
    </row>
    <row r="372" spans="1:3" ht="15.75">
      <c r="A372" s="69"/>
      <c r="B372" s="71"/>
      <c r="C372" s="386"/>
    </row>
    <row r="373" spans="1:3" ht="15.75">
      <c r="A373" s="71" t="s">
        <v>812</v>
      </c>
      <c r="B373" s="69"/>
      <c r="C373" s="386"/>
    </row>
    <row r="374" spans="1:3">
      <c r="A374" s="2737" t="s">
        <v>4357</v>
      </c>
      <c r="B374" s="69"/>
      <c r="C374" s="386"/>
    </row>
    <row r="375" spans="1:3">
      <c r="A375" s="17" t="s">
        <v>801</v>
      </c>
      <c r="B375" s="1477" t="s">
        <v>4540</v>
      </c>
      <c r="C375" s="283">
        <f>'300301'!H24</f>
        <v>222189</v>
      </c>
    </row>
    <row r="376" spans="1:3">
      <c r="A376" s="17" t="s">
        <v>802</v>
      </c>
      <c r="B376" s="1477" t="s">
        <v>4541</v>
      </c>
      <c r="C376" s="283">
        <f>'300301'!H26</f>
        <v>32388</v>
      </c>
    </row>
    <row r="377" spans="1:3">
      <c r="A377" s="17" t="s">
        <v>803</v>
      </c>
      <c r="B377" s="1477" t="s">
        <v>4542</v>
      </c>
      <c r="C377" s="283">
        <f>'300301'!H27</f>
        <v>722</v>
      </c>
    </row>
    <row r="378" spans="1:3">
      <c r="A378" s="17" t="s">
        <v>804</v>
      </c>
      <c r="B378" s="1477" t="s">
        <v>4543</v>
      </c>
      <c r="C378" s="283">
        <f>SUM('300301'!H28:H31)</f>
        <v>2513</v>
      </c>
    </row>
    <row r="379" spans="1:3" ht="15.75">
      <c r="A379" s="110" t="s">
        <v>813</v>
      </c>
      <c r="B379" s="1477" t="s">
        <v>2292</v>
      </c>
      <c r="C379" s="283">
        <f>SUM(C375:C378)</f>
        <v>257812</v>
      </c>
    </row>
    <row r="380" spans="1:3" s="1397" customFormat="1">
      <c r="A380" s="1477" t="s">
        <v>806</v>
      </c>
      <c r="B380" s="1477" t="s">
        <v>4544</v>
      </c>
      <c r="C380" s="2505">
        <f>'300301'!H33</f>
        <v>4</v>
      </c>
    </row>
    <row r="381" spans="1:3" s="1397" customFormat="1">
      <c r="A381" s="2735" t="s">
        <v>4642</v>
      </c>
      <c r="B381" s="1477" t="s">
        <v>4653</v>
      </c>
      <c r="C381" s="2505"/>
    </row>
    <row r="382" spans="1:3" s="1397" customFormat="1">
      <c r="A382" s="1477" t="s">
        <v>4643</v>
      </c>
      <c r="B382" s="1477" t="s">
        <v>4654</v>
      </c>
      <c r="C382" s="2505">
        <f>'300301'!H46</f>
        <v>35122</v>
      </c>
    </row>
    <row r="383" spans="1:3" s="1397" customFormat="1">
      <c r="A383" s="1477" t="s">
        <v>4644</v>
      </c>
      <c r="B383" s="1477" t="s">
        <v>4655</v>
      </c>
      <c r="C383" s="2505">
        <f>'300301'!H48</f>
        <v>9797</v>
      </c>
    </row>
    <row r="384" spans="1:3" s="1397" customFormat="1">
      <c r="A384" s="2736" t="s">
        <v>4645</v>
      </c>
      <c r="B384" s="1477" t="s">
        <v>4656</v>
      </c>
      <c r="C384" s="2505">
        <f>'300301'!H49</f>
        <v>291</v>
      </c>
    </row>
    <row r="385" spans="1:3" s="1397" customFormat="1">
      <c r="A385" s="1477" t="s">
        <v>4646</v>
      </c>
      <c r="B385" s="1477" t="s">
        <v>4657</v>
      </c>
      <c r="C385" s="2505">
        <f>'300301'!H54+'300301'!H53+'300301'!H52+'300301'!H51+'300301'!H50</f>
        <v>1361</v>
      </c>
    </row>
    <row r="386" spans="1:3" s="1397" customFormat="1" ht="15.75">
      <c r="A386" s="2506" t="s">
        <v>814</v>
      </c>
      <c r="B386" s="1477" t="s">
        <v>4715</v>
      </c>
      <c r="C386" s="2505">
        <f>SUM(C379:C385)</f>
        <v>304387</v>
      </c>
    </row>
    <row r="388" spans="1:3" ht="18">
      <c r="A388" s="382" t="s">
        <v>815</v>
      </c>
      <c r="B388" s="382"/>
      <c r="C388" s="382"/>
    </row>
    <row r="389" spans="1:3" ht="15.75">
      <c r="A389" s="617" t="s">
        <v>816</v>
      </c>
    </row>
    <row r="390" spans="1:3">
      <c r="A390" s="17" t="s">
        <v>817</v>
      </c>
      <c r="B390" s="17" t="s">
        <v>2292</v>
      </c>
      <c r="C390" s="2772">
        <f>C344/C375</f>
        <v>1302.3078820283633</v>
      </c>
    </row>
    <row r="391" spans="1:3">
      <c r="A391" s="17" t="s">
        <v>818</v>
      </c>
      <c r="B391" s="17" t="s">
        <v>2292</v>
      </c>
      <c r="C391" s="283">
        <f>(+C360*1000)/C375</f>
        <v>7643.8032485856638</v>
      </c>
    </row>
    <row r="392" spans="1:3">
      <c r="A392" s="17" t="s">
        <v>819</v>
      </c>
      <c r="B392" s="17" t="s">
        <v>2292</v>
      </c>
      <c r="C392" s="657">
        <f>(+C344*100)/(C360*1000)</f>
        <v>17.037433325737812</v>
      </c>
    </row>
    <row r="393" spans="1:3">
      <c r="A393" s="17"/>
      <c r="B393" s="17"/>
      <c r="C393" s="283"/>
    </row>
    <row r="394" spans="1:3" ht="15.75">
      <c r="A394" s="617" t="s">
        <v>820</v>
      </c>
      <c r="B394" s="17"/>
      <c r="C394" s="283"/>
    </row>
    <row r="395" spans="1:3">
      <c r="A395" s="17" t="s">
        <v>817</v>
      </c>
      <c r="B395" s="17" t="s">
        <v>2292</v>
      </c>
      <c r="C395" s="656">
        <f>C345/C376</f>
        <v>2521.9386192416946</v>
      </c>
    </row>
    <row r="396" spans="1:3">
      <c r="A396" s="17" t="s">
        <v>818</v>
      </c>
      <c r="B396" s="17" t="s">
        <v>2292</v>
      </c>
      <c r="C396" s="283">
        <f>(+C361*1000)/C376</f>
        <v>19752.56267753489</v>
      </c>
    </row>
    <row r="397" spans="1:3">
      <c r="A397" s="17" t="s">
        <v>819</v>
      </c>
      <c r="B397" s="17" t="s">
        <v>2292</v>
      </c>
      <c r="C397" s="657">
        <f>(+C345*100)/(C361*1000)</f>
        <v>12.767652787199919</v>
      </c>
    </row>
    <row r="398" spans="1:3">
      <c r="A398" s="17"/>
      <c r="B398" s="17"/>
      <c r="C398" s="657"/>
    </row>
    <row r="399" spans="1:3" ht="15.75">
      <c r="A399" s="617" t="s">
        <v>821</v>
      </c>
      <c r="B399" s="17"/>
      <c r="C399" s="657"/>
    </row>
    <row r="400" spans="1:3">
      <c r="A400" s="17" t="s">
        <v>817</v>
      </c>
      <c r="B400" s="17" t="s">
        <v>2292</v>
      </c>
      <c r="C400" s="656">
        <f>C346/C377</f>
        <v>10139.141274238227</v>
      </c>
    </row>
    <row r="401" spans="1:3">
      <c r="A401" s="17" t="s">
        <v>818</v>
      </c>
      <c r="B401" s="17" t="s">
        <v>2292</v>
      </c>
      <c r="C401" s="283">
        <f>(+C362*1000)/C377</f>
        <v>96337.950138504151</v>
      </c>
    </row>
    <row r="402" spans="1:3">
      <c r="A402" s="17" t="s">
        <v>819</v>
      </c>
      <c r="B402" s="17" t="s">
        <v>2292</v>
      </c>
      <c r="C402" s="657">
        <f>(+C346*100)/(C362*1000)</f>
        <v>10.524555753637356</v>
      </c>
    </row>
    <row r="404" spans="1:3" ht="18">
      <c r="A404" s="382" t="s">
        <v>3617</v>
      </c>
      <c r="B404" s="382"/>
      <c r="C404" s="382"/>
    </row>
    <row r="405" spans="1:3">
      <c r="A405" s="17" t="s">
        <v>822</v>
      </c>
      <c r="B405" s="17" t="s">
        <v>823</v>
      </c>
      <c r="C405" s="384">
        <f>'320323'!E29</f>
        <v>0</v>
      </c>
    </row>
    <row r="406" spans="1:3">
      <c r="A406" s="17" t="s">
        <v>824</v>
      </c>
      <c r="B406" s="17" t="s">
        <v>825</v>
      </c>
      <c r="C406" s="283">
        <f>'320323'!E49</f>
        <v>0</v>
      </c>
    </row>
    <row r="407" spans="1:3">
      <c r="A407" s="17" t="s">
        <v>826</v>
      </c>
      <c r="B407" s="17" t="s">
        <v>827</v>
      </c>
      <c r="C407" s="283">
        <f>'320323'!K16</f>
        <v>833050</v>
      </c>
    </row>
    <row r="408" spans="1:3">
      <c r="A408" s="17" t="s">
        <v>828</v>
      </c>
      <c r="B408" s="1477" t="s">
        <v>4545</v>
      </c>
      <c r="C408" s="283">
        <f>'320323'!K33</f>
        <v>367376</v>
      </c>
    </row>
    <row r="409" spans="1:3">
      <c r="A409" s="17" t="s">
        <v>829</v>
      </c>
      <c r="B409" s="1477" t="s">
        <v>4546</v>
      </c>
      <c r="C409" s="283">
        <f>'320323'!K39</f>
        <v>155774940</v>
      </c>
    </row>
    <row r="410" spans="1:3">
      <c r="A410" s="17" t="s">
        <v>770</v>
      </c>
      <c r="B410" s="1477" t="s">
        <v>2292</v>
      </c>
      <c r="C410" s="283">
        <f>SUM(C405:C409)</f>
        <v>156975366</v>
      </c>
    </row>
    <row r="411" spans="1:3">
      <c r="A411" s="17" t="s">
        <v>771</v>
      </c>
      <c r="B411" s="1477" t="s">
        <v>4547</v>
      </c>
      <c r="C411" s="283">
        <f>'320323'!K73</f>
        <v>10636115</v>
      </c>
    </row>
    <row r="412" spans="1:3">
      <c r="A412" s="1477" t="s">
        <v>4437</v>
      </c>
      <c r="B412" s="1477" t="s">
        <v>4438</v>
      </c>
      <c r="C412" s="2505">
        <f>'320323'!P26</f>
        <v>0</v>
      </c>
    </row>
    <row r="413" spans="1:3">
      <c r="A413" s="17" t="s">
        <v>2037</v>
      </c>
      <c r="B413" s="1477" t="s">
        <v>4548</v>
      </c>
      <c r="C413" s="283">
        <f>'320323'!P54</f>
        <v>50432715</v>
      </c>
    </row>
    <row r="414" spans="1:3">
      <c r="A414" s="17" t="s">
        <v>2038</v>
      </c>
      <c r="B414" s="1477" t="s">
        <v>4549</v>
      </c>
      <c r="C414" s="283">
        <f>'320323'!P62+'320323'!P69</f>
        <v>63741238</v>
      </c>
    </row>
    <row r="415" spans="1:3">
      <c r="A415" s="17" t="s">
        <v>2039</v>
      </c>
      <c r="B415" s="1477" t="s">
        <v>4550</v>
      </c>
      <c r="C415" s="283">
        <f>'320323'!P76</f>
        <v>14142</v>
      </c>
    </row>
    <row r="416" spans="1:3">
      <c r="A416" s="17" t="s">
        <v>2040</v>
      </c>
      <c r="B416" s="1477" t="s">
        <v>4551</v>
      </c>
      <c r="C416" s="283">
        <f>'320323'!V22</f>
        <v>70712647</v>
      </c>
    </row>
    <row r="417" spans="1:4" ht="15.75">
      <c r="A417" s="110" t="s">
        <v>2041</v>
      </c>
      <c r="B417" s="1477" t="s">
        <v>4552</v>
      </c>
      <c r="C417" s="384">
        <f>SUM(C410:C416)</f>
        <v>352512223</v>
      </c>
    </row>
    <row r="418" spans="1:4" ht="15.75">
      <c r="A418" s="17"/>
      <c r="B418" s="110"/>
      <c r="C418" s="110"/>
    </row>
    <row r="420" spans="1:4" ht="18">
      <c r="A420" s="382" t="s">
        <v>2042</v>
      </c>
      <c r="B420" s="69"/>
      <c r="C420" s="382"/>
      <c r="D420" s="382"/>
    </row>
    <row r="421" spans="1:4" ht="18">
      <c r="A421" s="492"/>
      <c r="B421" s="492"/>
      <c r="C421" s="492"/>
      <c r="D421" s="492"/>
    </row>
    <row r="424" spans="1:4" ht="15.75">
      <c r="A424" s="17"/>
      <c r="B424" s="2503" t="s">
        <v>2285</v>
      </c>
    </row>
    <row r="425" spans="1:4" ht="18">
      <c r="A425" s="493"/>
      <c r="B425" s="2503" t="s">
        <v>2286</v>
      </c>
      <c r="C425" s="2503" t="str">
        <f>$C$16</f>
        <v>12/31/2017</v>
      </c>
    </row>
    <row r="426" spans="1:4" ht="18">
      <c r="A426" s="493"/>
      <c r="B426" s="110"/>
      <c r="C426" s="110"/>
    </row>
    <row r="427" spans="1:4">
      <c r="A427" s="17" t="s">
        <v>2043</v>
      </c>
      <c r="B427" s="17" t="s">
        <v>2292</v>
      </c>
      <c r="C427" s="384">
        <f>C356</f>
        <v>528305243</v>
      </c>
    </row>
    <row r="428" spans="1:4">
      <c r="A428" s="17"/>
      <c r="B428" s="17"/>
      <c r="C428" s="384"/>
    </row>
    <row r="429" spans="1:4">
      <c r="A429" s="17" t="s">
        <v>2044</v>
      </c>
      <c r="B429" s="17" t="s">
        <v>2292</v>
      </c>
      <c r="C429" s="283">
        <f>C371</f>
        <v>4891086</v>
      </c>
    </row>
    <row r="430" spans="1:4">
      <c r="A430" s="17"/>
      <c r="B430" s="17"/>
      <c r="C430" s="283"/>
    </row>
    <row r="431" spans="1:4" ht="15.75">
      <c r="A431" s="71" t="s">
        <v>2045</v>
      </c>
      <c r="B431" s="71"/>
      <c r="C431" s="71"/>
    </row>
    <row r="432" spans="1:4" ht="15.75">
      <c r="A432" s="17"/>
      <c r="B432" s="653"/>
    </row>
    <row r="433" spans="1:3">
      <c r="A433" s="17" t="s">
        <v>2046</v>
      </c>
      <c r="B433" s="17" t="s">
        <v>2292</v>
      </c>
      <c r="C433" s="384">
        <f>C506</f>
        <v>152947102</v>
      </c>
    </row>
    <row r="434" spans="1:3">
      <c r="A434" s="17"/>
      <c r="B434" s="17"/>
      <c r="C434" s="283"/>
    </row>
    <row r="435" spans="1:3">
      <c r="A435" s="17" t="s">
        <v>2047</v>
      </c>
      <c r="B435" s="17" t="s">
        <v>2292</v>
      </c>
      <c r="C435" s="283">
        <f>C511</f>
        <v>81918394</v>
      </c>
    </row>
    <row r="436" spans="1:3">
      <c r="A436" s="17"/>
      <c r="B436" s="17"/>
      <c r="C436" s="283"/>
    </row>
    <row r="437" spans="1:3">
      <c r="A437" s="17" t="s">
        <v>2835</v>
      </c>
      <c r="B437" s="17" t="s">
        <v>2292</v>
      </c>
      <c r="C437" s="283">
        <f>C519</f>
        <v>117646727</v>
      </c>
    </row>
    <row r="438" spans="1:3">
      <c r="A438" s="17"/>
      <c r="B438" s="17"/>
      <c r="C438" s="283"/>
    </row>
    <row r="439" spans="1:3">
      <c r="A439" s="17" t="s">
        <v>2048</v>
      </c>
      <c r="B439" s="17" t="s">
        <v>2292</v>
      </c>
      <c r="C439" s="283">
        <f>C527</f>
        <v>38992335</v>
      </c>
    </row>
    <row r="440" spans="1:3">
      <c r="A440" s="17"/>
      <c r="B440" s="17"/>
      <c r="C440" s="283"/>
    </row>
    <row r="441" spans="1:3">
      <c r="A441" s="17" t="s">
        <v>2049</v>
      </c>
      <c r="B441" s="17" t="s">
        <v>2292</v>
      </c>
      <c r="C441" s="283">
        <f>C173</f>
        <v>34503625</v>
      </c>
    </row>
    <row r="442" spans="1:3">
      <c r="A442" s="17"/>
      <c r="B442" s="17"/>
      <c r="C442" s="283"/>
    </row>
    <row r="443" spans="1:3">
      <c r="A443" s="17" t="s">
        <v>2050</v>
      </c>
      <c r="B443" s="17" t="s">
        <v>2292</v>
      </c>
      <c r="C443" s="283">
        <f>C172</f>
        <v>50223824</v>
      </c>
    </row>
    <row r="444" spans="1:3">
      <c r="A444" s="17"/>
      <c r="B444" s="17" t="s">
        <v>1789</v>
      </c>
      <c r="C444" s="283"/>
    </row>
    <row r="445" spans="1:3">
      <c r="A445" s="17" t="s">
        <v>2051</v>
      </c>
      <c r="B445" s="17" t="s">
        <v>2052</v>
      </c>
      <c r="C445" s="283">
        <f>C447-SUM(C433:C443)</f>
        <v>52073236</v>
      </c>
    </row>
    <row r="446" spans="1:3">
      <c r="B446" s="9" t="s">
        <v>1789</v>
      </c>
    </row>
    <row r="447" spans="1:3">
      <c r="A447" s="17" t="s">
        <v>2053</v>
      </c>
      <c r="B447" s="17" t="s">
        <v>2292</v>
      </c>
      <c r="C447" s="384">
        <f>C427</f>
        <v>528305243</v>
      </c>
    </row>
    <row r="448" spans="1:3" ht="15.75">
      <c r="A448" s="17"/>
      <c r="B448" s="110"/>
      <c r="C448" s="283"/>
    </row>
    <row r="450" spans="1:3" ht="15.75">
      <c r="A450" s="71" t="s">
        <v>2054</v>
      </c>
      <c r="B450" s="71"/>
      <c r="C450" s="71"/>
    </row>
    <row r="451" spans="1:3">
      <c r="A451" s="69"/>
      <c r="B451" s="69"/>
      <c r="C451" s="69"/>
    </row>
    <row r="453" spans="1:3">
      <c r="A453" s="17" t="s">
        <v>2046</v>
      </c>
      <c r="B453" s="17" t="s">
        <v>2292</v>
      </c>
      <c r="C453" s="658">
        <f>(+C433/C$427)*100</f>
        <v>28.950517532531851</v>
      </c>
    </row>
    <row r="454" spans="1:3">
      <c r="A454" s="17"/>
      <c r="B454" s="17"/>
      <c r="C454" s="658"/>
    </row>
    <row r="455" spans="1:3">
      <c r="A455" s="17" t="s">
        <v>2047</v>
      </c>
      <c r="B455" s="17" t="s">
        <v>2292</v>
      </c>
      <c r="C455" s="658">
        <f>(+C435/C$427)*100</f>
        <v>15.505883215321411</v>
      </c>
    </row>
    <row r="456" spans="1:3">
      <c r="A456" s="17"/>
      <c r="B456" s="17"/>
      <c r="C456" s="658"/>
    </row>
    <row r="457" spans="1:3">
      <c r="A457" s="17" t="s">
        <v>2835</v>
      </c>
      <c r="B457" s="17" t="s">
        <v>2292</v>
      </c>
      <c r="C457" s="658">
        <f>(+C437/C$427)*100</f>
        <v>22.268703284476015</v>
      </c>
    </row>
    <row r="458" spans="1:3">
      <c r="A458" s="17"/>
      <c r="B458" s="17"/>
      <c r="C458" s="658"/>
    </row>
    <row r="459" spans="1:3">
      <c r="A459" s="17" t="s">
        <v>2048</v>
      </c>
      <c r="B459" s="17" t="s">
        <v>2292</v>
      </c>
      <c r="C459" s="658">
        <f>(+C439/C$427)*100</f>
        <v>7.3806450942225457</v>
      </c>
    </row>
    <row r="460" spans="1:3">
      <c r="A460" s="17"/>
      <c r="B460" s="17"/>
      <c r="C460" s="658"/>
    </row>
    <row r="461" spans="1:3">
      <c r="A461" s="17" t="s">
        <v>2049</v>
      </c>
      <c r="B461" s="17" t="s">
        <v>2292</v>
      </c>
      <c r="C461" s="658">
        <f>(+C441/C$427)*100</f>
        <v>6.5310018132831589</v>
      </c>
    </row>
    <row r="462" spans="1:3">
      <c r="A462" s="17"/>
      <c r="B462" s="17"/>
      <c r="C462" s="658"/>
    </row>
    <row r="463" spans="1:3">
      <c r="A463" s="17" t="s">
        <v>2050</v>
      </c>
      <c r="B463" s="17" t="s">
        <v>2292</v>
      </c>
      <c r="C463" s="658">
        <f>(+C443/C$427)*100</f>
        <v>9.5065920063185896</v>
      </c>
    </row>
    <row r="464" spans="1:3">
      <c r="A464" s="17"/>
      <c r="B464" s="17"/>
      <c r="C464" s="658"/>
    </row>
    <row r="465" spans="1:3">
      <c r="A465" s="17" t="s">
        <v>2051</v>
      </c>
      <c r="B465" s="17" t="s">
        <v>2292</v>
      </c>
      <c r="C465" s="658">
        <f>(+C445/C$427)*100</f>
        <v>9.8566570538464244</v>
      </c>
    </row>
    <row r="466" spans="1:3">
      <c r="A466" s="17"/>
      <c r="B466" s="17"/>
      <c r="C466" s="658"/>
    </row>
    <row r="467" spans="1:3">
      <c r="A467" s="17" t="s">
        <v>2053</v>
      </c>
      <c r="B467" s="17" t="s">
        <v>2055</v>
      </c>
      <c r="C467" s="658">
        <f>SUM(C453:C466)</f>
        <v>99.999999999999986</v>
      </c>
    </row>
    <row r="468" spans="1:3" ht="15.75">
      <c r="A468" s="17"/>
      <c r="B468" s="110"/>
    </row>
    <row r="470" spans="1:3" ht="15.75">
      <c r="A470" s="71" t="s">
        <v>2056</v>
      </c>
      <c r="B470" s="71"/>
      <c r="C470" s="71"/>
    </row>
    <row r="472" spans="1:3">
      <c r="A472" s="69"/>
      <c r="B472" s="69"/>
      <c r="C472" s="69"/>
    </row>
    <row r="473" spans="1:3">
      <c r="A473" s="17" t="s">
        <v>2046</v>
      </c>
      <c r="B473" s="17" t="s">
        <v>2292</v>
      </c>
      <c r="C473" s="659">
        <f>(+C433/(C$429*1000))*100</f>
        <v>3.1270581216523285</v>
      </c>
    </row>
    <row r="474" spans="1:3">
      <c r="A474" s="17"/>
      <c r="B474" s="17"/>
      <c r="C474" s="659"/>
    </row>
    <row r="475" spans="1:3">
      <c r="A475" s="17" t="s">
        <v>2047</v>
      </c>
      <c r="B475" s="17" t="s">
        <v>2292</v>
      </c>
      <c r="C475" s="659">
        <f>(+C435/(C$429*1000))*100</f>
        <v>1.6748508204517361</v>
      </c>
    </row>
    <row r="476" spans="1:3">
      <c r="A476" s="17"/>
      <c r="B476" s="17"/>
      <c r="C476" s="659"/>
    </row>
    <row r="477" spans="1:3">
      <c r="A477" s="17" t="s">
        <v>2835</v>
      </c>
      <c r="B477" s="17" t="s">
        <v>2292</v>
      </c>
      <c r="C477" s="659">
        <f>(+C437/(C$429*1000))*100</f>
        <v>2.4053293481243228</v>
      </c>
    </row>
    <row r="478" spans="1:3">
      <c r="A478" s="17"/>
      <c r="B478" s="17"/>
      <c r="C478" s="659"/>
    </row>
    <row r="479" spans="1:3">
      <c r="A479" s="17" t="s">
        <v>2048</v>
      </c>
      <c r="B479" s="17" t="s">
        <v>2292</v>
      </c>
      <c r="C479" s="659">
        <f>(+C439/(C$429*1000))*100</f>
        <v>0.7972122142199094</v>
      </c>
    </row>
    <row r="480" spans="1:3">
      <c r="A480" s="17"/>
      <c r="B480" s="17"/>
      <c r="C480" s="659"/>
    </row>
    <row r="481" spans="1:3">
      <c r="A481" s="17" t="s">
        <v>2049</v>
      </c>
      <c r="B481" s="17" t="s">
        <v>2292</v>
      </c>
      <c r="C481" s="659">
        <f>(+C441/(C$429*1000))*100</f>
        <v>0.70543893523851353</v>
      </c>
    </row>
    <row r="482" spans="1:3">
      <c r="A482" s="17"/>
      <c r="B482" s="17"/>
      <c r="C482" s="659"/>
    </row>
    <row r="483" spans="1:3">
      <c r="A483" s="17" t="s">
        <v>2050</v>
      </c>
      <c r="B483" s="17" t="s">
        <v>2292</v>
      </c>
      <c r="C483" s="659">
        <f>(+C443/(C$429*1000))*100</f>
        <v>1.0268440178725133</v>
      </c>
    </row>
    <row r="484" spans="1:3">
      <c r="A484" s="17"/>
      <c r="B484" s="17"/>
      <c r="C484" s="659"/>
    </row>
    <row r="485" spans="1:3">
      <c r="A485" s="17" t="s">
        <v>2051</v>
      </c>
      <c r="B485" s="17" t="s">
        <v>2292</v>
      </c>
      <c r="C485" s="659">
        <f>(+C445/(C$429*1000))*100</f>
        <v>1.0646559066841188</v>
      </c>
    </row>
    <row r="486" spans="1:3">
      <c r="A486" s="17"/>
      <c r="B486" s="17"/>
      <c r="C486" s="659"/>
    </row>
    <row r="487" spans="1:3">
      <c r="A487" s="17" t="s">
        <v>2053</v>
      </c>
      <c r="B487" s="17" t="s">
        <v>2057</v>
      </c>
      <c r="C487" s="659">
        <f>SUM(C473:C486)</f>
        <v>10.801389364243441</v>
      </c>
    </row>
    <row r="488" spans="1:3" ht="15.75">
      <c r="A488" s="19"/>
      <c r="B488" s="110"/>
    </row>
    <row r="490" spans="1:3">
      <c r="A490" s="9" t="s">
        <v>2058</v>
      </c>
    </row>
    <row r="494" spans="1:3" ht="15.75">
      <c r="A494" s="110" t="s">
        <v>2059</v>
      </c>
    </row>
    <row r="496" spans="1:3" ht="15.75">
      <c r="A496" s="17"/>
      <c r="B496" s="2503" t="s">
        <v>2285</v>
      </c>
    </row>
    <row r="497" spans="1:3" ht="15.75">
      <c r="A497" s="17"/>
      <c r="B497" s="2503" t="s">
        <v>2286</v>
      </c>
      <c r="C497" s="2503" t="str">
        <f>$C$16</f>
        <v>12/31/2017</v>
      </c>
    </row>
    <row r="498" spans="1:3" ht="15.75">
      <c r="A498" s="660" t="s">
        <v>2046</v>
      </c>
      <c r="B498" s="17"/>
      <c r="C498" s="283"/>
    </row>
    <row r="499" spans="1:3">
      <c r="A499" s="17" t="s">
        <v>2060</v>
      </c>
      <c r="B499" s="17" t="s">
        <v>2061</v>
      </c>
      <c r="C499" s="283">
        <f>'320323'!E13</f>
        <v>0</v>
      </c>
    </row>
    <row r="500" spans="1:3">
      <c r="A500" s="17" t="s">
        <v>2062</v>
      </c>
      <c r="B500" s="17" t="s">
        <v>2063</v>
      </c>
      <c r="C500" s="283">
        <f>'320323'!E33</f>
        <v>0</v>
      </c>
    </row>
    <row r="501" spans="1:3">
      <c r="A501" s="17" t="s">
        <v>2064</v>
      </c>
      <c r="B501" s="17" t="s">
        <v>2065</v>
      </c>
      <c r="C501" s="283">
        <f>'320323'!E53</f>
        <v>0</v>
      </c>
    </row>
    <row r="502" spans="1:3">
      <c r="A502" s="17" t="s">
        <v>2066</v>
      </c>
      <c r="B502" s="17" t="s">
        <v>2067</v>
      </c>
      <c r="C502" s="283">
        <f>'320323'!K20</f>
        <v>74628</v>
      </c>
    </row>
    <row r="503" spans="1:3">
      <c r="A503" s="17" t="s">
        <v>3332</v>
      </c>
      <c r="B503" s="1477" t="s">
        <v>4553</v>
      </c>
      <c r="C503" s="283">
        <f>'320323'!K35</f>
        <v>152872474</v>
      </c>
    </row>
    <row r="504" spans="1:3">
      <c r="A504" s="17" t="s">
        <v>2068</v>
      </c>
      <c r="B504" s="17" t="s">
        <v>2292</v>
      </c>
      <c r="C504" s="283">
        <f>SUM(C499:C503)</f>
        <v>152947102</v>
      </c>
    </row>
    <row r="505" spans="1:3">
      <c r="A505" s="17" t="s">
        <v>2069</v>
      </c>
      <c r="B505" s="17"/>
      <c r="C505" s="283"/>
    </row>
    <row r="506" spans="1:3">
      <c r="A506" s="17" t="s">
        <v>2070</v>
      </c>
      <c r="B506" s="17" t="s">
        <v>2292</v>
      </c>
      <c r="C506" s="283">
        <f>C504-C505</f>
        <v>152947102</v>
      </c>
    </row>
    <row r="507" spans="1:3">
      <c r="A507" s="17"/>
      <c r="B507" s="17"/>
      <c r="C507" s="283"/>
    </row>
    <row r="508" spans="1:3" ht="15.75">
      <c r="A508" s="660" t="s">
        <v>2047</v>
      </c>
      <c r="B508" s="17"/>
      <c r="C508" s="283"/>
    </row>
    <row r="509" spans="1:3">
      <c r="A509" s="17" t="s">
        <v>2071</v>
      </c>
      <c r="B509" s="1477" t="s">
        <v>4556</v>
      </c>
      <c r="C509" s="283">
        <f>'354355'!F42</f>
        <v>62124467</v>
      </c>
    </row>
    <row r="510" spans="1:3">
      <c r="A510" s="17" t="s">
        <v>2072</v>
      </c>
      <c r="B510" s="1477" t="s">
        <v>4555</v>
      </c>
      <c r="C510" s="283">
        <f>'320323'!V12</f>
        <v>19793927</v>
      </c>
    </row>
    <row r="511" spans="1:3">
      <c r="A511" s="17" t="s">
        <v>2073</v>
      </c>
      <c r="B511" s="17" t="s">
        <v>2292</v>
      </c>
      <c r="C511" s="283">
        <f>SUM(C509:C510)</f>
        <v>81918394</v>
      </c>
    </row>
    <row r="512" spans="1:3">
      <c r="A512" s="17"/>
      <c r="B512" s="17"/>
      <c r="C512" s="283"/>
    </row>
    <row r="513" spans="1:3" ht="15.75">
      <c r="A513" s="660" t="s">
        <v>2835</v>
      </c>
      <c r="B513" s="17"/>
      <c r="C513" s="283"/>
    </row>
    <row r="514" spans="1:3">
      <c r="A514" s="17" t="s">
        <v>2074</v>
      </c>
      <c r="B514" s="1477" t="s">
        <v>4554</v>
      </c>
      <c r="C514" s="283">
        <f>'320323'!V24</f>
        <v>352512223</v>
      </c>
    </row>
    <row r="515" spans="1:3">
      <c r="A515" s="17" t="s">
        <v>3736</v>
      </c>
      <c r="B515" s="17" t="s">
        <v>2292</v>
      </c>
      <c r="C515" s="283">
        <f>C504</f>
        <v>152947102</v>
      </c>
    </row>
    <row r="516" spans="1:3">
      <c r="A516" s="17" t="s">
        <v>3737</v>
      </c>
      <c r="B516" s="17" t="s">
        <v>2292</v>
      </c>
      <c r="C516" s="283">
        <f>C511</f>
        <v>81918394</v>
      </c>
    </row>
    <row r="517" spans="1:3">
      <c r="A517" s="17" t="s">
        <v>3738</v>
      </c>
      <c r="B517" s="17" t="s">
        <v>2292</v>
      </c>
      <c r="C517" s="283">
        <f>C174</f>
        <v>0</v>
      </c>
    </row>
    <row r="518" spans="1:3">
      <c r="A518" s="17" t="s">
        <v>3739</v>
      </c>
      <c r="B518" s="17" t="s">
        <v>2292</v>
      </c>
      <c r="C518" s="283">
        <f>C175</f>
        <v>0</v>
      </c>
    </row>
    <row r="519" spans="1:3">
      <c r="A519" s="17" t="s">
        <v>3740</v>
      </c>
      <c r="B519" s="17" t="s">
        <v>2292</v>
      </c>
      <c r="C519" s="283">
        <f>C514-SUM(C515:C517)+C518</f>
        <v>117646727</v>
      </c>
    </row>
    <row r="521" spans="1:3" ht="15.75">
      <c r="A521" s="660" t="s">
        <v>3741</v>
      </c>
      <c r="B521" s="17"/>
      <c r="C521" s="283"/>
    </row>
    <row r="522" spans="1:3">
      <c r="A522" s="17" t="s">
        <v>3742</v>
      </c>
      <c r="B522" s="17" t="s">
        <v>2292</v>
      </c>
      <c r="C522" s="283">
        <f>C166</f>
        <v>34321979</v>
      </c>
    </row>
    <row r="523" spans="1:3">
      <c r="A523" s="17" t="s">
        <v>3743</v>
      </c>
      <c r="B523" s="17" t="s">
        <v>2292</v>
      </c>
      <c r="C523" s="283">
        <f>C168</f>
        <v>4670356</v>
      </c>
    </row>
    <row r="524" spans="1:3">
      <c r="A524" s="17" t="s">
        <v>3744</v>
      </c>
      <c r="B524" s="17" t="s">
        <v>2292</v>
      </c>
      <c r="C524" s="283">
        <f>C169</f>
        <v>0</v>
      </c>
    </row>
    <row r="525" spans="1:3">
      <c r="A525" s="17" t="s">
        <v>3745</v>
      </c>
      <c r="B525" s="17" t="s">
        <v>2292</v>
      </c>
      <c r="C525" s="283">
        <f>C170</f>
        <v>0</v>
      </c>
    </row>
    <row r="526" spans="1:3">
      <c r="A526" s="17" t="s">
        <v>3746</v>
      </c>
      <c r="B526" s="17" t="s">
        <v>2292</v>
      </c>
      <c r="C526" s="283">
        <f>C171</f>
        <v>0</v>
      </c>
    </row>
    <row r="527" spans="1:3">
      <c r="A527" s="17" t="s">
        <v>3747</v>
      </c>
      <c r="B527" s="17"/>
      <c r="C527" s="283">
        <f>SUM(C522:C526)</f>
        <v>38992335</v>
      </c>
    </row>
    <row r="529" spans="1:5" ht="15.75">
      <c r="A529" s="660" t="s">
        <v>3748</v>
      </c>
    </row>
    <row r="530" spans="1:5">
      <c r="A530" s="17" t="s">
        <v>3749</v>
      </c>
      <c r="B530" s="17"/>
      <c r="C530" s="283">
        <f>C504</f>
        <v>152947102</v>
      </c>
    </row>
    <row r="531" spans="1:5">
      <c r="A531" s="17" t="s">
        <v>3750</v>
      </c>
      <c r="B531" s="17"/>
      <c r="C531" s="283">
        <f>C371</f>
        <v>4891086</v>
      </c>
    </row>
    <row r="532" spans="1:5">
      <c r="A532" s="17" t="s">
        <v>3751</v>
      </c>
      <c r="B532" s="17"/>
      <c r="C532" s="661">
        <f>IF(ISERR(C530/C531/1000)," ",C530/C531/1000)</f>
        <v>3.1270581216523284E-2</v>
      </c>
    </row>
    <row r="533" spans="1:5">
      <c r="A533" s="17" t="s">
        <v>2235</v>
      </c>
      <c r="B533" s="17"/>
      <c r="C533" s="283">
        <f>C365</f>
        <v>42156</v>
      </c>
    </row>
    <row r="534" spans="1:5">
      <c r="A534" s="17" t="s">
        <v>2236</v>
      </c>
      <c r="B534" s="17"/>
      <c r="C534" s="283">
        <f>C532*C533*1000</f>
        <v>1318242.6217637556</v>
      </c>
    </row>
    <row r="537" spans="1:5" ht="18">
      <c r="A537" s="382" t="s">
        <v>2237</v>
      </c>
      <c r="B537" s="69"/>
      <c r="C537" s="69"/>
      <c r="D537" s="17"/>
      <c r="E537" s="69"/>
    </row>
    <row r="538" spans="1:5" ht="18">
      <c r="A538" s="382"/>
      <c r="B538" s="69"/>
      <c r="C538" s="69"/>
      <c r="D538" s="69"/>
      <c r="E538" s="69"/>
    </row>
    <row r="539" spans="1:5" ht="18">
      <c r="A539" s="382"/>
      <c r="B539" s="69"/>
      <c r="C539" s="69"/>
      <c r="D539" s="69"/>
      <c r="E539" s="69"/>
    </row>
    <row r="541" spans="1:5" ht="15.75">
      <c r="A541" s="17"/>
      <c r="B541" s="17"/>
      <c r="C541" s="110"/>
      <c r="D541" s="110"/>
    </row>
    <row r="542" spans="1:5" ht="15.75">
      <c r="A542" s="17"/>
      <c r="B542" s="2503" t="s">
        <v>2285</v>
      </c>
      <c r="C542" s="17"/>
      <c r="D542" s="110"/>
      <c r="E542" s="110"/>
    </row>
    <row r="543" spans="1:5" ht="15.75">
      <c r="A543" s="17"/>
      <c r="B543" s="2503" t="s">
        <v>2286</v>
      </c>
      <c r="C543" s="2503" t="str">
        <f>$C$16</f>
        <v>12/31/2017</v>
      </c>
      <c r="D543" s="17"/>
      <c r="E543" s="110"/>
    </row>
    <row r="544" spans="1:5" ht="15.75">
      <c r="A544" s="17"/>
      <c r="B544" s="2503"/>
      <c r="C544" s="110"/>
      <c r="D544" s="17"/>
      <c r="E544" s="110"/>
    </row>
    <row r="545" spans="1:5" ht="15.75">
      <c r="A545" s="71" t="s">
        <v>2238</v>
      </c>
      <c r="B545" s="71"/>
      <c r="C545" s="71"/>
      <c r="D545" s="71"/>
      <c r="E545" s="71"/>
    </row>
    <row r="546" spans="1:5" ht="15.75">
      <c r="A546" s="71"/>
      <c r="B546" s="71"/>
      <c r="C546" s="110"/>
      <c r="D546" s="110"/>
      <c r="E546" s="71"/>
    </row>
    <row r="547" spans="1:5">
      <c r="A547" s="17" t="s">
        <v>2239</v>
      </c>
      <c r="B547" s="17" t="s">
        <v>2240</v>
      </c>
      <c r="C547" s="17">
        <f>'204207'!I31</f>
        <v>2461628</v>
      </c>
      <c r="D547" s="384"/>
      <c r="E547" s="384"/>
    </row>
    <row r="548" spans="1:5">
      <c r="A548" s="9" t="s">
        <v>2241</v>
      </c>
    </row>
    <row r="549" spans="1:5">
      <c r="A549" s="9" t="s">
        <v>3654</v>
      </c>
      <c r="B549" s="9" t="s">
        <v>4695</v>
      </c>
      <c r="C549" s="9">
        <f>'204207'!I42</f>
        <v>0</v>
      </c>
    </row>
    <row r="550" spans="1:5">
      <c r="A550" s="9" t="s">
        <v>3656</v>
      </c>
      <c r="B550" s="9" t="s">
        <v>4696</v>
      </c>
      <c r="C550" s="9">
        <f>'204207'!I51</f>
        <v>0</v>
      </c>
    </row>
    <row r="551" spans="1:5">
      <c r="A551" s="9" t="s">
        <v>2242</v>
      </c>
      <c r="B551" s="9" t="s">
        <v>4697</v>
      </c>
      <c r="C551" s="9">
        <f>'204207'!I61</f>
        <v>35648651</v>
      </c>
    </row>
    <row r="552" spans="1:5">
      <c r="A552" s="9" t="s">
        <v>2172</v>
      </c>
      <c r="B552" s="1397" t="s">
        <v>4557</v>
      </c>
      <c r="C552" s="9">
        <f>'204207'!I83</f>
        <v>3904713</v>
      </c>
    </row>
    <row r="553" spans="1:5">
      <c r="A553" s="9" t="s">
        <v>1373</v>
      </c>
      <c r="B553" s="1397" t="s">
        <v>4558</v>
      </c>
      <c r="C553" s="9">
        <f>'204207'!I97</f>
        <v>347372449</v>
      </c>
    </row>
    <row r="554" spans="1:5">
      <c r="A554" s="9" t="s">
        <v>1374</v>
      </c>
      <c r="B554" s="1397" t="s">
        <v>4559</v>
      </c>
      <c r="C554" s="9">
        <f>'204207'!I114</f>
        <v>966519215.73000002</v>
      </c>
    </row>
    <row r="555" spans="1:5">
      <c r="A555" s="1397" t="s">
        <v>4440</v>
      </c>
      <c r="B555" s="1397" t="s">
        <v>4439</v>
      </c>
      <c r="C555" s="2508">
        <f>'204207'!I123</f>
        <v>0</v>
      </c>
    </row>
    <row r="556" spans="1:5">
      <c r="A556" s="9" t="s">
        <v>1375</v>
      </c>
      <c r="B556" s="1397" t="s">
        <v>4560</v>
      </c>
      <c r="C556" s="9">
        <f>'204207'!I138</f>
        <v>3071114</v>
      </c>
    </row>
    <row r="557" spans="1:5">
      <c r="A557" s="9" t="s">
        <v>2804</v>
      </c>
      <c r="B557" s="9" t="s">
        <v>2805</v>
      </c>
      <c r="C557" s="9">
        <f>'200201'!E13</f>
        <v>0</v>
      </c>
    </row>
    <row r="558" spans="1:5">
      <c r="A558" s="9" t="s">
        <v>2806</v>
      </c>
      <c r="B558" s="9" t="s">
        <v>2807</v>
      </c>
      <c r="C558" s="9">
        <f>'200201'!E15</f>
        <v>0</v>
      </c>
    </row>
    <row r="559" spans="1:5">
      <c r="A559" s="9" t="s">
        <v>2808</v>
      </c>
      <c r="B559" s="9" t="s">
        <v>2809</v>
      </c>
      <c r="C559" s="9">
        <f>'202203'!H21+SUM('202203'!H25:H27)</f>
        <v>0</v>
      </c>
    </row>
    <row r="561" spans="1:5" ht="15.75">
      <c r="A561" s="110" t="s">
        <v>1515</v>
      </c>
      <c r="B561" s="17" t="s">
        <v>1516</v>
      </c>
      <c r="C561" s="9">
        <f>SUM(C547:D559)</f>
        <v>1358977770.73</v>
      </c>
    </row>
    <row r="562" spans="1:5">
      <c r="B562" s="9" t="s">
        <v>1517</v>
      </c>
    </row>
    <row r="563" spans="1:5">
      <c r="A563" s="9" t="s">
        <v>3007</v>
      </c>
      <c r="B563" s="9" t="s">
        <v>1518</v>
      </c>
      <c r="C563" s="9">
        <f>'200201'!E17</f>
        <v>0</v>
      </c>
    </row>
    <row r="564" spans="1:5">
      <c r="A564" s="9" t="s">
        <v>3008</v>
      </c>
      <c r="B564" s="9" t="s">
        <v>1519</v>
      </c>
      <c r="C564" s="9">
        <f>'200201'!E18</f>
        <v>209069</v>
      </c>
    </row>
    <row r="565" spans="1:5">
      <c r="A565" s="9" t="s">
        <v>1296</v>
      </c>
      <c r="B565" s="9" t="s">
        <v>1520</v>
      </c>
      <c r="C565" s="9">
        <f>'200201'!E19</f>
        <v>52715071.259999998</v>
      </c>
    </row>
    <row r="566" spans="1:5">
      <c r="A566" s="9" t="s">
        <v>3009</v>
      </c>
      <c r="B566" s="9" t="s">
        <v>1521</v>
      </c>
      <c r="C566" s="9">
        <f>'200201'!E20</f>
        <v>0</v>
      </c>
    </row>
    <row r="568" spans="1:5" ht="15.75">
      <c r="A568" s="110" t="s">
        <v>1522</v>
      </c>
      <c r="B568" s="17" t="s">
        <v>1523</v>
      </c>
      <c r="C568" s="9">
        <f>SUM(C561:C566)</f>
        <v>1411901910.99</v>
      </c>
    </row>
    <row r="569" spans="1:5" ht="15.75">
      <c r="A569" s="110"/>
      <c r="B569" s="9" t="s">
        <v>1517</v>
      </c>
    </row>
    <row r="570" spans="1:5">
      <c r="A570" s="9" t="s">
        <v>1524</v>
      </c>
      <c r="B570" s="9" t="s">
        <v>1525</v>
      </c>
      <c r="C570" s="9">
        <f>'200201'!E42+'202203'!H28</f>
        <v>349292848</v>
      </c>
    </row>
    <row r="572" spans="1:5" ht="15.75">
      <c r="A572" s="110" t="s">
        <v>1526</v>
      </c>
      <c r="B572" s="17" t="s">
        <v>2292</v>
      </c>
      <c r="C572" s="384">
        <f>C568-C570</f>
        <v>1062609062.99</v>
      </c>
      <c r="D572" s="384"/>
    </row>
    <row r="573" spans="1:5" ht="15.75">
      <c r="A573" s="17"/>
      <c r="B573" s="110"/>
      <c r="C573" s="110"/>
    </row>
    <row r="574" spans="1:5" ht="15.75">
      <c r="A574" s="71" t="s">
        <v>1527</v>
      </c>
      <c r="B574" s="71"/>
      <c r="C574" s="71"/>
      <c r="D574" s="71"/>
      <c r="E574" s="71"/>
    </row>
    <row r="576" spans="1:5">
      <c r="A576" s="17" t="s">
        <v>1528</v>
      </c>
      <c r="B576" s="2501" t="s">
        <v>2292</v>
      </c>
      <c r="C576" s="659">
        <f>C606/C608</f>
        <v>1.7907286610769557</v>
      </c>
      <c r="D576" s="17"/>
      <c r="E576" s="659"/>
    </row>
    <row r="577" spans="1:5">
      <c r="A577" s="17"/>
      <c r="B577" s="2501"/>
    </row>
    <row r="578" spans="1:5">
      <c r="A578" s="17" t="s">
        <v>1768</v>
      </c>
      <c r="B578" s="2501" t="s">
        <v>2292</v>
      </c>
      <c r="C578" s="384">
        <f>C610</f>
        <v>1225993241</v>
      </c>
      <c r="D578" s="17"/>
      <c r="E578" s="384"/>
    </row>
    <row r="579" spans="1:5">
      <c r="A579" s="17"/>
      <c r="B579" s="2501"/>
    </row>
    <row r="580" spans="1:5">
      <c r="A580" s="269" t="s">
        <v>1529</v>
      </c>
      <c r="B580" s="2501"/>
    </row>
    <row r="581" spans="1:5">
      <c r="A581" s="17" t="s">
        <v>1530</v>
      </c>
      <c r="B581" s="2501" t="s">
        <v>2292</v>
      </c>
      <c r="C581" s="662">
        <f>C612/C610</f>
        <v>0.48854266073396729</v>
      </c>
      <c r="D581" s="17"/>
      <c r="E581" s="662"/>
    </row>
    <row r="582" spans="1:5">
      <c r="A582" s="17" t="s">
        <v>1531</v>
      </c>
      <c r="B582" s="2501" t="s">
        <v>2292</v>
      </c>
      <c r="C582" s="662">
        <f>C614/C610</f>
        <v>8.1566518195837264E-8</v>
      </c>
      <c r="D582" s="17"/>
      <c r="E582" s="662"/>
    </row>
    <row r="583" spans="1:5">
      <c r="A583" s="17" t="s">
        <v>1532</v>
      </c>
      <c r="B583" s="2501" t="s">
        <v>2292</v>
      </c>
      <c r="C583" s="662">
        <f>C616/C610</f>
        <v>0.51145725769951456</v>
      </c>
      <c r="D583" s="17"/>
      <c r="E583" s="662"/>
    </row>
    <row r="584" spans="1:5">
      <c r="A584" s="17" t="s">
        <v>1533</v>
      </c>
      <c r="B584" s="2501" t="s">
        <v>2292</v>
      </c>
      <c r="C584" s="662">
        <f>C618/C610</f>
        <v>0</v>
      </c>
      <c r="D584" s="17"/>
      <c r="E584" s="662"/>
    </row>
    <row r="585" spans="1:5">
      <c r="A585" s="17"/>
      <c r="B585" s="2501"/>
      <c r="C585" s="663"/>
      <c r="D585" s="17"/>
      <c r="E585" s="663"/>
    </row>
    <row r="586" spans="1:5">
      <c r="A586" s="17" t="s">
        <v>1534</v>
      </c>
      <c r="B586" s="2501" t="s">
        <v>2292</v>
      </c>
      <c r="C586" s="659">
        <f>C620/C622</f>
        <v>3.8408777008227735</v>
      </c>
      <c r="D586" s="17"/>
      <c r="E586" s="659"/>
    </row>
    <row r="587" spans="1:5">
      <c r="A587" s="17"/>
      <c r="B587" s="2501"/>
    </row>
    <row r="588" spans="1:5">
      <c r="A588" s="17" t="s">
        <v>1535</v>
      </c>
      <c r="B588" s="2501" t="s">
        <v>2292</v>
      </c>
      <c r="C588" s="662">
        <f>C624/C626</f>
        <v>0.24096899990687934</v>
      </c>
      <c r="D588" s="17"/>
      <c r="E588" s="662"/>
    </row>
    <row r="589" spans="1:5">
      <c r="A589" s="17"/>
      <c r="B589" s="2501"/>
      <c r="C589" s="662"/>
      <c r="D589" s="17"/>
      <c r="E589" s="662"/>
    </row>
    <row r="590" spans="1:5">
      <c r="A590" s="17" t="s">
        <v>1536</v>
      </c>
      <c r="B590" s="2501" t="s">
        <v>2292</v>
      </c>
      <c r="C590" s="662">
        <f>C626/C616</f>
        <v>8.7770874763463846E-2</v>
      </c>
      <c r="D590" s="17"/>
      <c r="E590" s="662"/>
    </row>
    <row r="591" spans="1:5">
      <c r="A591" s="17"/>
      <c r="B591" s="2501"/>
    </row>
    <row r="592" spans="1:5">
      <c r="A592" s="17" t="s">
        <v>1537</v>
      </c>
      <c r="B592" s="2501"/>
    </row>
    <row r="593" spans="1:5">
      <c r="A593" s="17" t="s">
        <v>1538</v>
      </c>
      <c r="B593" s="2501" t="s">
        <v>2292</v>
      </c>
      <c r="C593" s="662">
        <f>C628/C630</f>
        <v>0.92456838477519299</v>
      </c>
      <c r="D593" s="17"/>
      <c r="E593" s="662"/>
    </row>
    <row r="594" spans="1:5">
      <c r="A594" s="17"/>
      <c r="B594" s="2501"/>
      <c r="C594" s="662"/>
      <c r="D594" s="17"/>
      <c r="E594" s="662"/>
    </row>
    <row r="595" spans="1:5">
      <c r="A595" s="17" t="s">
        <v>1539</v>
      </c>
      <c r="B595" s="2501" t="s">
        <v>2292</v>
      </c>
      <c r="C595" s="656">
        <f>C626/C632</f>
        <v>3.2638975827843848</v>
      </c>
      <c r="D595" s="17"/>
      <c r="E595" s="656"/>
    </row>
    <row r="596" spans="1:5">
      <c r="A596" s="17"/>
      <c r="B596" s="2501"/>
      <c r="C596" s="656"/>
      <c r="D596" s="17"/>
      <c r="E596" s="656"/>
    </row>
    <row r="597" spans="1:5">
      <c r="A597" s="17" t="s">
        <v>1540</v>
      </c>
      <c r="B597" s="2501" t="s">
        <v>2292</v>
      </c>
      <c r="C597" s="656">
        <f>C616/C632</f>
        <v>37.186567771830376</v>
      </c>
      <c r="D597" s="17"/>
      <c r="E597" s="656"/>
    </row>
    <row r="598" spans="1:5">
      <c r="A598" s="17"/>
      <c r="B598" s="2501"/>
      <c r="C598" s="656"/>
      <c r="D598" s="17"/>
      <c r="E598" s="656"/>
    </row>
    <row r="599" spans="1:5">
      <c r="A599" s="17" t="s">
        <v>1541</v>
      </c>
      <c r="B599" s="2501" t="s">
        <v>2292</v>
      </c>
      <c r="C599" s="656">
        <f>C624/C632</f>
        <v>0.78649813632203414</v>
      </c>
      <c r="D599" s="17"/>
      <c r="E599" s="656"/>
    </row>
    <row r="600" spans="1:5">
      <c r="A600" s="17"/>
      <c r="B600" s="2501"/>
      <c r="C600" s="656"/>
      <c r="D600" s="17"/>
      <c r="E600" s="656"/>
    </row>
    <row r="601" spans="1:5">
      <c r="A601" s="17" t="s">
        <v>1542</v>
      </c>
      <c r="B601" s="2501" t="s">
        <v>2292</v>
      </c>
      <c r="C601" s="662">
        <f>C634/C610</f>
        <v>-0.22653519506638128</v>
      </c>
      <c r="D601" s="17"/>
      <c r="E601" s="662"/>
    </row>
    <row r="604" spans="1:5" ht="15.75">
      <c r="A604" s="17"/>
      <c r="B604" s="2503" t="s">
        <v>1543</v>
      </c>
    </row>
    <row r="605" spans="1:5" ht="15.75">
      <c r="A605" s="17"/>
      <c r="B605" s="2503" t="s">
        <v>1544</v>
      </c>
      <c r="C605" s="2503" t="str">
        <f>$C$16</f>
        <v>12/31/2017</v>
      </c>
    </row>
    <row r="606" spans="1:5">
      <c r="A606" s="9" t="s">
        <v>1545</v>
      </c>
      <c r="B606" s="9" t="s">
        <v>1546</v>
      </c>
      <c r="C606" s="9">
        <f>C64</f>
        <v>147029306</v>
      </c>
    </row>
    <row r="608" spans="1:5">
      <c r="A608" s="9" t="s">
        <v>1547</v>
      </c>
      <c r="B608" s="9" t="s">
        <v>1548</v>
      </c>
      <c r="C608" s="9">
        <f>C128</f>
        <v>82105854</v>
      </c>
    </row>
    <row r="610" spans="1:3">
      <c r="A610" s="9" t="s">
        <v>1768</v>
      </c>
      <c r="B610" s="9" t="s">
        <v>2292</v>
      </c>
      <c r="C610" s="9">
        <f>SUM(C612:C618)</f>
        <v>1225993241</v>
      </c>
    </row>
    <row r="612" spans="1:3">
      <c r="A612" s="9" t="s">
        <v>1663</v>
      </c>
      <c r="B612" s="9" t="s">
        <v>1549</v>
      </c>
      <c r="C612" s="9">
        <f>C111</f>
        <v>598950000</v>
      </c>
    </row>
    <row r="614" spans="1:3">
      <c r="A614" s="9" t="s">
        <v>1766</v>
      </c>
      <c r="B614" s="9" t="s">
        <v>1550</v>
      </c>
      <c r="C614" s="9">
        <f>C91</f>
        <v>100</v>
      </c>
    </row>
    <row r="616" spans="1:3">
      <c r="A616" s="9" t="s">
        <v>1551</v>
      </c>
      <c r="B616" s="9" t="s">
        <v>1552</v>
      </c>
      <c r="C616" s="9">
        <f>C102-C91</f>
        <v>627043141</v>
      </c>
    </row>
    <row r="617" spans="1:3">
      <c r="A617" s="9" t="s">
        <v>1553</v>
      </c>
    </row>
    <row r="618" spans="1:3">
      <c r="A618" s="9" t="s">
        <v>1554</v>
      </c>
      <c r="B618" s="9" t="s">
        <v>1555</v>
      </c>
      <c r="C618" s="9">
        <f>C114+C116+C122</f>
        <v>0</v>
      </c>
    </row>
    <row r="620" spans="1:3">
      <c r="A620" s="9" t="s">
        <v>1556</v>
      </c>
      <c r="B620" s="9" t="s">
        <v>1557</v>
      </c>
      <c r="C620" s="9">
        <f>C645</f>
        <v>117145391</v>
      </c>
    </row>
    <row r="622" spans="1:3">
      <c r="A622" s="9" t="s">
        <v>1558</v>
      </c>
      <c r="B622" s="9" t="s">
        <v>1559</v>
      </c>
      <c r="C622" s="9">
        <f>C248</f>
        <v>30499641</v>
      </c>
    </row>
    <row r="624" spans="1:3">
      <c r="A624" s="9" t="s">
        <v>789</v>
      </c>
      <c r="B624" s="9" t="s">
        <v>1560</v>
      </c>
      <c r="C624" s="2499">
        <f>C268</f>
        <v>13262000</v>
      </c>
    </row>
    <row r="626" spans="1:5">
      <c r="A626" s="9" t="s">
        <v>2010</v>
      </c>
      <c r="B626" s="9" t="s">
        <v>1561</v>
      </c>
      <c r="C626" s="9">
        <f>C249-C267</f>
        <v>55036125</v>
      </c>
    </row>
    <row r="627" spans="1:5">
      <c r="A627" s="9" t="s">
        <v>1562</v>
      </c>
    </row>
    <row r="628" spans="1:5">
      <c r="A628" s="9" t="s">
        <v>1563</v>
      </c>
      <c r="B628" s="9" t="s">
        <v>1564</v>
      </c>
      <c r="C628" s="9">
        <f>C300</f>
        <v>154884858</v>
      </c>
    </row>
    <row r="630" spans="1:5">
      <c r="A630" s="9" t="s">
        <v>1565</v>
      </c>
      <c r="B630" s="9" t="s">
        <v>1566</v>
      </c>
      <c r="C630" s="9">
        <f>-C303</f>
        <v>167521257</v>
      </c>
    </row>
    <row r="632" spans="1:5">
      <c r="A632" s="17" t="s">
        <v>1567</v>
      </c>
      <c r="B632" s="17" t="s">
        <v>1568</v>
      </c>
      <c r="C632" s="283">
        <f>'250251'!G40</f>
        <v>16862087</v>
      </c>
      <c r="D632" s="17"/>
      <c r="E632" s="657"/>
    </row>
    <row r="634" spans="1:5">
      <c r="A634" s="9" t="s">
        <v>1569</v>
      </c>
      <c r="B634" s="9" t="s">
        <v>1570</v>
      </c>
      <c r="C634" s="9">
        <f>C73-C132</f>
        <v>-277730618</v>
      </c>
    </row>
    <row r="636" spans="1:5">
      <c r="A636" s="9" t="s">
        <v>1571</v>
      </c>
      <c r="B636" s="9" t="s">
        <v>1572</v>
      </c>
      <c r="C636" s="9">
        <f>'320323'!V44</f>
        <v>770</v>
      </c>
    </row>
    <row r="638" spans="1:5">
      <c r="A638" s="269" t="s">
        <v>1573</v>
      </c>
    </row>
    <row r="639" spans="1:5">
      <c r="A639" s="9" t="s">
        <v>1574</v>
      </c>
      <c r="B639" s="9" t="s">
        <v>1575</v>
      </c>
      <c r="C639" s="9">
        <f>C209</f>
        <v>79130750</v>
      </c>
    </row>
    <row r="640" spans="1:5">
      <c r="A640" s="9" t="s">
        <v>1576</v>
      </c>
      <c r="B640" s="9" t="s">
        <v>1577</v>
      </c>
      <c r="C640" s="9">
        <f>C173</f>
        <v>34503625</v>
      </c>
    </row>
    <row r="641" spans="1:3">
      <c r="A641" s="9" t="s">
        <v>1578</v>
      </c>
      <c r="B641" s="9" t="s">
        <v>1579</v>
      </c>
      <c r="C641" s="9">
        <f>C196</f>
        <v>-1533000</v>
      </c>
    </row>
    <row r="642" spans="1:3">
      <c r="A642" s="9" t="s">
        <v>1580</v>
      </c>
      <c r="B642" s="9" t="s">
        <v>1581</v>
      </c>
      <c r="C642" s="9">
        <f>C228</f>
        <v>4696732</v>
      </c>
    </row>
    <row r="643" spans="1:3">
      <c r="A643" s="9" t="s">
        <v>1582</v>
      </c>
      <c r="B643" s="9" t="s">
        <v>1583</v>
      </c>
      <c r="C643" s="9">
        <f>C234</f>
        <v>-445460</v>
      </c>
    </row>
    <row r="644" spans="1:3">
      <c r="A644" s="9" t="s">
        <v>1584</v>
      </c>
      <c r="B644" s="9" t="s">
        <v>1585</v>
      </c>
      <c r="C644" s="9">
        <f>C237</f>
        <v>98176</v>
      </c>
    </row>
    <row r="645" spans="1:3">
      <c r="A645" s="9" t="s">
        <v>1586</v>
      </c>
      <c r="B645" s="9" t="s">
        <v>2292</v>
      </c>
      <c r="C645" s="9">
        <f>SUM(C639:C642)-C643-C644</f>
        <v>117145391</v>
      </c>
    </row>
  </sheetData>
  <customSheetViews>
    <customSheetView guid="{8BA73436-2F9B-4210-BD10-5C9B0EE18A6F}"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
      <headerFooter alignWithMargins="0"/>
    </customSheetView>
    <customSheetView guid="{7923C648-7509-4E75-B568-BE9D1A032E56}"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2"/>
      <headerFooter alignWithMargins="0"/>
    </customSheetView>
    <customSheetView guid="{393B765C-BB60-4CEF-9B1B-1517D80E77BC}"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3"/>
      <headerFooter alignWithMargins="0"/>
    </customSheetView>
    <customSheetView guid="{63051384-6030-4837-BDE8-8D47319E9310}"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4"/>
      <headerFooter alignWithMargins="0"/>
    </customSheetView>
    <customSheetView guid="{4E7170B9-0E13-4551-BA0F-F43020F5D14F}"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5"/>
      <headerFooter alignWithMargins="0"/>
    </customSheetView>
    <customSheetView guid="{438078D9-73AC-4065-AD12-33C545097290}"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6"/>
      <headerFooter alignWithMargins="0"/>
    </customSheetView>
    <customSheetView guid="{5CF51FF9-A1DC-465C-8702-577480B671DB}"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7"/>
      <headerFooter alignWithMargins="0"/>
    </customSheetView>
    <customSheetView guid="{B94A4E40-0E04-4C7F-92F0-F173BDD19C5E}"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8"/>
      <headerFooter alignWithMargins="0"/>
    </customSheetView>
    <customSheetView guid="{8C259C24-A4E4-4974-8C90-A0F5B4CE3394}"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9"/>
      <headerFooter alignWithMargins="0"/>
    </customSheetView>
    <customSheetView guid="{FA103E5D-8B2E-472D-A37D-606A91A24206}"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0"/>
      <headerFooter alignWithMargins="0"/>
    </customSheetView>
    <customSheetView guid="{FD677025-12D2-4A8C-898E-C8C7B61A1761}"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1"/>
      <headerFooter alignWithMargins="0"/>
    </customSheetView>
    <customSheetView guid="{8A94D2EC-B2C5-4234-9443-0DC03802E12D}"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2"/>
      <headerFooter alignWithMargins="0"/>
    </customSheetView>
    <customSheetView guid="{C7AF6775-1D27-4B5E-A593-2A35D0B4D89B}"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3"/>
      <headerFooter alignWithMargins="0"/>
    </customSheetView>
    <customSheetView guid="{96E61F17-B7D0-43DF-A042-AB82DEADF71D}"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4"/>
      <headerFooter alignWithMargins="0"/>
    </customSheetView>
    <customSheetView guid="{0F6F7749-E5E2-402C-A332-F358E9F52431}"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5"/>
      <headerFooter alignWithMargins="0"/>
    </customSheetView>
    <customSheetView guid="{665C0630-746D-4A38-99D5-558A3A80C435}"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6"/>
      <headerFooter alignWithMargins="0"/>
    </customSheetView>
    <customSheetView guid="{7BB49942-3332-4916-8C9A-7E0718D9BD15}"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7"/>
      <headerFooter alignWithMargins="0"/>
    </customSheetView>
    <customSheetView guid="{84131046-9492-4BD4-95BF-1101D54B6750}"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8"/>
      <headerFooter alignWithMargins="0"/>
    </customSheetView>
    <customSheetView guid="{CDDD69AD-D96A-45A7-95A3-6DE883419332}"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19"/>
      <headerFooter alignWithMargins="0"/>
    </customSheetView>
    <customSheetView guid="{4AA2BC72-2A29-463C-9964-91A7BC9A705D}" scale="80" colorId="22" showPageBreaks="1" printArea="1" view="pageBreakPreview" topLeftCell="A343">
      <selection activeCell="B354" sqref="B354"/>
      <rowBreaks count="9" manualBreakCount="9">
        <brk id="80" max="16383" man="1"/>
        <brk id="153" max="16383" man="1"/>
        <brk id="210" max="16383" man="1"/>
        <brk id="277" max="16383" man="1"/>
        <brk id="334" max="16383" man="1"/>
        <brk id="418" max="16383" man="1"/>
        <brk id="491" max="16383" man="1"/>
        <brk id="535" max="16383" man="1"/>
        <brk id="602" max="16383" man="1"/>
      </rowBreaks>
      <pageMargins left="0.5" right="0.5" top="0.5" bottom="0.5" header="0.5" footer="0.5"/>
      <pageSetup scale="55" orientation="portrait" horizontalDpi="300" verticalDpi="300" r:id="rId20"/>
      <headerFooter alignWithMargins="0"/>
    </customSheetView>
  </customSheetViews>
  <pageMargins left="0.5" right="0.5" top="0.5" bottom="0.5" header="0.5" footer="0.5"/>
  <pageSetup scale="55" orientation="portrait" horizontalDpi="300" verticalDpi="300" r:id="rId2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140"/>
  <sheetViews>
    <sheetView defaultGridColor="0" colorId="22" zoomScaleNormal="100" workbookViewId="0">
      <selection activeCell="D3" sqref="D3"/>
    </sheetView>
  </sheetViews>
  <sheetFormatPr defaultColWidth="9.6640625" defaultRowHeight="15"/>
  <cols>
    <col min="1" max="1" width="4.6640625" style="9" customWidth="1"/>
    <col min="2" max="2" width="36.6640625" style="9" customWidth="1"/>
    <col min="3" max="3" width="3.44140625" style="9" customWidth="1"/>
    <col min="4" max="4" width="18.88671875" style="9" customWidth="1"/>
    <col min="5" max="5" width="15.6640625" style="9" customWidth="1"/>
    <col min="6" max="16384" width="9.6640625" style="9"/>
  </cols>
  <sheetData>
    <row r="1" spans="1:7">
      <c r="A1" s="43"/>
      <c r="B1" s="44" t="s">
        <v>1800</v>
      </c>
      <c r="C1" s="59" t="s">
        <v>1345</v>
      </c>
      <c r="D1" s="44"/>
      <c r="E1" s="46" t="s">
        <v>1802</v>
      </c>
      <c r="F1" s="832" t="s">
        <v>1803</v>
      </c>
      <c r="G1" s="832"/>
    </row>
    <row r="2" spans="1:7">
      <c r="A2" s="34"/>
      <c r="B2" s="81" t="str">
        <f>'Data Sheet'!$C$25</f>
        <v>CENTRAL HUDSON GAS &amp; ELECTRIC CORPORATION</v>
      </c>
      <c r="C2" s="57" t="s">
        <v>1724</v>
      </c>
      <c r="D2" s="65" t="s">
        <v>5813</v>
      </c>
      <c r="E2" s="30" t="s">
        <v>1725</v>
      </c>
      <c r="F2" s="52"/>
      <c r="G2" s="36"/>
    </row>
    <row r="3" spans="1:7" ht="15" customHeight="1">
      <c r="A3" s="37"/>
      <c r="B3" s="38"/>
      <c r="C3" s="112" t="s">
        <v>1726</v>
      </c>
      <c r="D3" s="111" t="s">
        <v>1827</v>
      </c>
      <c r="E3" s="664" t="str">
        <f>'Data Sheet'!$C$40</f>
        <v>4/18/2018</v>
      </c>
      <c r="F3" s="1239" t="str">
        <f>'Data Sheet'!$C$38</f>
        <v>12/31/2017</v>
      </c>
      <c r="G3" s="833"/>
    </row>
    <row r="4" spans="1:7" ht="15" customHeight="1">
      <c r="A4" s="31" t="s">
        <v>1727</v>
      </c>
      <c r="B4" s="32"/>
      <c r="C4" s="32"/>
      <c r="D4" s="32"/>
      <c r="E4" s="32"/>
      <c r="F4" s="32"/>
      <c r="G4" s="33"/>
    </row>
    <row r="5" spans="1:7">
      <c r="A5" s="34"/>
      <c r="B5" s="30"/>
      <c r="C5" s="30"/>
      <c r="D5" s="35"/>
      <c r="E5" s="35"/>
      <c r="F5" s="35"/>
      <c r="G5" s="36"/>
    </row>
    <row r="6" spans="1:7" ht="15" customHeight="1">
      <c r="A6" s="34"/>
      <c r="B6" s="3422" t="s">
        <v>635</v>
      </c>
      <c r="C6" s="35"/>
      <c r="D6" s="3422" t="s">
        <v>1828</v>
      </c>
      <c r="E6" s="3422"/>
      <c r="F6" s="3423"/>
      <c r="G6" s="36"/>
    </row>
    <row r="7" spans="1:7">
      <c r="A7" s="34"/>
      <c r="B7" s="3423"/>
      <c r="C7" s="35"/>
      <c r="D7" s="3422"/>
      <c r="E7" s="3422"/>
      <c r="F7" s="3423"/>
      <c r="G7" s="36"/>
    </row>
    <row r="8" spans="1:7">
      <c r="A8" s="34"/>
      <c r="B8" s="3423"/>
      <c r="C8" s="35"/>
      <c r="D8" s="3422"/>
      <c r="E8" s="3422"/>
      <c r="F8" s="3423"/>
      <c r="G8" s="36"/>
    </row>
    <row r="9" spans="1:7">
      <c r="A9" s="34"/>
      <c r="B9" s="3423"/>
      <c r="C9" s="35"/>
      <c r="D9" s="3422"/>
      <c r="E9" s="3422"/>
      <c r="F9" s="3423"/>
      <c r="G9" s="36"/>
    </row>
    <row r="10" spans="1:7">
      <c r="A10" s="34"/>
      <c r="B10" s="3423"/>
      <c r="C10" s="35"/>
      <c r="D10" s="3423"/>
      <c r="E10" s="3423"/>
      <c r="F10" s="3423"/>
      <c r="G10" s="36"/>
    </row>
    <row r="11" spans="1:7" ht="15" customHeight="1">
      <c r="A11" s="34"/>
      <c r="B11" s="3423"/>
      <c r="C11" s="35"/>
      <c r="D11" s="3424" t="s">
        <v>1829</v>
      </c>
      <c r="E11" s="3424"/>
      <c r="F11" s="3425"/>
      <c r="G11" s="36"/>
    </row>
    <row r="12" spans="1:7">
      <c r="A12" s="34"/>
      <c r="B12" s="3423"/>
      <c r="C12" s="17"/>
      <c r="D12" s="3424"/>
      <c r="E12" s="3424"/>
      <c r="F12" s="3425"/>
      <c r="G12" s="36"/>
    </row>
    <row r="13" spans="1:7">
      <c r="A13" s="34"/>
      <c r="B13" s="17"/>
      <c r="C13" s="17"/>
      <c r="D13" s="3424"/>
      <c r="E13" s="3424"/>
      <c r="F13" s="3425"/>
      <c r="G13" s="36"/>
    </row>
    <row r="14" spans="1:7">
      <c r="A14" s="34"/>
      <c r="B14" s="17"/>
      <c r="C14" s="17"/>
      <c r="D14" s="834"/>
      <c r="E14" s="834"/>
      <c r="F14" s="835"/>
      <c r="G14" s="36"/>
    </row>
    <row r="15" spans="1:7">
      <c r="A15" s="34"/>
      <c r="B15" s="17"/>
      <c r="C15" s="17"/>
      <c r="D15" s="834"/>
      <c r="E15" s="834"/>
      <c r="F15" s="834"/>
      <c r="G15" s="36"/>
    </row>
    <row r="16" spans="1:7">
      <c r="A16" s="31"/>
      <c r="B16" s="32"/>
      <c r="C16" s="32"/>
      <c r="D16" s="32"/>
      <c r="E16" s="32"/>
      <c r="F16" s="32"/>
      <c r="G16" s="33"/>
    </row>
    <row r="17" spans="1:7">
      <c r="A17" s="31" t="s">
        <v>1728</v>
      </c>
      <c r="B17" s="32"/>
      <c r="C17" s="32"/>
      <c r="D17" s="32"/>
      <c r="E17" s="32"/>
      <c r="F17" s="32"/>
      <c r="G17" s="33"/>
    </row>
    <row r="18" spans="1:7" ht="15" customHeight="1">
      <c r="A18" s="34"/>
      <c r="B18" s="3426" t="s">
        <v>3080</v>
      </c>
      <c r="C18" s="836"/>
      <c r="D18" s="3428" t="s">
        <v>3081</v>
      </c>
      <c r="E18" s="3415"/>
      <c r="F18" s="3415"/>
      <c r="G18" s="837"/>
    </row>
    <row r="19" spans="1:7">
      <c r="A19" s="34"/>
      <c r="B19" s="3427"/>
      <c r="C19" s="810"/>
      <c r="D19" s="3417"/>
      <c r="E19" s="3417"/>
      <c r="F19" s="3417"/>
      <c r="G19" s="838"/>
    </row>
    <row r="20" spans="1:7" ht="15" customHeight="1">
      <c r="A20" s="34"/>
      <c r="B20" s="3430" t="s">
        <v>3082</v>
      </c>
      <c r="C20" s="839"/>
      <c r="D20" s="3417"/>
      <c r="E20" s="3417"/>
      <c r="F20" s="3417"/>
      <c r="G20" s="838"/>
    </row>
    <row r="21" spans="1:7">
      <c r="A21" s="34"/>
      <c r="B21" s="3430"/>
      <c r="C21" s="839"/>
      <c r="D21" s="3417"/>
      <c r="E21" s="3417"/>
      <c r="F21" s="3417"/>
      <c r="G21" s="838"/>
    </row>
    <row r="22" spans="1:7" ht="15" customHeight="1">
      <c r="A22" s="34"/>
      <c r="B22" s="3430" t="s">
        <v>636</v>
      </c>
      <c r="C22" s="810"/>
      <c r="D22" s="3417"/>
      <c r="E22" s="3417"/>
      <c r="F22" s="3417"/>
      <c r="G22" s="838"/>
    </row>
    <row r="23" spans="1:7">
      <c r="A23" s="34"/>
      <c r="B23" s="3430"/>
      <c r="C23" s="839"/>
      <c r="D23" s="3417"/>
      <c r="E23" s="3417"/>
      <c r="F23" s="3417"/>
      <c r="G23" s="838"/>
    </row>
    <row r="24" spans="1:7">
      <c r="A24" s="34"/>
      <c r="B24" s="3430"/>
      <c r="C24" s="840"/>
      <c r="D24" s="3417"/>
      <c r="E24" s="3417"/>
      <c r="F24" s="3417"/>
      <c r="G24" s="838"/>
    </row>
    <row r="25" spans="1:7" ht="15" customHeight="1">
      <c r="A25" s="34"/>
      <c r="B25" s="3430" t="s">
        <v>3083</v>
      </c>
      <c r="C25" s="840"/>
      <c r="D25" s="3417"/>
      <c r="E25" s="3417"/>
      <c r="F25" s="3417"/>
      <c r="G25" s="838"/>
    </row>
    <row r="26" spans="1:7">
      <c r="A26" s="34"/>
      <c r="B26" s="3431"/>
      <c r="C26" s="131"/>
      <c r="D26" s="3417"/>
      <c r="E26" s="3417"/>
      <c r="F26" s="3417"/>
      <c r="G26" s="838"/>
    </row>
    <row r="27" spans="1:7">
      <c r="A27" s="37"/>
      <c r="B27" s="3432"/>
      <c r="C27" s="32"/>
      <c r="D27" s="3429"/>
      <c r="E27" s="3429"/>
      <c r="F27" s="3429"/>
      <c r="G27" s="33"/>
    </row>
    <row r="28" spans="1:7">
      <c r="A28" s="146" t="s">
        <v>1729</v>
      </c>
      <c r="B28" s="35"/>
      <c r="C28" s="35"/>
      <c r="D28" s="52" t="s">
        <v>2919</v>
      </c>
      <c r="E28" s="166" t="s">
        <v>1730</v>
      </c>
      <c r="F28" s="841" t="s">
        <v>1731</v>
      </c>
      <c r="G28" s="36"/>
    </row>
    <row r="29" spans="1:7">
      <c r="A29" s="146" t="s">
        <v>1732</v>
      </c>
      <c r="B29" s="35" t="s">
        <v>1733</v>
      </c>
      <c r="C29" s="35"/>
      <c r="D29" s="52" t="s">
        <v>1734</v>
      </c>
      <c r="E29" s="166" t="s">
        <v>1735</v>
      </c>
      <c r="F29" s="52" t="s">
        <v>1736</v>
      </c>
      <c r="G29" s="36"/>
    </row>
    <row r="30" spans="1:7">
      <c r="A30" s="54"/>
      <c r="B30" s="32" t="s">
        <v>3020</v>
      </c>
      <c r="C30" s="32"/>
      <c r="D30" s="55" t="s">
        <v>3021</v>
      </c>
      <c r="E30" s="151" t="s">
        <v>3022</v>
      </c>
      <c r="F30" s="55" t="s">
        <v>3023</v>
      </c>
      <c r="G30" s="33"/>
    </row>
    <row r="31" spans="1:7">
      <c r="A31" s="146" t="s">
        <v>1737</v>
      </c>
      <c r="B31" s="131"/>
      <c r="C31" s="131"/>
      <c r="D31" s="842"/>
      <c r="E31" s="843"/>
      <c r="F31" s="844"/>
      <c r="G31" s="845"/>
    </row>
    <row r="32" spans="1:7">
      <c r="A32" s="146" t="s">
        <v>1738</v>
      </c>
      <c r="B32" s="131"/>
      <c r="C32" s="131"/>
      <c r="D32" s="842"/>
      <c r="E32" s="843"/>
      <c r="F32" s="846"/>
      <c r="G32" s="845"/>
    </row>
    <row r="33" spans="1:7">
      <c r="A33" s="146" t="s">
        <v>1739</v>
      </c>
      <c r="B33" s="131"/>
      <c r="C33" s="131"/>
      <c r="D33" s="842"/>
      <c r="E33" s="843"/>
      <c r="F33" s="846"/>
      <c r="G33" s="845"/>
    </row>
    <row r="34" spans="1:7">
      <c r="A34" s="146" t="s">
        <v>1740</v>
      </c>
      <c r="B34" s="131"/>
      <c r="C34" s="131"/>
      <c r="D34" s="842"/>
      <c r="E34" s="843"/>
      <c r="F34" s="846"/>
      <c r="G34" s="845"/>
    </row>
    <row r="35" spans="1:7">
      <c r="A35" s="146" t="s">
        <v>1741</v>
      </c>
      <c r="B35" s="131"/>
      <c r="C35" s="131"/>
      <c r="D35" s="842"/>
      <c r="E35" s="843"/>
      <c r="F35" s="846"/>
      <c r="G35" s="845"/>
    </row>
    <row r="36" spans="1:7">
      <c r="A36" s="146" t="s">
        <v>1742</v>
      </c>
      <c r="B36" s="131"/>
      <c r="C36" s="131"/>
      <c r="D36" s="842"/>
      <c r="E36" s="843"/>
      <c r="F36" s="846"/>
      <c r="G36" s="845"/>
    </row>
    <row r="37" spans="1:7">
      <c r="A37" s="146" t="s">
        <v>1743</v>
      </c>
      <c r="B37" s="131"/>
      <c r="C37" s="131"/>
      <c r="D37" s="842"/>
      <c r="E37" s="843"/>
      <c r="F37" s="846"/>
      <c r="G37" s="845"/>
    </row>
    <row r="38" spans="1:7">
      <c r="A38" s="146" t="s">
        <v>1744</v>
      </c>
      <c r="B38" s="131"/>
      <c r="C38" s="131"/>
      <c r="D38" s="842"/>
      <c r="E38" s="843"/>
      <c r="F38" s="846"/>
      <c r="G38" s="845"/>
    </row>
    <row r="39" spans="1:7">
      <c r="A39" s="146" t="s">
        <v>1745</v>
      </c>
      <c r="B39" s="131"/>
      <c r="C39" s="131"/>
      <c r="D39" s="842"/>
      <c r="E39" s="843"/>
      <c r="F39" s="846"/>
      <c r="G39" s="845"/>
    </row>
    <row r="40" spans="1:7">
      <c r="A40" s="146" t="s">
        <v>1746</v>
      </c>
      <c r="B40" s="131"/>
      <c r="C40" s="131"/>
      <c r="D40" s="842"/>
      <c r="E40" s="843"/>
      <c r="F40" s="846"/>
      <c r="G40" s="845"/>
    </row>
    <row r="41" spans="1:7">
      <c r="A41" s="146" t="s">
        <v>1747</v>
      </c>
      <c r="B41" s="131"/>
      <c r="C41" s="131"/>
      <c r="D41" s="842"/>
      <c r="E41" s="843"/>
      <c r="F41" s="846"/>
      <c r="G41" s="845"/>
    </row>
    <row r="42" spans="1:7">
      <c r="A42" s="146" t="s">
        <v>1748</v>
      </c>
      <c r="B42" s="131"/>
      <c r="C42" s="131"/>
      <c r="D42" s="842"/>
      <c r="E42" s="843"/>
      <c r="F42" s="846"/>
      <c r="G42" s="845"/>
    </row>
    <row r="43" spans="1:7">
      <c r="A43" s="146" t="s">
        <v>1749</v>
      </c>
      <c r="B43" s="131"/>
      <c r="C43" s="131"/>
      <c r="D43" s="842"/>
      <c r="E43" s="843"/>
      <c r="F43" s="846"/>
      <c r="G43" s="845"/>
    </row>
    <row r="44" spans="1:7">
      <c r="A44" s="146" t="s">
        <v>1750</v>
      </c>
      <c r="B44" s="131"/>
      <c r="C44" s="131"/>
      <c r="D44" s="842"/>
      <c r="E44" s="843"/>
      <c r="F44" s="846"/>
      <c r="G44" s="845"/>
    </row>
    <row r="45" spans="1:7">
      <c r="A45" s="146" t="s">
        <v>1751</v>
      </c>
      <c r="B45" s="131"/>
      <c r="C45" s="131"/>
      <c r="D45" s="842"/>
      <c r="E45" s="843"/>
      <c r="F45" s="846"/>
      <c r="G45" s="845"/>
    </row>
    <row r="46" spans="1:7">
      <c r="A46" s="146" t="s">
        <v>1752</v>
      </c>
      <c r="B46" s="131"/>
      <c r="C46" s="131"/>
      <c r="D46" s="842"/>
      <c r="E46" s="843"/>
      <c r="F46" s="846"/>
      <c r="G46" s="845"/>
    </row>
    <row r="47" spans="1:7">
      <c r="A47" s="146" t="s">
        <v>1753</v>
      </c>
      <c r="B47" s="131"/>
      <c r="C47" s="131"/>
      <c r="D47" s="842"/>
      <c r="E47" s="843"/>
      <c r="F47" s="846"/>
      <c r="G47" s="845"/>
    </row>
    <row r="48" spans="1:7">
      <c r="A48" s="146" t="s">
        <v>1754</v>
      </c>
      <c r="B48" s="131"/>
      <c r="C48" s="131"/>
      <c r="D48" s="842"/>
      <c r="E48" s="843"/>
      <c r="F48" s="846"/>
      <c r="G48" s="845"/>
    </row>
    <row r="49" spans="1:7">
      <c r="A49" s="146" t="s">
        <v>1755</v>
      </c>
      <c r="B49" s="131"/>
      <c r="C49" s="131"/>
      <c r="D49" s="842"/>
      <c r="E49" s="843"/>
      <c r="F49" s="846"/>
      <c r="G49" s="845"/>
    </row>
    <row r="50" spans="1:7">
      <c r="A50" s="146" t="s">
        <v>1756</v>
      </c>
      <c r="B50" s="131"/>
      <c r="C50" s="131"/>
      <c r="D50" s="842"/>
      <c r="E50" s="843"/>
      <c r="F50" s="846"/>
      <c r="G50" s="845"/>
    </row>
    <row r="51" spans="1:7">
      <c r="A51" s="146" t="s">
        <v>589</v>
      </c>
      <c r="B51" s="131"/>
      <c r="C51" s="131"/>
      <c r="D51" s="842"/>
      <c r="E51" s="843"/>
      <c r="F51" s="846"/>
      <c r="G51" s="845"/>
    </row>
    <row r="52" spans="1:7">
      <c r="A52" s="146" t="s">
        <v>590</v>
      </c>
      <c r="B52" s="131"/>
      <c r="C52" s="131"/>
      <c r="D52" s="842"/>
      <c r="E52" s="843"/>
      <c r="F52" s="846"/>
      <c r="G52" s="845"/>
    </row>
    <row r="53" spans="1:7">
      <c r="A53" s="146" t="s">
        <v>591</v>
      </c>
      <c r="B53" s="131"/>
      <c r="C53" s="131"/>
      <c r="D53" s="842"/>
      <c r="E53" s="843"/>
      <c r="F53" s="846"/>
      <c r="G53" s="845"/>
    </row>
    <row r="54" spans="1:7">
      <c r="A54" s="146" t="s">
        <v>592</v>
      </c>
      <c r="B54" s="131"/>
      <c r="C54" s="131"/>
      <c r="D54" s="842"/>
      <c r="E54" s="843"/>
      <c r="F54" s="846"/>
      <c r="G54" s="845"/>
    </row>
    <row r="55" spans="1:7">
      <c r="A55" s="146" t="s">
        <v>593</v>
      </c>
      <c r="B55" s="131"/>
      <c r="C55" s="131"/>
      <c r="D55" s="842"/>
      <c r="E55" s="843"/>
      <c r="F55" s="846"/>
      <c r="G55" s="845"/>
    </row>
    <row r="56" spans="1:7">
      <c r="A56" s="146" t="s">
        <v>594</v>
      </c>
      <c r="B56" s="131"/>
      <c r="C56" s="131"/>
      <c r="D56" s="842"/>
      <c r="E56" s="843"/>
      <c r="F56" s="846"/>
      <c r="G56" s="845"/>
    </row>
    <row r="57" spans="1:7" ht="15.75" thickBot="1">
      <c r="A57" s="619" t="s">
        <v>595</v>
      </c>
      <c r="B57" s="132"/>
      <c r="C57" s="132"/>
      <c r="D57" s="847"/>
      <c r="E57" s="848"/>
      <c r="F57" s="150"/>
      <c r="G57" s="849"/>
    </row>
    <row r="58" spans="1:7">
      <c r="A58" s="131" t="s">
        <v>596</v>
      </c>
      <c r="B58" s="131"/>
      <c r="C58" s="131"/>
      <c r="D58" s="131"/>
      <c r="E58" s="164"/>
      <c r="F58" s="850"/>
      <c r="G58" s="850"/>
    </row>
    <row r="59" spans="1:7">
      <c r="A59"/>
      <c r="B59" s="131"/>
      <c r="C59" s="131"/>
      <c r="D59" s="131"/>
      <c r="E59" s="164"/>
      <c r="F59" s="850"/>
      <c r="G59" s="850"/>
    </row>
    <row r="60" spans="1:7">
      <c r="A60" s="850" t="s">
        <v>597</v>
      </c>
      <c r="B60" s="16"/>
      <c r="C60" s="16"/>
      <c r="D60" s="850"/>
      <c r="E60" s="850"/>
      <c r="F60" s="850"/>
      <c r="G60" s="850"/>
    </row>
    <row r="61" spans="1:7" ht="15.75" thickBot="1">
      <c r="A61" s="17"/>
      <c r="B61" s="374"/>
      <c r="C61" s="374"/>
      <c r="D61" s="374"/>
      <c r="E61" s="252"/>
      <c r="F61" s="16"/>
      <c r="G61" s="16"/>
    </row>
    <row r="62" spans="1:7">
      <c r="A62" s="43"/>
      <c r="B62" s="851" t="s">
        <v>1800</v>
      </c>
      <c r="C62" s="469" t="s">
        <v>1345</v>
      </c>
      <c r="D62" s="852"/>
      <c r="E62" s="628" t="s">
        <v>1722</v>
      </c>
      <c r="F62" s="853" t="s">
        <v>1803</v>
      </c>
      <c r="G62" s="853"/>
    </row>
    <row r="63" spans="1:7">
      <c r="A63" s="34"/>
      <c r="B63" s="791" t="str">
        <f>'Data Sheet'!$C$22</f>
        <v>Please fill in the following:</v>
      </c>
      <c r="C63" s="842" t="s">
        <v>1724</v>
      </c>
      <c r="D63" s="854" t="s">
        <v>1826</v>
      </c>
      <c r="E63" s="623" t="s">
        <v>1725</v>
      </c>
      <c r="F63" s="846"/>
      <c r="G63" s="845"/>
    </row>
    <row r="64" spans="1:7">
      <c r="A64" s="37"/>
      <c r="B64" s="173"/>
      <c r="C64" s="779" t="s">
        <v>1726</v>
      </c>
      <c r="D64" s="855" t="s">
        <v>1827</v>
      </c>
      <c r="E64" s="664" t="str">
        <f>'Data Sheet'!$C$40</f>
        <v>4/18/2018</v>
      </c>
      <c r="F64" s="1295" t="str">
        <f>'Data Sheet'!$C$38</f>
        <v>12/31/2017</v>
      </c>
      <c r="G64" s="856"/>
    </row>
    <row r="65" spans="1:7">
      <c r="A65" s="31" t="s">
        <v>1727</v>
      </c>
      <c r="B65" s="32"/>
      <c r="C65" s="32"/>
      <c r="D65" s="32"/>
      <c r="E65" s="32"/>
      <c r="F65" s="857"/>
      <c r="G65" s="858"/>
    </row>
    <row r="66" spans="1:7">
      <c r="A66" s="146" t="s">
        <v>1729</v>
      </c>
      <c r="B66" s="131"/>
      <c r="C66" s="131"/>
      <c r="D66" s="859" t="s">
        <v>2919</v>
      </c>
      <c r="E66" s="623" t="s">
        <v>1730</v>
      </c>
      <c r="F66" s="845" t="s">
        <v>1731</v>
      </c>
      <c r="G66" s="845"/>
    </row>
    <row r="67" spans="1:7">
      <c r="A67" s="146" t="s">
        <v>1732</v>
      </c>
      <c r="B67" s="155" t="s">
        <v>1733</v>
      </c>
      <c r="C67" s="155"/>
      <c r="D67" s="622" t="s">
        <v>1734</v>
      </c>
      <c r="E67" s="623" t="s">
        <v>1735</v>
      </c>
      <c r="F67" s="845" t="s">
        <v>1736</v>
      </c>
      <c r="G67" s="845"/>
    </row>
    <row r="68" spans="1:7">
      <c r="A68" s="54"/>
      <c r="B68" s="173" t="s">
        <v>3020</v>
      </c>
      <c r="C68" s="173"/>
      <c r="D68" s="860" t="s">
        <v>3021</v>
      </c>
      <c r="E68" s="627" t="s">
        <v>3022</v>
      </c>
      <c r="F68" s="858" t="s">
        <v>3023</v>
      </c>
      <c r="G68" s="858"/>
    </row>
    <row r="69" spans="1:7">
      <c r="A69" s="146" t="s">
        <v>1737</v>
      </c>
      <c r="B69" s="131"/>
      <c r="C69" s="131"/>
      <c r="D69" s="859"/>
      <c r="E69" s="861"/>
      <c r="F69" s="862"/>
      <c r="G69" s="845"/>
    </row>
    <row r="70" spans="1:7">
      <c r="A70" s="146" t="s">
        <v>1738</v>
      </c>
      <c r="B70" s="131"/>
      <c r="C70" s="131"/>
      <c r="D70" s="859"/>
      <c r="E70" s="861"/>
      <c r="F70" s="862"/>
      <c r="G70" s="845"/>
    </row>
    <row r="71" spans="1:7">
      <c r="A71" s="146" t="s">
        <v>1739</v>
      </c>
      <c r="B71" s="131"/>
      <c r="C71" s="131"/>
      <c r="D71" s="859"/>
      <c r="E71" s="861"/>
      <c r="F71" s="862"/>
      <c r="G71" s="845"/>
    </row>
    <row r="72" spans="1:7">
      <c r="A72" s="146" t="s">
        <v>1740</v>
      </c>
      <c r="B72" s="131"/>
      <c r="C72" s="131"/>
      <c r="D72" s="859"/>
      <c r="E72" s="861"/>
      <c r="F72" s="862"/>
      <c r="G72" s="845"/>
    </row>
    <row r="73" spans="1:7">
      <c r="A73" s="146" t="s">
        <v>1741</v>
      </c>
      <c r="B73" s="131"/>
      <c r="C73" s="131"/>
      <c r="D73" s="859"/>
      <c r="E73" s="861"/>
      <c r="F73" s="862"/>
      <c r="G73" s="845"/>
    </row>
    <row r="74" spans="1:7">
      <c r="A74" s="146" t="s">
        <v>1742</v>
      </c>
      <c r="B74" s="131"/>
      <c r="C74" s="131"/>
      <c r="D74" s="859"/>
      <c r="E74" s="861"/>
      <c r="F74" s="862"/>
      <c r="G74" s="845"/>
    </row>
    <row r="75" spans="1:7">
      <c r="A75" s="146" t="s">
        <v>1743</v>
      </c>
      <c r="B75" s="131"/>
      <c r="C75" s="131"/>
      <c r="D75" s="859"/>
      <c r="E75" s="861"/>
      <c r="F75" s="862"/>
      <c r="G75" s="845"/>
    </row>
    <row r="76" spans="1:7">
      <c r="A76" s="146" t="s">
        <v>1744</v>
      </c>
      <c r="B76" s="131"/>
      <c r="C76" s="131"/>
      <c r="D76" s="859"/>
      <c r="E76" s="861"/>
      <c r="F76" s="862"/>
      <c r="G76" s="845"/>
    </row>
    <row r="77" spans="1:7">
      <c r="A77" s="146" t="s">
        <v>1745</v>
      </c>
      <c r="B77" s="131"/>
      <c r="C77" s="131"/>
      <c r="D77" s="859"/>
      <c r="E77" s="861"/>
      <c r="F77" s="862"/>
      <c r="G77" s="845"/>
    </row>
    <row r="78" spans="1:7">
      <c r="A78" s="146" t="s">
        <v>1746</v>
      </c>
      <c r="B78" s="131"/>
      <c r="C78" s="131"/>
      <c r="D78" s="859"/>
      <c r="E78" s="861"/>
      <c r="F78" s="862"/>
      <c r="G78" s="845"/>
    </row>
    <row r="79" spans="1:7">
      <c r="A79" s="146" t="s">
        <v>1747</v>
      </c>
      <c r="B79" s="131"/>
      <c r="C79" s="131"/>
      <c r="D79" s="859"/>
      <c r="E79" s="861"/>
      <c r="F79" s="862"/>
      <c r="G79" s="845"/>
    </row>
    <row r="80" spans="1:7">
      <c r="A80" s="146" t="s">
        <v>1748</v>
      </c>
      <c r="B80" s="131"/>
      <c r="C80" s="131"/>
      <c r="D80" s="859"/>
      <c r="E80" s="861"/>
      <c r="F80" s="862"/>
      <c r="G80" s="845"/>
    </row>
    <row r="81" spans="1:7">
      <c r="A81" s="146" t="s">
        <v>1749</v>
      </c>
      <c r="B81" s="131"/>
      <c r="C81" s="131"/>
      <c r="D81" s="859"/>
      <c r="E81" s="861"/>
      <c r="F81" s="862"/>
      <c r="G81" s="845"/>
    </row>
    <row r="82" spans="1:7">
      <c r="A82" s="146" t="s">
        <v>1750</v>
      </c>
      <c r="B82" s="131"/>
      <c r="C82" s="131"/>
      <c r="D82" s="859"/>
      <c r="E82" s="861"/>
      <c r="F82" s="862"/>
      <c r="G82" s="845"/>
    </row>
    <row r="83" spans="1:7">
      <c r="A83" s="146" t="s">
        <v>1751</v>
      </c>
      <c r="B83" s="131"/>
      <c r="C83" s="131"/>
      <c r="D83" s="859"/>
      <c r="E83" s="861"/>
      <c r="F83" s="862"/>
      <c r="G83" s="845"/>
    </row>
    <row r="84" spans="1:7">
      <c r="A84" s="146" t="s">
        <v>1752</v>
      </c>
      <c r="B84" s="131"/>
      <c r="C84" s="131"/>
      <c r="D84" s="859"/>
      <c r="E84" s="861"/>
      <c r="F84" s="862"/>
      <c r="G84" s="845"/>
    </row>
    <row r="85" spans="1:7">
      <c r="A85" s="146" t="s">
        <v>1753</v>
      </c>
      <c r="B85" s="131"/>
      <c r="C85" s="131"/>
      <c r="D85" s="859"/>
      <c r="E85" s="861"/>
      <c r="F85" s="862"/>
      <c r="G85" s="845"/>
    </row>
    <row r="86" spans="1:7">
      <c r="A86" s="146" t="s">
        <v>1754</v>
      </c>
      <c r="B86" s="131"/>
      <c r="C86" s="131"/>
      <c r="D86" s="859"/>
      <c r="E86" s="861"/>
      <c r="F86" s="862"/>
      <c r="G86" s="845"/>
    </row>
    <row r="87" spans="1:7">
      <c r="A87" s="146" t="s">
        <v>1755</v>
      </c>
      <c r="B87" s="131"/>
      <c r="C87" s="131"/>
      <c r="D87" s="859"/>
      <c r="E87" s="861"/>
      <c r="F87" s="862"/>
      <c r="G87" s="845"/>
    </row>
    <row r="88" spans="1:7">
      <c r="A88" s="146" t="s">
        <v>1756</v>
      </c>
      <c r="B88" s="131"/>
      <c r="C88" s="131"/>
      <c r="D88" s="859"/>
      <c r="E88" s="861"/>
      <c r="F88" s="862"/>
      <c r="G88" s="845"/>
    </row>
    <row r="89" spans="1:7">
      <c r="A89" s="146" t="s">
        <v>589</v>
      </c>
      <c r="B89" s="131"/>
      <c r="C89" s="131"/>
      <c r="D89" s="859"/>
      <c r="E89" s="861"/>
      <c r="F89" s="862"/>
      <c r="G89" s="845"/>
    </row>
    <row r="90" spans="1:7">
      <c r="A90" s="146" t="s">
        <v>590</v>
      </c>
      <c r="B90" s="131"/>
      <c r="C90" s="131"/>
      <c r="D90" s="859"/>
      <c r="E90" s="861"/>
      <c r="F90" s="862"/>
      <c r="G90" s="845"/>
    </row>
    <row r="91" spans="1:7">
      <c r="A91" s="146" t="s">
        <v>591</v>
      </c>
      <c r="B91" s="131"/>
      <c r="C91" s="131"/>
      <c r="D91" s="859"/>
      <c r="E91" s="861"/>
      <c r="F91" s="862"/>
      <c r="G91" s="845"/>
    </row>
    <row r="92" spans="1:7">
      <c r="A92" s="146" t="s">
        <v>592</v>
      </c>
      <c r="B92" s="131"/>
      <c r="C92" s="131"/>
      <c r="D92" s="859"/>
      <c r="E92" s="861"/>
      <c r="F92" s="862"/>
      <c r="G92" s="845"/>
    </row>
    <row r="93" spans="1:7">
      <c r="A93" s="146" t="s">
        <v>593</v>
      </c>
      <c r="B93" s="131"/>
      <c r="C93" s="131"/>
      <c r="D93" s="859"/>
      <c r="E93" s="861"/>
      <c r="F93" s="862"/>
      <c r="G93" s="845"/>
    </row>
    <row r="94" spans="1:7">
      <c r="A94" s="146" t="s">
        <v>594</v>
      </c>
      <c r="B94" s="131"/>
      <c r="C94" s="131"/>
      <c r="D94" s="859"/>
      <c r="E94" s="861"/>
      <c r="F94" s="862"/>
      <c r="G94" s="845"/>
    </row>
    <row r="95" spans="1:7">
      <c r="A95" s="146" t="s">
        <v>595</v>
      </c>
      <c r="B95" s="131"/>
      <c r="C95" s="131"/>
      <c r="D95" s="859"/>
      <c r="E95" s="861"/>
      <c r="F95" s="862"/>
      <c r="G95" s="845"/>
    </row>
    <row r="96" spans="1:7">
      <c r="A96" s="214" t="s">
        <v>2371</v>
      </c>
      <c r="B96" s="672"/>
      <c r="C96" s="790"/>
      <c r="D96" s="863"/>
      <c r="E96" s="864"/>
      <c r="F96" s="865"/>
      <c r="G96" s="866"/>
    </row>
    <row r="97" spans="1:7">
      <c r="A97" s="214" t="s">
        <v>2372</v>
      </c>
      <c r="B97" s="672"/>
      <c r="C97" s="790"/>
      <c r="D97" s="863"/>
      <c r="E97" s="864"/>
      <c r="F97" s="865"/>
      <c r="G97" s="866"/>
    </row>
    <row r="98" spans="1:7">
      <c r="A98" s="214" t="s">
        <v>2373</v>
      </c>
      <c r="B98" s="672"/>
      <c r="C98" s="790"/>
      <c r="D98" s="863"/>
      <c r="E98" s="864"/>
      <c r="F98" s="865"/>
      <c r="G98" s="866"/>
    </row>
    <row r="99" spans="1:7">
      <c r="A99" s="214" t="s">
        <v>2374</v>
      </c>
      <c r="B99" s="672"/>
      <c r="C99" s="790"/>
      <c r="D99" s="863"/>
      <c r="E99" s="864"/>
      <c r="F99" s="865"/>
      <c r="G99" s="866"/>
    </row>
    <row r="100" spans="1:7">
      <c r="A100" s="214" t="s">
        <v>2375</v>
      </c>
      <c r="B100" s="672"/>
      <c r="C100" s="790"/>
      <c r="D100" s="863"/>
      <c r="E100" s="864"/>
      <c r="F100" s="865"/>
      <c r="G100" s="866"/>
    </row>
    <row r="101" spans="1:7">
      <c r="A101" s="214" t="s">
        <v>2376</v>
      </c>
      <c r="B101" s="672"/>
      <c r="C101" s="790"/>
      <c r="D101" s="863"/>
      <c r="E101" s="864"/>
      <c r="F101" s="865"/>
      <c r="G101" s="866"/>
    </row>
    <row r="102" spans="1:7">
      <c r="A102" s="214" t="s">
        <v>2377</v>
      </c>
      <c r="B102" s="672"/>
      <c r="C102" s="790"/>
      <c r="D102" s="863"/>
      <c r="E102" s="864"/>
      <c r="F102" s="865"/>
      <c r="G102" s="866"/>
    </row>
    <row r="103" spans="1:7">
      <c r="A103" s="214" t="s">
        <v>2378</v>
      </c>
      <c r="B103" s="672"/>
      <c r="C103" s="790"/>
      <c r="D103" s="863"/>
      <c r="E103" s="864"/>
      <c r="F103" s="865"/>
      <c r="G103" s="866"/>
    </row>
    <row r="104" spans="1:7">
      <c r="A104" s="214" t="s">
        <v>2379</v>
      </c>
      <c r="B104" s="672"/>
      <c r="C104" s="790"/>
      <c r="D104" s="863"/>
      <c r="E104" s="864"/>
      <c r="F104" s="865"/>
      <c r="G104" s="866"/>
    </row>
    <row r="105" spans="1:7">
      <c r="A105" s="214" t="s">
        <v>2380</v>
      </c>
      <c r="B105" s="672"/>
      <c r="C105" s="790"/>
      <c r="D105" s="863"/>
      <c r="E105" s="864"/>
      <c r="F105" s="865"/>
      <c r="G105" s="866"/>
    </row>
    <row r="106" spans="1:7">
      <c r="A106" s="214" t="s">
        <v>2381</v>
      </c>
      <c r="B106" s="672"/>
      <c r="C106" s="790"/>
      <c r="D106" s="863"/>
      <c r="E106" s="864"/>
      <c r="F106" s="865"/>
      <c r="G106" s="866"/>
    </row>
    <row r="107" spans="1:7">
      <c r="A107" s="214" t="s">
        <v>2382</v>
      </c>
      <c r="B107" s="672"/>
      <c r="C107" s="790"/>
      <c r="D107" s="863"/>
      <c r="E107" s="864"/>
      <c r="F107" s="865"/>
      <c r="G107" s="866"/>
    </row>
    <row r="108" spans="1:7">
      <c r="A108" s="214" t="s">
        <v>2383</v>
      </c>
      <c r="B108" s="672"/>
      <c r="C108" s="790"/>
      <c r="D108" s="863"/>
      <c r="E108" s="864"/>
      <c r="F108" s="865"/>
      <c r="G108" s="866"/>
    </row>
    <row r="109" spans="1:7">
      <c r="A109" s="214" t="s">
        <v>2384</v>
      </c>
      <c r="B109" s="672"/>
      <c r="C109" s="790"/>
      <c r="D109" s="863"/>
      <c r="E109" s="864"/>
      <c r="F109" s="865"/>
      <c r="G109" s="866"/>
    </row>
    <row r="110" spans="1:7">
      <c r="A110" s="214" t="s">
        <v>2385</v>
      </c>
      <c r="B110" s="672"/>
      <c r="C110" s="790"/>
      <c r="D110" s="863"/>
      <c r="E110" s="864"/>
      <c r="F110" s="865"/>
      <c r="G110" s="866"/>
    </row>
    <row r="111" spans="1:7">
      <c r="A111" s="214" t="s">
        <v>2386</v>
      </c>
      <c r="B111" s="672"/>
      <c r="C111" s="790"/>
      <c r="D111" s="863"/>
      <c r="E111" s="864"/>
      <c r="F111" s="865"/>
      <c r="G111" s="866"/>
    </row>
    <row r="112" spans="1:7">
      <c r="A112" s="214" t="s">
        <v>2387</v>
      </c>
      <c r="B112" s="672"/>
      <c r="C112" s="790"/>
      <c r="D112" s="863"/>
      <c r="E112" s="864"/>
      <c r="F112" s="865"/>
      <c r="G112" s="866"/>
    </row>
    <row r="113" spans="1:7">
      <c r="A113" s="214" t="s">
        <v>2388</v>
      </c>
      <c r="B113" s="672"/>
      <c r="C113" s="790"/>
      <c r="D113" s="863"/>
      <c r="E113" s="864"/>
      <c r="F113" s="865"/>
      <c r="G113" s="866"/>
    </row>
    <row r="114" spans="1:7">
      <c r="A114" s="214" t="s">
        <v>2389</v>
      </c>
      <c r="B114" s="672"/>
      <c r="C114" s="790"/>
      <c r="D114" s="863"/>
      <c r="E114" s="864"/>
      <c r="F114" s="865"/>
      <c r="G114" s="866"/>
    </row>
    <row r="115" spans="1:7">
      <c r="A115" s="214" t="s">
        <v>2390</v>
      </c>
      <c r="B115" s="672"/>
      <c r="C115" s="790"/>
      <c r="D115" s="863"/>
      <c r="E115" s="864"/>
      <c r="F115" s="865"/>
      <c r="G115" s="866"/>
    </row>
    <row r="116" spans="1:7">
      <c r="A116" s="214" t="s">
        <v>2391</v>
      </c>
      <c r="B116" s="672"/>
      <c r="C116" s="790"/>
      <c r="D116" s="863"/>
      <c r="E116" s="864"/>
      <c r="F116" s="865"/>
      <c r="G116" s="866"/>
    </row>
    <row r="117" spans="1:7">
      <c r="A117" s="214" t="s">
        <v>2392</v>
      </c>
      <c r="B117" s="672"/>
      <c r="C117" s="790"/>
      <c r="D117" s="863"/>
      <c r="E117" s="864"/>
      <c r="F117" s="865"/>
      <c r="G117" s="866"/>
    </row>
    <row r="118" spans="1:7" ht="15.75" thickBot="1">
      <c r="A118" s="309" t="s">
        <v>2393</v>
      </c>
      <c r="B118" s="867"/>
      <c r="C118" s="375"/>
      <c r="D118" s="868"/>
      <c r="E118" s="869"/>
      <c r="F118" s="870"/>
      <c r="G118" s="871"/>
    </row>
    <row r="119" spans="1:7">
      <c r="A119" s="131" t="s">
        <v>2394</v>
      </c>
      <c r="B119" s="30"/>
      <c r="C119" s="30"/>
      <c r="D119" s="35"/>
      <c r="E119" s="35"/>
      <c r="F119" s="35"/>
      <c r="G119" s="35"/>
    </row>
    <row r="120" spans="1:7">
      <c r="A120" s="35" t="s">
        <v>2395</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customSheetViews>
    <customSheetView guid="{8BA73436-2F9B-4210-BD10-5C9B0EE18A6F}" colorId="22" fitToPage="1" topLeftCell="A7">
      <selection activeCell="E63" sqref="E63"/>
      <rowBreaks count="1" manualBreakCount="1">
        <brk id="60" max="16383" man="1"/>
      </rowBreaks>
      <pageMargins left="0.25" right="0.25" top="0.5" bottom="0.25" header="0" footer="0"/>
      <printOptions horizontalCentered="1" verticalCentered="1"/>
      <pageSetup scale="83" fitToHeight="2" orientation="portrait" horizontalDpi="300" verticalDpi="300" r:id="rId1"/>
      <headerFooter alignWithMargins="0"/>
    </customSheetView>
    <customSheetView guid="{7923C648-7509-4E75-B568-BE9D1A032E56}" colorId="22" fitToPage="1" topLeftCell="A7">
      <selection activeCell="E63" sqref="E63"/>
      <rowBreaks count="1" manualBreakCount="1">
        <brk id="60" max="16383" man="1"/>
      </rowBreaks>
      <pageMargins left="0.25" right="0.25" top="0.5" bottom="0.25" header="0" footer="0"/>
      <printOptions horizontalCentered="1" verticalCentered="1"/>
      <pageSetup scale="81" fitToHeight="2" orientation="portrait" horizontalDpi="300" verticalDpi="300" r:id="rId2"/>
      <headerFooter alignWithMargins="0"/>
    </customSheetView>
    <customSheetView guid="{393B765C-BB60-4CEF-9B1B-1517D80E77BC}" colorId="22" fitToPage="1" topLeftCell="A7">
      <selection activeCell="E63" sqref="E63"/>
      <rowBreaks count="1" manualBreakCount="1">
        <brk id="60" max="16383" man="1"/>
      </rowBreaks>
      <pageMargins left="0.25" right="0.25" top="0.5" bottom="0.25" header="0" footer="0"/>
      <printOptions horizontalCentered="1" verticalCentered="1"/>
      <pageSetup scale="81" fitToHeight="2" orientation="portrait" horizontalDpi="300" verticalDpi="300" r:id="rId3"/>
      <headerFooter alignWithMargins="0"/>
    </customSheetView>
    <customSheetView guid="{63051384-6030-4837-BDE8-8D47319E9310}" colorId="22" fitToPage="1" topLeftCell="A7">
      <selection activeCell="E63" sqref="E63"/>
      <rowBreaks count="1" manualBreakCount="1">
        <brk id="60" max="16383" man="1"/>
      </rowBreaks>
      <pageMargins left="0.25" right="0.25" top="0.5" bottom="0.25" header="0" footer="0"/>
      <printOptions horizontalCentered="1" verticalCentered="1"/>
      <pageSetup scale="81" fitToHeight="2" orientation="portrait" horizontalDpi="300" verticalDpi="300" r:id="rId4"/>
      <headerFooter alignWithMargins="0"/>
    </customSheetView>
    <customSheetView guid="{4E7170B9-0E13-4551-BA0F-F43020F5D14F}" colorId="22" fitToPage="1" topLeftCell="A7">
      <selection activeCell="E63" sqref="E63"/>
      <rowBreaks count="1" manualBreakCount="1">
        <brk id="60" max="16383" man="1"/>
      </rowBreaks>
      <pageMargins left="0.25" right="0.25" top="0.5" bottom="0.25" header="0" footer="0"/>
      <printOptions horizontalCentered="1" verticalCentered="1"/>
      <pageSetup scale="83" fitToHeight="2" orientation="portrait" horizontalDpi="300" verticalDpi="300" r:id="rId5"/>
      <headerFooter alignWithMargins="0"/>
    </customSheetView>
    <customSheetView guid="{438078D9-73AC-4065-AD12-33C545097290}" colorId="22" fitToPage="1" topLeftCell="A7">
      <selection activeCell="E63" sqref="E63"/>
      <rowBreaks count="1" manualBreakCount="1">
        <brk id="60" max="16383" man="1"/>
      </rowBreaks>
      <pageMargins left="0.25" right="0.25" top="0.5" bottom="0.25" header="0" footer="0"/>
      <printOptions horizontalCentered="1" verticalCentered="1"/>
      <pageSetup scale="81" fitToHeight="2" orientation="portrait" horizontalDpi="300" verticalDpi="300" r:id="rId6"/>
      <headerFooter alignWithMargins="0"/>
    </customSheetView>
    <customSheetView guid="{5CF51FF9-A1DC-465C-8702-577480B671DB}" colorId="22" fitToPage="1" topLeftCell="A7">
      <selection activeCell="E63" sqref="E63"/>
      <rowBreaks count="1" manualBreakCount="1">
        <brk id="60" max="16383" man="1"/>
      </rowBreaks>
      <pageMargins left="0.25" right="0.25" top="0.5" bottom="0.25" header="0" footer="0"/>
      <printOptions horizontalCentered="1" verticalCentered="1"/>
      <pageSetup scale="81" fitToHeight="2" orientation="portrait" horizontalDpi="300" verticalDpi="300" r:id="rId7"/>
      <headerFooter alignWithMargins="0"/>
    </customSheetView>
    <customSheetView guid="{B94A4E40-0E04-4C7F-92F0-F173BDD19C5E}" colorId="22" fitToPage="1" topLeftCell="A7">
      <selection activeCell="E63" sqref="E63"/>
      <rowBreaks count="1" manualBreakCount="1">
        <brk id="60" max="16383" man="1"/>
      </rowBreaks>
      <pageMargins left="0.25" right="0.25" top="0.5" bottom="0.25" header="0" footer="0"/>
      <printOptions horizontalCentered="1" verticalCentered="1"/>
      <pageSetup scale="10" fitToHeight="2" orientation="portrait" horizontalDpi="300" verticalDpi="300" r:id="rId8"/>
      <headerFooter alignWithMargins="0"/>
    </customSheetView>
    <customSheetView guid="{8C259C24-A4E4-4974-8C90-A0F5B4CE3394}" colorId="22" fitToPage="1" topLeftCell="A7">
      <selection activeCell="E63" sqref="E63"/>
      <rowBreaks count="1" manualBreakCount="1">
        <brk id="60" max="16383" man="1"/>
      </rowBreaks>
      <pageMargins left="0.25" right="0.25" top="0.5" bottom="0.25" header="0" footer="0"/>
      <printOptions horizontalCentered="1" verticalCentered="1"/>
      <pageSetup scale="83" fitToHeight="2" orientation="portrait" horizontalDpi="300" verticalDpi="300" r:id="rId9"/>
      <headerFooter alignWithMargins="0"/>
    </customSheetView>
    <customSheetView guid="{FA103E5D-8B2E-472D-A37D-606A91A24206}" colorId="22" fitToPage="1" topLeftCell="A7">
      <selection activeCell="E63" sqref="E63"/>
      <rowBreaks count="1" manualBreakCount="1">
        <brk id="60" max="16383" man="1"/>
      </rowBreaks>
      <pageMargins left="0.25" right="0.25" top="0.5" bottom="0.25" header="0" footer="0"/>
      <printOptions horizontalCentered="1" verticalCentered="1"/>
      <pageSetup scale="83" fitToHeight="2" orientation="portrait" horizontalDpi="300" verticalDpi="300" r:id="rId10"/>
      <headerFooter alignWithMargins="0"/>
    </customSheetView>
    <customSheetView guid="{FD677025-12D2-4A8C-898E-C8C7B61A1761}" colorId="22" fitToPage="1" topLeftCell="A7">
      <selection activeCell="E63" sqref="E63"/>
      <rowBreaks count="1" manualBreakCount="1">
        <brk id="60" max="16383" man="1"/>
      </rowBreaks>
      <pageMargins left="0.25" right="0.25" top="0.5" bottom="0.25" header="0" footer="0"/>
      <printOptions horizontalCentered="1" verticalCentered="1"/>
      <pageSetup scale="10" fitToHeight="2" orientation="portrait" horizontalDpi="300" verticalDpi="300" r:id="rId11"/>
      <headerFooter alignWithMargins="0"/>
    </customSheetView>
    <customSheetView guid="{8A94D2EC-B2C5-4234-9443-0DC03802E12D}" colorId="22" fitToPage="1" topLeftCell="A7">
      <selection activeCell="E63" sqref="E63"/>
      <rowBreaks count="1" manualBreakCount="1">
        <brk id="60" max="16383" man="1"/>
      </rowBreaks>
      <pageMargins left="0.25" right="0.25" top="0.5" bottom="0.25" header="0" footer="0"/>
      <printOptions horizontalCentered="1" verticalCentered="1"/>
      <pageSetup scale="10" fitToHeight="2" orientation="portrait" horizontalDpi="300" verticalDpi="300" r:id="rId12"/>
      <headerFooter alignWithMargins="0"/>
    </customSheetView>
    <customSheetView guid="{C7AF6775-1D27-4B5E-A593-2A35D0B4D89B}" colorId="22" fitToPage="1" topLeftCell="A7">
      <selection activeCell="E63" sqref="E63"/>
      <rowBreaks count="1" manualBreakCount="1">
        <brk id="60" max="16383" man="1"/>
      </rowBreaks>
      <pageMargins left="0.25" right="0.25" top="0.5" bottom="0.25" header="0" footer="0"/>
      <printOptions horizontalCentered="1" verticalCentered="1"/>
      <pageSetup scale="83" fitToHeight="2" orientation="portrait" horizontalDpi="300" verticalDpi="300" r:id="rId13"/>
      <headerFooter alignWithMargins="0"/>
    </customSheetView>
    <customSheetView guid="{96E61F17-B7D0-43DF-A042-AB82DEADF71D}" colorId="22" showPageBreaks="1" fitToPage="1" topLeftCell="A7">
      <selection activeCell="E63" sqref="E63"/>
      <rowBreaks count="1" manualBreakCount="1">
        <brk id="60" max="16383" man="1"/>
      </rowBreaks>
      <pageMargins left="0.25" right="0.25" top="0.5" bottom="0.25" header="0" footer="0"/>
      <printOptions horizontalCentered="1" verticalCentered="1"/>
      <pageSetup scale="10" fitToHeight="2" orientation="portrait" horizontalDpi="300" verticalDpi="300" r:id="rId14"/>
      <headerFooter alignWithMargins="0"/>
    </customSheetView>
    <customSheetView guid="{0F6F7749-E5E2-402C-A332-F358E9F52431}" colorId="22" fitToPage="1" topLeftCell="A7">
      <selection activeCell="E63" sqref="E63"/>
      <rowBreaks count="1" manualBreakCount="1">
        <brk id="60" max="16383" man="1"/>
      </rowBreaks>
      <pageMargins left="0.25" right="0.25" top="0.5" bottom="0.25" header="0" footer="0"/>
      <printOptions horizontalCentered="1" verticalCentered="1"/>
      <pageSetup scale="83" fitToHeight="2" orientation="portrait" horizontalDpi="300" verticalDpi="300" r:id="rId15"/>
      <headerFooter alignWithMargins="0"/>
    </customSheetView>
    <customSheetView guid="{665C0630-746D-4A38-99D5-558A3A80C435}" colorId="22" fitToPage="1" topLeftCell="A7">
      <selection activeCell="E63" sqref="E63"/>
      <rowBreaks count="1" manualBreakCount="1">
        <brk id="60" max="16383" man="1"/>
      </rowBreaks>
      <pageMargins left="0.25" right="0.25" top="0.5" bottom="0.25" header="0" footer="0"/>
      <printOptions horizontalCentered="1" verticalCentered="1"/>
      <pageSetup scale="81" fitToHeight="2" orientation="portrait" horizontalDpi="300" verticalDpi="300" r:id="rId16"/>
      <headerFooter alignWithMargins="0"/>
    </customSheetView>
    <customSheetView guid="{7BB49942-3332-4916-8C9A-7E0718D9BD15}" colorId="22" fitToPage="1" topLeftCell="A7">
      <selection activeCell="E63" sqref="E63"/>
      <rowBreaks count="1" manualBreakCount="1">
        <brk id="60" max="16383" man="1"/>
      </rowBreaks>
      <pageMargins left="0.25" right="0.25" top="0.5" bottom="0.25" header="0" footer="0"/>
      <printOptions horizontalCentered="1" verticalCentered="1"/>
      <pageSetup scale="81" fitToHeight="2" orientation="portrait" horizontalDpi="300" verticalDpi="300" r:id="rId17"/>
      <headerFooter alignWithMargins="0"/>
    </customSheetView>
    <customSheetView guid="{84131046-9492-4BD4-95BF-1101D54B6750}" colorId="22" fitToPage="1" topLeftCell="A7">
      <selection activeCell="E63" sqref="E63"/>
      <rowBreaks count="1" manualBreakCount="1">
        <brk id="60" max="16383" man="1"/>
      </rowBreaks>
      <pageMargins left="0.25" right="0.25" top="0.5" bottom="0.25" header="0" footer="0"/>
      <printOptions horizontalCentered="1" verticalCentered="1"/>
      <pageSetup scale="83" fitToHeight="2" orientation="portrait" horizontalDpi="300" verticalDpi="300" r:id="rId18"/>
      <headerFooter alignWithMargins="0"/>
    </customSheetView>
    <customSheetView guid="{CDDD69AD-D96A-45A7-95A3-6DE883419332}" colorId="22" fitToPage="1" topLeftCell="A7">
      <selection activeCell="E63" sqref="E63"/>
      <rowBreaks count="1" manualBreakCount="1">
        <brk id="60" max="16383" man="1"/>
      </rowBreaks>
      <pageMargins left="0.25" right="0.25" top="0.5" bottom="0.25" header="0" footer="0"/>
      <printOptions horizontalCentered="1" verticalCentered="1"/>
      <pageSetup scale="81" fitToHeight="2" orientation="portrait" horizontalDpi="300" verticalDpi="300" r:id="rId19"/>
      <headerFooter alignWithMargins="0"/>
    </customSheetView>
    <customSheetView guid="{4AA2BC72-2A29-463C-9964-91A7BC9A705D}" colorId="22" fitToPage="1" topLeftCell="A7">
      <selection activeCell="E63" sqref="E63"/>
      <rowBreaks count="1" manualBreakCount="1">
        <brk id="60" max="16383" man="1"/>
      </rowBreaks>
      <pageMargins left="0.25" right="0.25" top="0.5" bottom="0.25" header="0" footer="0"/>
      <printOptions horizontalCentered="1" verticalCentered="1"/>
      <pageSetup scale="81" fitToHeight="2" orientation="portrait" horizontalDpi="300" verticalDpi="300" r:id="rId20"/>
      <headerFooter alignWithMargins="0"/>
    </customSheetView>
  </customSheetViews>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3" fitToHeight="2" orientation="portrait" horizontalDpi="300" verticalDpi="300" r:id="rId21"/>
  <headerFooter alignWithMargins="0"/>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163</vt:i4>
      </vt:variant>
    </vt:vector>
  </HeadingPairs>
  <TitlesOfParts>
    <vt:vector size="246"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'102'!Print_Area</vt:lpstr>
      <vt:lpstr>'106107'!Print_Area</vt:lpstr>
      <vt:lpstr>'108109'!Print_Area</vt:lpstr>
      <vt:lpstr>'120121'!Print_Area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'256257'!Print_Area</vt:lpstr>
      <vt:lpstr>'262263'!Print_Area</vt:lpstr>
      <vt:lpstr>'269'!Print_Area</vt:lpstr>
      <vt:lpstr>'278'!Print_Area</vt:lpstr>
      <vt:lpstr>'300301'!Print_Area</vt:lpstr>
      <vt:lpstr>'304'!Print_Area</vt:lpstr>
      <vt:lpstr>'326327'!Print_Area</vt:lpstr>
      <vt:lpstr>'328330'!Print_Area</vt:lpstr>
      <vt:lpstr>'332'!Print_Area</vt:lpstr>
      <vt:lpstr>'335'!Print_Area</vt:lpstr>
      <vt:lpstr>'336'!Print_Area</vt:lpstr>
      <vt:lpstr>'340'!Print_Area</vt:lpstr>
      <vt:lpstr>'352353'!Print_Area</vt:lpstr>
      <vt:lpstr>'354355'!Print_Area</vt:lpstr>
      <vt:lpstr>'397'!Print_Area</vt:lpstr>
      <vt:lpstr>'414416'!Print_Area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Alicia Eddy,AME</cp:lastModifiedBy>
  <cp:lastPrinted>2018-04-18T21:46:40Z</cp:lastPrinted>
  <dcterms:created xsi:type="dcterms:W3CDTF">1999-04-16T13:35:52Z</dcterms:created>
  <dcterms:modified xsi:type="dcterms:W3CDTF">2018-04-30T20:17:35Z</dcterms:modified>
</cp:coreProperties>
</file>